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thefa\Documents\GitHub\UTP-GPS-ALARM\Area_de_Proceso-_PPQA\MSPQA\"/>
    </mc:Choice>
  </mc:AlternateContent>
  <bookViews>
    <workbookView xWindow="-15" yWindow="-15" windowWidth="15330" windowHeight="9360" tabRatio="581" activeTab="3"/>
  </bookViews>
  <sheets>
    <sheet name="Historial de Revisiones" sheetId="21" r:id="rId1"/>
    <sheet name="Instructivo" sheetId="1" r:id="rId2"/>
    <sheet name="Bitácora" sheetId="12" state="hidden" r:id="rId3"/>
    <sheet name="CheckList del Proceso" sheetId="2" r:id="rId4"/>
    <sheet name="A02 ABC" sheetId="29" state="hidden" r:id="rId5"/>
    <sheet name="A03 XYZ" sheetId="28" state="hidden" r:id="rId6"/>
    <sheet name="NC" sheetId="13" state="hidden" r:id="rId7"/>
    <sheet name="Métricas" sheetId="22" state="hidden" r:id="rId8"/>
    <sheet name="Tablas" sheetId="18" r:id="rId9"/>
  </sheets>
  <externalReferences>
    <externalReference r:id="rId10"/>
    <externalReference r:id="rId11"/>
    <externalReference r:id="rId12"/>
    <externalReference r:id="rId13"/>
    <externalReference r:id="rId14"/>
  </externalReferences>
  <definedNames>
    <definedName name="_xlnm._FilterDatabase" localSheetId="4" hidden="1">'A02 ABC'!$B$9:$V$168</definedName>
    <definedName name="_xlnm._FilterDatabase" localSheetId="5" hidden="1">'A03 XYZ'!$B$9:$V$168</definedName>
    <definedName name="_xlnm._FilterDatabase" localSheetId="3" hidden="1">'CheckList del Proceso'!$B$13:$T$123</definedName>
    <definedName name="AreaPro">Tablas!$G$5:$G$10</definedName>
    <definedName name="AreaProceso">[1]Tablas!$E$3:$E$42</definedName>
    <definedName name="Responsable">Tablas!$B$39:$B$41</definedName>
    <definedName name="Revisor">Tablas!$G$16:$G$17</definedName>
    <definedName name="Rol">[1]Tablas!$G$3:$G$71</definedName>
    <definedName name="TAB_GES">Tablas!$B$3:$B$5</definedName>
    <definedName name="TAB_GESTION">Tablas!$B$3:$C$5</definedName>
    <definedName name="TAB_LINEAS">[2]Tablas!$B$40:$B$48</definedName>
    <definedName name="TAB_PAQUETE">Tablas!$B$29:$B$35</definedName>
    <definedName name="TAB_PRO_FASE">[2]Tablas!$B$3:$B$5</definedName>
    <definedName name="TAB_TIP_ITERACION" localSheetId="0">[3]Tablas!#REF!</definedName>
    <definedName name="TAB_TIP_ITERACION">Tablas!$B$17:$B$22</definedName>
    <definedName name="TAB_TIP_NC">Tablas!$B$9:$B$11</definedName>
    <definedName name="TAB_TIP_NC_ACLARACION" localSheetId="0">[4]Tablas!$B$4</definedName>
    <definedName name="TAB_TIP_NC_ACLARACION" localSheetId="7">[5]Tablas!$B$4</definedName>
    <definedName name="TAB_TIP_NC_ACLARACION">Tablas!$B$10</definedName>
    <definedName name="TAB_TIP_NC_ERROR" localSheetId="0">[4]Tablas!$B$3</definedName>
    <definedName name="TAB_TIP_NC_ERROR" localSheetId="7">[5]Tablas!$B$3</definedName>
    <definedName name="TAB_TIP_NC_ERROR">Tablas!$B$9</definedName>
    <definedName name="TAB_TIP_NC_OBSERVACION" localSheetId="0">[4]Tablas!$B$5</definedName>
    <definedName name="TAB_TIP_NC_OBSERVACION" localSheetId="7">[5]Tablas!$B$5</definedName>
    <definedName name="TAB_TIP_NC_OBSERVACION">Tablas!$B$11</definedName>
  </definedNames>
  <calcPr calcId="162913"/>
  <pivotCaches>
    <pivotCache cacheId="0" r:id="rId15"/>
  </pivotCaches>
</workbook>
</file>

<file path=xl/calcChain.xml><?xml version="1.0" encoding="utf-8"?>
<calcChain xmlns="http://schemas.openxmlformats.org/spreadsheetml/2006/main">
  <c r="J10" i="2" l="1"/>
  <c r="AI11" i="2"/>
  <c r="AH11" i="2"/>
  <c r="AG11" i="2"/>
  <c r="AF11" i="2"/>
  <c r="AE11" i="2"/>
  <c r="AD11" i="2"/>
  <c r="AI10" i="2"/>
  <c r="AH10" i="2"/>
  <c r="AG10" i="2"/>
  <c r="AF10" i="2"/>
  <c r="AE10" i="2"/>
  <c r="AD10" i="2"/>
  <c r="AI9" i="2"/>
  <c r="AH9" i="2"/>
  <c r="AG9" i="2"/>
  <c r="AF9" i="2"/>
  <c r="AE9" i="2"/>
  <c r="AD9" i="2"/>
  <c r="AA17" i="2"/>
  <c r="AA18" i="2"/>
  <c r="AA19" i="2"/>
  <c r="AA20" i="2"/>
  <c r="AA21" i="2"/>
  <c r="AA22" i="2"/>
  <c r="AA23" i="2"/>
  <c r="AA24" i="2"/>
  <c r="AA25" i="2"/>
  <c r="AA26" i="2"/>
  <c r="AA27" i="2"/>
  <c r="AA28" i="2"/>
  <c r="AA29"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9" i="2"/>
  <c r="AA120" i="2"/>
  <c r="AA121" i="2"/>
  <c r="AA122" i="2"/>
  <c r="AA123" i="2"/>
  <c r="AA16" i="2"/>
  <c r="Z17" i="2"/>
  <c r="Z18" i="2"/>
  <c r="Z19" i="2"/>
  <c r="Z20" i="2"/>
  <c r="Z21" i="2"/>
  <c r="Z22" i="2"/>
  <c r="Z23" i="2"/>
  <c r="Z24" i="2"/>
  <c r="Z25" i="2"/>
  <c r="Z26" i="2"/>
  <c r="Z27" i="2"/>
  <c r="Z28" i="2"/>
  <c r="Z29"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9" i="2"/>
  <c r="Z120" i="2"/>
  <c r="Z121" i="2"/>
  <c r="Z122" i="2"/>
  <c r="Z123" i="2"/>
  <c r="Z16" i="2"/>
  <c r="Y17" i="2"/>
  <c r="Y18" i="2"/>
  <c r="Y19" i="2"/>
  <c r="Y20" i="2"/>
  <c r="Y21" i="2"/>
  <c r="Y22" i="2"/>
  <c r="Y23" i="2"/>
  <c r="Y24" i="2"/>
  <c r="Y25" i="2"/>
  <c r="Y26" i="2"/>
  <c r="Y27" i="2"/>
  <c r="Y28" i="2"/>
  <c r="Y29"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9" i="2"/>
  <c r="Y120" i="2"/>
  <c r="Y121" i="2"/>
  <c r="Y122" i="2"/>
  <c r="Y123" i="2"/>
  <c r="Y16" i="2"/>
  <c r="AG8" i="2" s="1"/>
  <c r="X17" i="2"/>
  <c r="X18" i="2"/>
  <c r="X19" i="2"/>
  <c r="X20" i="2"/>
  <c r="X21" i="2"/>
  <c r="X22" i="2"/>
  <c r="X23" i="2"/>
  <c r="X24" i="2"/>
  <c r="X25" i="2"/>
  <c r="X26" i="2"/>
  <c r="X27" i="2"/>
  <c r="X28" i="2"/>
  <c r="X29"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9" i="2"/>
  <c r="X120" i="2"/>
  <c r="X121" i="2"/>
  <c r="X122" i="2"/>
  <c r="X123" i="2"/>
  <c r="X16" i="2"/>
  <c r="V17" i="2"/>
  <c r="V18" i="2"/>
  <c r="V19" i="2"/>
  <c r="V20" i="2"/>
  <c r="V21" i="2"/>
  <c r="V22" i="2"/>
  <c r="V23" i="2"/>
  <c r="V24" i="2"/>
  <c r="AD8" i="2" s="1"/>
  <c r="V25" i="2"/>
  <c r="V26" i="2"/>
  <c r="V27" i="2"/>
  <c r="V28" i="2"/>
  <c r="V29"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9" i="2"/>
  <c r="V120" i="2"/>
  <c r="V121" i="2"/>
  <c r="V122" i="2"/>
  <c r="V123" i="2"/>
  <c r="V16" i="2"/>
  <c r="W17" i="2"/>
  <c r="W18" i="2"/>
  <c r="W19" i="2"/>
  <c r="W20" i="2"/>
  <c r="W21" i="2"/>
  <c r="W22" i="2"/>
  <c r="W23" i="2"/>
  <c r="W24" i="2"/>
  <c r="W25" i="2"/>
  <c r="W26" i="2"/>
  <c r="W27" i="2"/>
  <c r="W28" i="2"/>
  <c r="W29"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9" i="2"/>
  <c r="W120" i="2"/>
  <c r="W121" i="2"/>
  <c r="W122" i="2"/>
  <c r="W123" i="2"/>
  <c r="W16" i="2"/>
  <c r="AE8" i="2" s="1"/>
  <c r="AI8" i="2"/>
  <c r="AH8" i="2"/>
  <c r="O18" i="2"/>
  <c r="O19" i="2"/>
  <c r="O20" i="2"/>
  <c r="O21" i="2"/>
  <c r="O22" i="2"/>
  <c r="O23" i="2"/>
  <c r="O24" i="2"/>
  <c r="O25" i="2"/>
  <c r="O26" i="2"/>
  <c r="O27" i="2"/>
  <c r="O28" i="2"/>
  <c r="O29"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D120" i="2"/>
  <c r="D121" i="2" s="1"/>
  <c r="D122" i="2" s="1"/>
  <c r="D123" i="2" s="1"/>
  <c r="D32" i="2"/>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AF8" i="2" l="1"/>
  <c r="Q21" i="13"/>
  <c r="Q20" i="13"/>
  <c r="Q19" i="13"/>
  <c r="Q18" i="13"/>
  <c r="Q17" i="13"/>
  <c r="Q16" i="13"/>
  <c r="Q15" i="13"/>
  <c r="Q14" i="13"/>
  <c r="Q13" i="13"/>
  <c r="Q12" i="13"/>
  <c r="J14" i="12" s="1"/>
  <c r="Q11" i="13"/>
  <c r="Q10" i="13"/>
  <c r="Q9" i="13"/>
  <c r="Q8" i="13"/>
  <c r="Q7" i="13"/>
  <c r="Q6" i="13"/>
  <c r="Q5" i="13"/>
  <c r="P20" i="13"/>
  <c r="L16" i="12" s="1"/>
  <c r="P21" i="13"/>
  <c r="P11" i="13"/>
  <c r="P12" i="13"/>
  <c r="P13" i="13"/>
  <c r="P14" i="13"/>
  <c r="P15" i="13"/>
  <c r="L15" i="12" s="1"/>
  <c r="P16" i="13"/>
  <c r="P17" i="13"/>
  <c r="P18" i="13"/>
  <c r="P19" i="13"/>
  <c r="P5" i="13"/>
  <c r="P6" i="13"/>
  <c r="P7" i="13"/>
  <c r="L14" i="12" s="1"/>
  <c r="P8" i="13"/>
  <c r="P9" i="13"/>
  <c r="P10" i="13"/>
  <c r="I7" i="12"/>
  <c r="I8" i="12"/>
  <c r="L7" i="12"/>
  <c r="L8" i="12"/>
  <c r="G54" i="22" s="1"/>
  <c r="J7" i="12"/>
  <c r="E53" i="22" s="1"/>
  <c r="E57" i="22" s="1"/>
  <c r="J10" i="12"/>
  <c r="E56" i="22" s="1"/>
  <c r="J8" i="12"/>
  <c r="K7" i="12"/>
  <c r="K10" i="12" s="1"/>
  <c r="K8" i="12"/>
  <c r="F54" i="22" s="1"/>
  <c r="F57" i="22" s="1"/>
  <c r="H7" i="12"/>
  <c r="H10" i="12"/>
  <c r="C56" i="22"/>
  <c r="H8" i="12"/>
  <c r="E54" i="22"/>
  <c r="J9" i="12"/>
  <c r="E55" i="22"/>
  <c r="K9" i="12"/>
  <c r="F55" i="22"/>
  <c r="L9" i="12"/>
  <c r="M8" i="12"/>
  <c r="M9" i="12"/>
  <c r="M7" i="12"/>
  <c r="H53" i="22"/>
  <c r="H57" i="22" s="1"/>
  <c r="I9" i="12"/>
  <c r="H9" i="12"/>
  <c r="J3" i="29"/>
  <c r="J7" i="29" s="1"/>
  <c r="J4" i="29"/>
  <c r="J5" i="29"/>
  <c r="O12" i="29"/>
  <c r="X12" i="29"/>
  <c r="Y12" i="29"/>
  <c r="Z12" i="29"/>
  <c r="AA12" i="29"/>
  <c r="AB12" i="29"/>
  <c r="AC12" i="29"/>
  <c r="B13" i="29"/>
  <c r="O13" i="29"/>
  <c r="X13" i="29"/>
  <c r="Y13" i="29"/>
  <c r="Z13" i="29"/>
  <c r="AA13" i="29"/>
  <c r="AB13" i="29"/>
  <c r="AC13" i="29"/>
  <c r="B14" i="29"/>
  <c r="O14" i="29"/>
  <c r="X14" i="29"/>
  <c r="Y14" i="29"/>
  <c r="Z14" i="29"/>
  <c r="AA14" i="29"/>
  <c r="AB14" i="29"/>
  <c r="AC14" i="29"/>
  <c r="B15" i="29"/>
  <c r="O15" i="29"/>
  <c r="X15" i="29"/>
  <c r="Y15" i="29"/>
  <c r="Z15" i="29"/>
  <c r="AA15" i="29"/>
  <c r="AB15" i="29"/>
  <c r="AC15" i="29"/>
  <c r="B16" i="29"/>
  <c r="O16" i="29"/>
  <c r="X16" i="29"/>
  <c r="Y16" i="29"/>
  <c r="Z16" i="29"/>
  <c r="AA16" i="29"/>
  <c r="AB16" i="29"/>
  <c r="AC16" i="29"/>
  <c r="B17" i="29"/>
  <c r="O17" i="29"/>
  <c r="X17" i="29"/>
  <c r="Y17" i="29"/>
  <c r="Z17" i="29"/>
  <c r="AA17" i="29"/>
  <c r="AB17" i="29"/>
  <c r="AC17" i="29"/>
  <c r="B18" i="29"/>
  <c r="O18" i="29"/>
  <c r="X18" i="29"/>
  <c r="Y18" i="29"/>
  <c r="Z18" i="29"/>
  <c r="AA18" i="29"/>
  <c r="AB18" i="29"/>
  <c r="AC18" i="29"/>
  <c r="B19" i="29"/>
  <c r="O19" i="29"/>
  <c r="X19" i="29"/>
  <c r="Y19" i="29"/>
  <c r="Z19" i="29"/>
  <c r="AA19" i="29"/>
  <c r="AB19" i="29"/>
  <c r="AC19" i="29"/>
  <c r="B20" i="29"/>
  <c r="O20" i="29"/>
  <c r="X20" i="29"/>
  <c r="Y20" i="29"/>
  <c r="Z20" i="29"/>
  <c r="AA20" i="29"/>
  <c r="AB20" i="29"/>
  <c r="AC20" i="29"/>
  <c r="B21" i="29"/>
  <c r="O21" i="29"/>
  <c r="X21" i="29"/>
  <c r="Y21" i="29"/>
  <c r="Z21" i="29"/>
  <c r="AA21" i="29"/>
  <c r="AB21" i="29"/>
  <c r="AC21" i="29"/>
  <c r="B22" i="29"/>
  <c r="O22" i="29"/>
  <c r="X22" i="29"/>
  <c r="Y22" i="29"/>
  <c r="Z22" i="29"/>
  <c r="AA22" i="29"/>
  <c r="AB22" i="29"/>
  <c r="AC22" i="29"/>
  <c r="B23" i="29"/>
  <c r="O23" i="29"/>
  <c r="X23" i="29"/>
  <c r="Y23" i="29"/>
  <c r="Z23" i="29"/>
  <c r="AA23" i="29"/>
  <c r="AB23" i="29"/>
  <c r="AC23" i="29"/>
  <c r="B24" i="29"/>
  <c r="O24" i="29"/>
  <c r="X24" i="29"/>
  <c r="Y24" i="29"/>
  <c r="Z24" i="29"/>
  <c r="AA24" i="29"/>
  <c r="AB24" i="29"/>
  <c r="AC24" i="29"/>
  <c r="B25" i="29"/>
  <c r="O25" i="29"/>
  <c r="X25" i="29"/>
  <c r="Y25" i="29"/>
  <c r="Z25" i="29"/>
  <c r="AA25" i="29"/>
  <c r="AB25" i="29"/>
  <c r="AC25" i="29"/>
  <c r="B26" i="29"/>
  <c r="O26" i="29"/>
  <c r="X26" i="29"/>
  <c r="Y26" i="29"/>
  <c r="Z26" i="29"/>
  <c r="AA26" i="29"/>
  <c r="AB26" i="29"/>
  <c r="AC26" i="29"/>
  <c r="B27" i="29"/>
  <c r="O27" i="29"/>
  <c r="X27" i="29"/>
  <c r="Y27" i="29"/>
  <c r="Z27" i="29"/>
  <c r="AA27" i="29"/>
  <c r="AB27" i="29"/>
  <c r="AC27" i="29"/>
  <c r="B28" i="29"/>
  <c r="O28" i="29"/>
  <c r="X28" i="29"/>
  <c r="Y28" i="29"/>
  <c r="Z28" i="29"/>
  <c r="AA28" i="29"/>
  <c r="AB28" i="29"/>
  <c r="AC28" i="29"/>
  <c r="B29" i="29"/>
  <c r="O29" i="29"/>
  <c r="X29" i="29"/>
  <c r="Y29" i="29"/>
  <c r="Z29" i="29"/>
  <c r="AA29" i="29"/>
  <c r="AB29" i="29"/>
  <c r="AC29" i="29"/>
  <c r="B30" i="29"/>
  <c r="O30" i="29"/>
  <c r="X30" i="29"/>
  <c r="Y30" i="29"/>
  <c r="Z30" i="29"/>
  <c r="AA30" i="29"/>
  <c r="AB30" i="29"/>
  <c r="AC30" i="29"/>
  <c r="B31" i="29"/>
  <c r="O31" i="29"/>
  <c r="X31" i="29"/>
  <c r="Y31" i="29"/>
  <c r="Z31" i="29"/>
  <c r="AA31" i="29"/>
  <c r="AB31" i="29"/>
  <c r="AC31" i="29"/>
  <c r="B32" i="29"/>
  <c r="O32" i="29"/>
  <c r="X32" i="29"/>
  <c r="Y32" i="29"/>
  <c r="Z32" i="29"/>
  <c r="AA32" i="29"/>
  <c r="AB32" i="29"/>
  <c r="AC32" i="29"/>
  <c r="B33" i="29"/>
  <c r="O33" i="29"/>
  <c r="X33" i="29"/>
  <c r="Y33" i="29"/>
  <c r="Z33" i="29"/>
  <c r="AA33" i="29"/>
  <c r="AB33" i="29"/>
  <c r="AC33" i="29"/>
  <c r="B34" i="29"/>
  <c r="O34" i="29"/>
  <c r="X34" i="29"/>
  <c r="Y34" i="29"/>
  <c r="Z34" i="29"/>
  <c r="AA34" i="29"/>
  <c r="AB34" i="29"/>
  <c r="AC34" i="29"/>
  <c r="B35" i="29"/>
  <c r="O35" i="29"/>
  <c r="X35" i="29"/>
  <c r="Y35" i="29"/>
  <c r="Z35" i="29"/>
  <c r="AA35" i="29"/>
  <c r="AB35" i="29"/>
  <c r="AC35" i="29"/>
  <c r="B36" i="29"/>
  <c r="O36" i="29"/>
  <c r="X36" i="29"/>
  <c r="Y36" i="29"/>
  <c r="Z36" i="29"/>
  <c r="AA36" i="29"/>
  <c r="AB36" i="29"/>
  <c r="AC36" i="29"/>
  <c r="B37" i="29"/>
  <c r="O37" i="29"/>
  <c r="X37" i="29"/>
  <c r="Y37" i="29"/>
  <c r="Z37" i="29"/>
  <c r="AA37" i="29"/>
  <c r="AB37" i="29"/>
  <c r="AC37" i="29"/>
  <c r="B38" i="29"/>
  <c r="O38" i="29"/>
  <c r="X38" i="29"/>
  <c r="Y38" i="29"/>
  <c r="Z38" i="29"/>
  <c r="AA38" i="29"/>
  <c r="AB38" i="29"/>
  <c r="AC38" i="29"/>
  <c r="B39" i="29"/>
  <c r="O39" i="29"/>
  <c r="X39" i="29"/>
  <c r="Y39" i="29"/>
  <c r="Z39" i="29"/>
  <c r="AA39" i="29"/>
  <c r="AB39" i="29"/>
  <c r="AC39" i="29"/>
  <c r="B40" i="29"/>
  <c r="O40" i="29"/>
  <c r="X40" i="29"/>
  <c r="Y40" i="29"/>
  <c r="Z40" i="29"/>
  <c r="AA40" i="29"/>
  <c r="AB40" i="29"/>
  <c r="AC40" i="29"/>
  <c r="B41" i="29"/>
  <c r="O41" i="29"/>
  <c r="X41" i="29"/>
  <c r="Y41" i="29"/>
  <c r="Z41" i="29"/>
  <c r="AA41" i="29"/>
  <c r="AB41" i="29"/>
  <c r="AC41" i="29"/>
  <c r="B42" i="29"/>
  <c r="O42" i="29"/>
  <c r="X42" i="29"/>
  <c r="Y42" i="29"/>
  <c r="Z42" i="29"/>
  <c r="AA42" i="29"/>
  <c r="AB42" i="29"/>
  <c r="AC42" i="29"/>
  <c r="B43" i="29"/>
  <c r="O43" i="29"/>
  <c r="X43" i="29"/>
  <c r="Y43" i="29"/>
  <c r="Z43" i="29"/>
  <c r="AA43" i="29"/>
  <c r="AB43" i="29"/>
  <c r="AC43" i="29"/>
  <c r="B44" i="29"/>
  <c r="O44" i="29"/>
  <c r="X44" i="29"/>
  <c r="Y44" i="29"/>
  <c r="Z44" i="29"/>
  <c r="AA44" i="29"/>
  <c r="AB44" i="29"/>
  <c r="AC44" i="29"/>
  <c r="B45" i="29"/>
  <c r="O45" i="29"/>
  <c r="X45" i="29"/>
  <c r="Y45" i="29"/>
  <c r="Z45" i="29"/>
  <c r="AA45" i="29"/>
  <c r="AB45" i="29"/>
  <c r="AC45" i="29"/>
  <c r="B46" i="29"/>
  <c r="O46" i="29"/>
  <c r="X46" i="29"/>
  <c r="Y46" i="29"/>
  <c r="Z46" i="29"/>
  <c r="AA46" i="29"/>
  <c r="AB46" i="29"/>
  <c r="AC46" i="29"/>
  <c r="O47" i="29"/>
  <c r="B48" i="29"/>
  <c r="O48" i="29"/>
  <c r="X48" i="29"/>
  <c r="Y48" i="29"/>
  <c r="Z48" i="29"/>
  <c r="AA48" i="29"/>
  <c r="AB48" i="29"/>
  <c r="AC48" i="29"/>
  <c r="B49" i="29"/>
  <c r="O49" i="29"/>
  <c r="X49" i="29"/>
  <c r="Y49" i="29"/>
  <c r="Z49" i="29"/>
  <c r="AA49" i="29"/>
  <c r="AB49" i="29"/>
  <c r="AC49" i="29"/>
  <c r="B50" i="29"/>
  <c r="O50" i="29"/>
  <c r="X50" i="29"/>
  <c r="Y50" i="29"/>
  <c r="Z50" i="29"/>
  <c r="AA50" i="29"/>
  <c r="AB50" i="29"/>
  <c r="AC50" i="29"/>
  <c r="B51" i="29"/>
  <c r="O51" i="29"/>
  <c r="X51" i="29"/>
  <c r="Y51" i="29"/>
  <c r="Z51" i="29"/>
  <c r="AA51" i="29"/>
  <c r="AB51" i="29"/>
  <c r="AC51" i="29"/>
  <c r="B52" i="29"/>
  <c r="O52" i="29"/>
  <c r="X52" i="29"/>
  <c r="Y52" i="29"/>
  <c r="Z52" i="29"/>
  <c r="AA52" i="29"/>
  <c r="AB52" i="29"/>
  <c r="AC52" i="29"/>
  <c r="B53" i="29"/>
  <c r="O53" i="29"/>
  <c r="X53" i="29"/>
  <c r="Y53" i="29"/>
  <c r="Z53" i="29"/>
  <c r="AA53" i="29"/>
  <c r="AB53" i="29"/>
  <c r="AC53" i="29"/>
  <c r="B54" i="29"/>
  <c r="O54" i="29"/>
  <c r="X54" i="29"/>
  <c r="Y54" i="29"/>
  <c r="Z54" i="29"/>
  <c r="AA54" i="29"/>
  <c r="AB54" i="29"/>
  <c r="AC54" i="29"/>
  <c r="B55" i="29"/>
  <c r="O55" i="29"/>
  <c r="X55" i="29"/>
  <c r="Y55" i="29"/>
  <c r="Z55" i="29"/>
  <c r="AA55" i="29"/>
  <c r="AB55" i="29"/>
  <c r="AC55" i="29"/>
  <c r="B56" i="29"/>
  <c r="O56" i="29"/>
  <c r="X56" i="29"/>
  <c r="Y56" i="29"/>
  <c r="Z56" i="29"/>
  <c r="AA56" i="29"/>
  <c r="AB56" i="29"/>
  <c r="AC56" i="29"/>
  <c r="B57" i="29"/>
  <c r="O57" i="29"/>
  <c r="X57" i="29"/>
  <c r="Y57" i="29"/>
  <c r="Z57" i="29"/>
  <c r="AA57" i="29"/>
  <c r="AB57" i="29"/>
  <c r="AC57" i="29"/>
  <c r="B58" i="29"/>
  <c r="O58" i="29"/>
  <c r="X58" i="29"/>
  <c r="Y58" i="29"/>
  <c r="Z58" i="29"/>
  <c r="AA58" i="29"/>
  <c r="AB58" i="29"/>
  <c r="AC58" i="29"/>
  <c r="B59" i="29"/>
  <c r="O59" i="29"/>
  <c r="X59" i="29"/>
  <c r="Y59" i="29"/>
  <c r="Z59" i="29"/>
  <c r="AA59" i="29"/>
  <c r="AB59" i="29"/>
  <c r="AC59" i="29"/>
  <c r="B60" i="29"/>
  <c r="O60" i="29"/>
  <c r="X60" i="29"/>
  <c r="Y60" i="29"/>
  <c r="Z60" i="29"/>
  <c r="AA60" i="29"/>
  <c r="AB60" i="29"/>
  <c r="AC60" i="29"/>
  <c r="B61" i="29"/>
  <c r="O61" i="29"/>
  <c r="X61" i="29"/>
  <c r="Y61" i="29"/>
  <c r="Z61" i="29"/>
  <c r="AA61" i="29"/>
  <c r="AB61" i="29"/>
  <c r="AC61" i="29"/>
  <c r="B62" i="29"/>
  <c r="O62" i="29"/>
  <c r="X62" i="29"/>
  <c r="Y62" i="29"/>
  <c r="Z62" i="29"/>
  <c r="AA62" i="29"/>
  <c r="AB62" i="29"/>
  <c r="AC62" i="29"/>
  <c r="B63" i="29"/>
  <c r="O63" i="29"/>
  <c r="X63" i="29"/>
  <c r="Y63" i="29"/>
  <c r="Z63" i="29"/>
  <c r="AA63" i="29"/>
  <c r="AB63" i="29"/>
  <c r="AC63" i="29"/>
  <c r="B64" i="29"/>
  <c r="O64" i="29"/>
  <c r="X64" i="29"/>
  <c r="Y64" i="29"/>
  <c r="Z64" i="29"/>
  <c r="AA64" i="29"/>
  <c r="AB64" i="29"/>
  <c r="AC64" i="29"/>
  <c r="B65" i="29"/>
  <c r="O65" i="29"/>
  <c r="X65" i="29"/>
  <c r="Y65" i="29"/>
  <c r="Z65" i="29"/>
  <c r="AA65" i="29"/>
  <c r="AB65" i="29"/>
  <c r="AC65" i="29"/>
  <c r="B66" i="29"/>
  <c r="B67" i="29" s="1"/>
  <c r="B68" i="29" s="1"/>
  <c r="B69" i="29" s="1"/>
  <c r="B70" i="29" s="1"/>
  <c r="B71" i="29" s="1"/>
  <c r="B72" i="29" s="1"/>
  <c r="B73" i="29" s="1"/>
  <c r="B74" i="29"/>
  <c r="B75" i="29" s="1"/>
  <c r="B76" i="29" s="1"/>
  <c r="B77" i="29" s="1"/>
  <c r="B78" i="29" s="1"/>
  <c r="B79" i="29" s="1"/>
  <c r="B80" i="29" s="1"/>
  <c r="B82" i="29" s="1"/>
  <c r="B83" i="29" s="1"/>
  <c r="B84" i="29" s="1"/>
  <c r="B85" i="29" s="1"/>
  <c r="B86" i="29" s="1"/>
  <c r="B87" i="29" s="1"/>
  <c r="B88" i="29" s="1"/>
  <c r="B89" i="29" s="1"/>
  <c r="B90" i="29" s="1"/>
  <c r="B91" i="29" s="1"/>
  <c r="B92" i="29" s="1"/>
  <c r="B93" i="29" s="1"/>
  <c r="B94" i="29" s="1"/>
  <c r="B95" i="29" s="1"/>
  <c r="B96" i="29" s="1"/>
  <c r="B97" i="29" s="1"/>
  <c r="B98" i="29" s="1"/>
  <c r="B99" i="29" s="1"/>
  <c r="B100" i="29" s="1"/>
  <c r="B101" i="29" s="1"/>
  <c r="B102" i="29" s="1"/>
  <c r="B103" i="29" s="1"/>
  <c r="B104" i="29" s="1"/>
  <c r="B105" i="29" s="1"/>
  <c r="B106" i="29" s="1"/>
  <c r="B107" i="29" s="1"/>
  <c r="B108" i="29" s="1"/>
  <c r="B109" i="29" s="1"/>
  <c r="B110" i="29" s="1"/>
  <c r="B111" i="29" s="1"/>
  <c r="B112" i="29" s="1"/>
  <c r="B113" i="29" s="1"/>
  <c r="B114" i="29" s="1"/>
  <c r="B115" i="29" s="1"/>
  <c r="B116" i="29" s="1"/>
  <c r="B117" i="29" s="1"/>
  <c r="B118" i="29" s="1"/>
  <c r="B119" i="29" s="1"/>
  <c r="B120" i="29" s="1"/>
  <c r="B121" i="29" s="1"/>
  <c r="B122" i="29" s="1"/>
  <c r="B123" i="29" s="1"/>
  <c r="B124" i="29" s="1"/>
  <c r="B125" i="29" s="1"/>
  <c r="B126" i="29" s="1"/>
  <c r="B127" i="29" s="1"/>
  <c r="B128" i="29" s="1"/>
  <c r="B129" i="29" s="1"/>
  <c r="B130" i="29" s="1"/>
  <c r="B131" i="29" s="1"/>
  <c r="B132" i="29" s="1"/>
  <c r="B133" i="29" s="1"/>
  <c r="B134" i="29" s="1"/>
  <c r="B135" i="29" s="1"/>
  <c r="B136" i="29" s="1"/>
  <c r="B137" i="29" s="1"/>
  <c r="B138" i="29" s="1"/>
  <c r="B139" i="29" s="1"/>
  <c r="B140" i="29" s="1"/>
  <c r="B141" i="29" s="1"/>
  <c r="B142" i="29" s="1"/>
  <c r="B143" i="29" s="1"/>
  <c r="B144" i="29" s="1"/>
  <c r="B145" i="29" s="1"/>
  <c r="B146" i="29" s="1"/>
  <c r="B147" i="29" s="1"/>
  <c r="B148" i="29" s="1"/>
  <c r="B149" i="29" s="1"/>
  <c r="B150" i="29" s="1"/>
  <c r="B151" i="29" s="1"/>
  <c r="B152" i="29" s="1"/>
  <c r="B153" i="29" s="1"/>
  <c r="B154" i="29" s="1"/>
  <c r="B156" i="29" s="1"/>
  <c r="B157" i="29" s="1"/>
  <c r="B158" i="29" s="1"/>
  <c r="B159" i="29" s="1"/>
  <c r="B160" i="29" s="1"/>
  <c r="B161" i="29" s="1"/>
  <c r="B162" i="29" s="1"/>
  <c r="B163" i="29" s="1"/>
  <c r="B164" i="29" s="1"/>
  <c r="B165" i="29" s="1"/>
  <c r="B166" i="29" s="1"/>
  <c r="B167" i="29" s="1"/>
  <c r="B168" i="29" s="1"/>
  <c r="X66" i="29"/>
  <c r="Y66" i="29"/>
  <c r="Z66" i="29"/>
  <c r="AA66" i="29"/>
  <c r="AB66" i="29"/>
  <c r="AC66" i="29"/>
  <c r="O67" i="29"/>
  <c r="X67" i="29"/>
  <c r="Y67" i="29"/>
  <c r="Z67" i="29"/>
  <c r="AA67" i="29"/>
  <c r="AB67" i="29"/>
  <c r="AJ6" i="29" s="1"/>
  <c r="AC67" i="29"/>
  <c r="O68" i="29"/>
  <c r="X68" i="29"/>
  <c r="Y68" i="29"/>
  <c r="Z68" i="29"/>
  <c r="AA68" i="29"/>
  <c r="AB68" i="29"/>
  <c r="AC68" i="29"/>
  <c r="O69" i="29"/>
  <c r="X69" i="29"/>
  <c r="Y69" i="29"/>
  <c r="Z69" i="29"/>
  <c r="AA69" i="29"/>
  <c r="AB69" i="29"/>
  <c r="AC69" i="29"/>
  <c r="O70" i="29"/>
  <c r="X70" i="29"/>
  <c r="Y70" i="29"/>
  <c r="Z70" i="29"/>
  <c r="AA70" i="29"/>
  <c r="AB70" i="29"/>
  <c r="AC70" i="29"/>
  <c r="O71" i="29"/>
  <c r="X71" i="29"/>
  <c r="Y71" i="29"/>
  <c r="Z71" i="29"/>
  <c r="AA71" i="29"/>
  <c r="AB71" i="29"/>
  <c r="AC71" i="29"/>
  <c r="O72" i="29"/>
  <c r="X72" i="29"/>
  <c r="Y72" i="29"/>
  <c r="Z72" i="29"/>
  <c r="AA72" i="29"/>
  <c r="AB72" i="29"/>
  <c r="AC72" i="29"/>
  <c r="X73" i="29"/>
  <c r="Y73" i="29"/>
  <c r="Z73" i="29"/>
  <c r="AA73" i="29"/>
  <c r="AB73" i="29"/>
  <c r="AC73" i="29"/>
  <c r="O74" i="29"/>
  <c r="X74" i="29"/>
  <c r="Y74" i="29"/>
  <c r="Z74" i="29"/>
  <c r="AA74" i="29"/>
  <c r="AB74" i="29"/>
  <c r="AC74" i="29"/>
  <c r="O75" i="29"/>
  <c r="X75" i="29"/>
  <c r="Y75" i="29"/>
  <c r="Z75" i="29"/>
  <c r="AA75" i="29"/>
  <c r="AB75" i="29"/>
  <c r="AC75" i="29"/>
  <c r="O76" i="29"/>
  <c r="X76" i="29"/>
  <c r="Y76" i="29"/>
  <c r="Z76" i="29"/>
  <c r="AA76" i="29"/>
  <c r="AB76" i="29"/>
  <c r="AC76" i="29"/>
  <c r="O77" i="29"/>
  <c r="X77" i="29"/>
  <c r="Y77" i="29"/>
  <c r="Z77" i="29"/>
  <c r="AA77" i="29"/>
  <c r="AB77" i="29"/>
  <c r="AC77" i="29"/>
  <c r="O78" i="29"/>
  <c r="X78" i="29"/>
  <c r="Y78" i="29"/>
  <c r="Z78" i="29"/>
  <c r="AA78" i="29"/>
  <c r="AB78" i="29"/>
  <c r="AC78" i="29"/>
  <c r="O79" i="29"/>
  <c r="X79" i="29"/>
  <c r="Y79" i="29"/>
  <c r="Z79" i="29"/>
  <c r="AA79" i="29"/>
  <c r="AB79" i="29"/>
  <c r="AC79" i="29"/>
  <c r="O80" i="29"/>
  <c r="X80" i="29"/>
  <c r="Y80" i="29"/>
  <c r="Z80" i="29"/>
  <c r="AA80" i="29"/>
  <c r="AB80" i="29"/>
  <c r="AC80" i="29"/>
  <c r="O81" i="29"/>
  <c r="O82" i="29"/>
  <c r="X82" i="29"/>
  <c r="Y82" i="29"/>
  <c r="Z82" i="29"/>
  <c r="AA82" i="29"/>
  <c r="AB82" i="29"/>
  <c r="AC82" i="29"/>
  <c r="O83" i="29"/>
  <c r="X83" i="29"/>
  <c r="Y83" i="29"/>
  <c r="Z83" i="29"/>
  <c r="AA83" i="29"/>
  <c r="AB83" i="29"/>
  <c r="AC83" i="29"/>
  <c r="O84" i="29"/>
  <c r="X84" i="29"/>
  <c r="Y84" i="29"/>
  <c r="Z84" i="29"/>
  <c r="AA84" i="29"/>
  <c r="AB84" i="29"/>
  <c r="AC84" i="29"/>
  <c r="O85" i="29"/>
  <c r="X85" i="29"/>
  <c r="Y85" i="29"/>
  <c r="Z85" i="29"/>
  <c r="AA85" i="29"/>
  <c r="AB85" i="29"/>
  <c r="AC85" i="29"/>
  <c r="O86" i="29"/>
  <c r="X86" i="29"/>
  <c r="Y86" i="29"/>
  <c r="Z86" i="29"/>
  <c r="AA86" i="29"/>
  <c r="AB86" i="29"/>
  <c r="AC86" i="29"/>
  <c r="O87" i="29"/>
  <c r="X87" i="29"/>
  <c r="Y87" i="29"/>
  <c r="Z87" i="29"/>
  <c r="AA87" i="29"/>
  <c r="AB87" i="29"/>
  <c r="AC87" i="29"/>
  <c r="O88" i="29"/>
  <c r="X88" i="29"/>
  <c r="Y88" i="29"/>
  <c r="Z88" i="29"/>
  <c r="AA88" i="29"/>
  <c r="AB88" i="29"/>
  <c r="AC88" i="29"/>
  <c r="O89" i="29"/>
  <c r="X89" i="29"/>
  <c r="Y89" i="29"/>
  <c r="Z89" i="29"/>
  <c r="AA89" i="29"/>
  <c r="AB89" i="29"/>
  <c r="AC89" i="29"/>
  <c r="O90" i="29"/>
  <c r="X90" i="29"/>
  <c r="Y90" i="29"/>
  <c r="Z90" i="29"/>
  <c r="AA90" i="29"/>
  <c r="AB90" i="29"/>
  <c r="AC90" i="29"/>
  <c r="O91" i="29"/>
  <c r="X91" i="29"/>
  <c r="Y91" i="29"/>
  <c r="Z91" i="29"/>
  <c r="AA91" i="29"/>
  <c r="AB91" i="29"/>
  <c r="AC91" i="29"/>
  <c r="O92" i="29"/>
  <c r="X92" i="29"/>
  <c r="Y92" i="29"/>
  <c r="Z92" i="29"/>
  <c r="AA92" i="29"/>
  <c r="AB92" i="29"/>
  <c r="AC92" i="29"/>
  <c r="O93" i="29"/>
  <c r="X93" i="29"/>
  <c r="Y93" i="29"/>
  <c r="Z93" i="29"/>
  <c r="AA93" i="29"/>
  <c r="AB93" i="29"/>
  <c r="AC93" i="29"/>
  <c r="O94" i="29"/>
  <c r="X94" i="29"/>
  <c r="Y94" i="29"/>
  <c r="Z94" i="29"/>
  <c r="AA94" i="29"/>
  <c r="AB94" i="29"/>
  <c r="AC94" i="29"/>
  <c r="O95" i="29"/>
  <c r="X95" i="29"/>
  <c r="Y95" i="29"/>
  <c r="Z95" i="29"/>
  <c r="AA95" i="29"/>
  <c r="AB95" i="29"/>
  <c r="AC95" i="29"/>
  <c r="X96" i="29"/>
  <c r="Y96" i="29"/>
  <c r="Z96" i="29"/>
  <c r="AA96" i="29"/>
  <c r="AB96" i="29"/>
  <c r="AC96" i="29"/>
  <c r="O97" i="29"/>
  <c r="X97" i="29"/>
  <c r="Y97" i="29"/>
  <c r="Z97" i="29"/>
  <c r="AA97" i="29"/>
  <c r="AB97" i="29"/>
  <c r="AC97" i="29"/>
  <c r="O98" i="29"/>
  <c r="X98" i="29"/>
  <c r="Y98" i="29"/>
  <c r="Z98" i="29"/>
  <c r="AA98" i="29"/>
  <c r="AB98" i="29"/>
  <c r="AC98" i="29"/>
  <c r="O99" i="29"/>
  <c r="X99" i="29"/>
  <c r="Y99" i="29"/>
  <c r="Z99" i="29"/>
  <c r="AA99" i="29"/>
  <c r="AB99" i="29"/>
  <c r="AC99" i="29"/>
  <c r="O100" i="29"/>
  <c r="X100" i="29"/>
  <c r="Y100" i="29"/>
  <c r="Z100" i="29"/>
  <c r="AA100" i="29"/>
  <c r="AB100" i="29"/>
  <c r="AC100" i="29"/>
  <c r="O101" i="29"/>
  <c r="X101" i="29"/>
  <c r="Y101" i="29"/>
  <c r="Z101" i="29"/>
  <c r="AA101" i="29"/>
  <c r="AB101" i="29"/>
  <c r="AC101" i="29"/>
  <c r="O102" i="29"/>
  <c r="X102" i="29"/>
  <c r="Y102" i="29"/>
  <c r="Z102" i="29"/>
  <c r="AA102" i="29"/>
  <c r="AB102" i="29"/>
  <c r="AC102" i="29"/>
  <c r="O103" i="29"/>
  <c r="X103" i="29"/>
  <c r="Y103" i="29"/>
  <c r="Z103" i="29"/>
  <c r="AA103" i="29"/>
  <c r="AB103" i="29"/>
  <c r="AC103" i="29"/>
  <c r="O104" i="29"/>
  <c r="X104" i="29"/>
  <c r="Y104" i="29"/>
  <c r="Z104" i="29"/>
  <c r="AA104" i="29"/>
  <c r="AB104" i="29"/>
  <c r="AC104" i="29"/>
  <c r="O105" i="29"/>
  <c r="X105" i="29"/>
  <c r="Y105" i="29"/>
  <c r="Z105" i="29"/>
  <c r="AA105" i="29"/>
  <c r="AB105" i="29"/>
  <c r="AC105" i="29"/>
  <c r="O106" i="29"/>
  <c r="X106" i="29"/>
  <c r="Y106" i="29"/>
  <c r="Z106" i="29"/>
  <c r="AA106" i="29"/>
  <c r="AB106" i="29"/>
  <c r="AC106" i="29"/>
  <c r="O107" i="29"/>
  <c r="X107" i="29"/>
  <c r="Y107" i="29"/>
  <c r="Z107" i="29"/>
  <c r="AA107" i="29"/>
  <c r="AB107" i="29"/>
  <c r="AC107" i="29"/>
  <c r="O108" i="29"/>
  <c r="X108" i="29"/>
  <c r="Y108" i="29"/>
  <c r="Z108" i="29"/>
  <c r="AA108" i="29"/>
  <c r="AB108" i="29"/>
  <c r="AC108" i="29"/>
  <c r="O109" i="29"/>
  <c r="X109" i="29"/>
  <c r="Y109" i="29"/>
  <c r="Z109" i="29"/>
  <c r="AA109" i="29"/>
  <c r="AB109" i="29"/>
  <c r="AC109" i="29"/>
  <c r="X110" i="29"/>
  <c r="Y110" i="29"/>
  <c r="Z110" i="29"/>
  <c r="AA110" i="29"/>
  <c r="AB110" i="29"/>
  <c r="AC110" i="29"/>
  <c r="O111" i="29"/>
  <c r="X111" i="29"/>
  <c r="Y111" i="29"/>
  <c r="Z111" i="29"/>
  <c r="AA111" i="29"/>
  <c r="AB111" i="29"/>
  <c r="AC111" i="29"/>
  <c r="O112" i="29"/>
  <c r="X112" i="29"/>
  <c r="Y112" i="29"/>
  <c r="Z112" i="29"/>
  <c r="AA112" i="29"/>
  <c r="AB112" i="29"/>
  <c r="AC112" i="29"/>
  <c r="O113" i="29"/>
  <c r="X113" i="29"/>
  <c r="Y113" i="29"/>
  <c r="Z113" i="29"/>
  <c r="AA113" i="29"/>
  <c r="AB113" i="29"/>
  <c r="AC113" i="29"/>
  <c r="O114" i="29"/>
  <c r="X114" i="29"/>
  <c r="Y114" i="29"/>
  <c r="Z114" i="29"/>
  <c r="AA114" i="29"/>
  <c r="AB114" i="29"/>
  <c r="AC114" i="29"/>
  <c r="O115" i="29"/>
  <c r="X115" i="29"/>
  <c r="Y115" i="29"/>
  <c r="Z115" i="29"/>
  <c r="AA115" i="29"/>
  <c r="AB115" i="29"/>
  <c r="AC115" i="29"/>
  <c r="O116" i="29"/>
  <c r="X116" i="29"/>
  <c r="Y116" i="29"/>
  <c r="Z116" i="29"/>
  <c r="AA116" i="29"/>
  <c r="AB116" i="29"/>
  <c r="AC116" i="29"/>
  <c r="O117" i="29"/>
  <c r="X117" i="29"/>
  <c r="Y117" i="29"/>
  <c r="Z117" i="29"/>
  <c r="AA117" i="29"/>
  <c r="AB117" i="29"/>
  <c r="AC117" i="29"/>
  <c r="O118" i="29"/>
  <c r="X118" i="29"/>
  <c r="Y118" i="29"/>
  <c r="Z118" i="29"/>
  <c r="AA118" i="29"/>
  <c r="AB118" i="29"/>
  <c r="AC118" i="29"/>
  <c r="X119" i="29"/>
  <c r="Y119" i="29"/>
  <c r="Z119" i="29"/>
  <c r="AA119" i="29"/>
  <c r="AB119" i="29"/>
  <c r="AC119" i="29"/>
  <c r="O120" i="29"/>
  <c r="X120" i="29"/>
  <c r="Y120" i="29"/>
  <c r="Z120" i="29"/>
  <c r="AA120" i="29"/>
  <c r="AB120" i="29"/>
  <c r="AC120" i="29"/>
  <c r="O121" i="29"/>
  <c r="X121" i="29"/>
  <c r="Y121" i="29"/>
  <c r="Z121" i="29"/>
  <c r="AA121" i="29"/>
  <c r="AB121" i="29"/>
  <c r="AC121" i="29"/>
  <c r="O122" i="29"/>
  <c r="X122" i="29"/>
  <c r="Y122" i="29"/>
  <c r="Z122" i="29"/>
  <c r="AA122" i="29"/>
  <c r="AB122" i="29"/>
  <c r="AC122" i="29"/>
  <c r="O123" i="29"/>
  <c r="X123" i="29"/>
  <c r="Y123" i="29"/>
  <c r="Z123" i="29"/>
  <c r="AA123" i="29"/>
  <c r="AB123" i="29"/>
  <c r="AC123" i="29"/>
  <c r="O124" i="29"/>
  <c r="X124" i="29"/>
  <c r="Y124" i="29"/>
  <c r="Z124" i="29"/>
  <c r="AA124" i="29"/>
  <c r="AB124" i="29"/>
  <c r="AC124" i="29"/>
  <c r="O125" i="29"/>
  <c r="X125" i="29"/>
  <c r="Y125" i="29"/>
  <c r="Z125" i="29"/>
  <c r="AA125" i="29"/>
  <c r="AB125" i="29"/>
  <c r="AC125" i="29"/>
  <c r="O126" i="29"/>
  <c r="X126" i="29"/>
  <c r="Y126" i="29"/>
  <c r="Z126" i="29"/>
  <c r="AA126" i="29"/>
  <c r="AB126" i="29"/>
  <c r="AC126" i="29"/>
  <c r="O127" i="29"/>
  <c r="X127" i="29"/>
  <c r="Y127" i="29"/>
  <c r="Z127" i="29"/>
  <c r="AA127" i="29"/>
  <c r="AB127" i="29"/>
  <c r="AC127" i="29"/>
  <c r="O128" i="29"/>
  <c r="X128" i="29"/>
  <c r="Y128" i="29"/>
  <c r="Z128" i="29"/>
  <c r="AA128" i="29"/>
  <c r="AB128" i="29"/>
  <c r="AC128" i="29"/>
  <c r="O129" i="29"/>
  <c r="X129" i="29"/>
  <c r="Y129" i="29"/>
  <c r="Z129" i="29"/>
  <c r="AA129" i="29"/>
  <c r="AB129" i="29"/>
  <c r="AC129" i="29"/>
  <c r="O130" i="29"/>
  <c r="X130" i="29"/>
  <c r="Y130" i="29"/>
  <c r="Z130" i="29"/>
  <c r="AA130" i="29"/>
  <c r="AB130" i="29"/>
  <c r="AC130" i="29"/>
  <c r="O131" i="29"/>
  <c r="X131" i="29"/>
  <c r="Y131" i="29"/>
  <c r="Z131" i="29"/>
  <c r="AA131" i="29"/>
  <c r="AB131" i="29"/>
  <c r="AC131" i="29"/>
  <c r="O132" i="29"/>
  <c r="X132" i="29"/>
  <c r="Y132" i="29"/>
  <c r="Z132" i="29"/>
  <c r="AA132" i="29"/>
  <c r="AB132" i="29"/>
  <c r="AC132" i="29"/>
  <c r="X133" i="29"/>
  <c r="Y133" i="29"/>
  <c r="Z133" i="29"/>
  <c r="AA133" i="29"/>
  <c r="AB133" i="29"/>
  <c r="AC133" i="29"/>
  <c r="O134" i="29"/>
  <c r="X134" i="29"/>
  <c r="Y134" i="29"/>
  <c r="Z134" i="29"/>
  <c r="AA134" i="29"/>
  <c r="AB134" i="29"/>
  <c r="AC134" i="29"/>
  <c r="O135" i="29"/>
  <c r="X135" i="29"/>
  <c r="Y135" i="29"/>
  <c r="Z135" i="29"/>
  <c r="AA135" i="29"/>
  <c r="AB135" i="29"/>
  <c r="AC135" i="29"/>
  <c r="O136" i="29"/>
  <c r="X136" i="29"/>
  <c r="Y136" i="29"/>
  <c r="Z136" i="29"/>
  <c r="AA136" i="29"/>
  <c r="AB136" i="29"/>
  <c r="AC136" i="29"/>
  <c r="O137" i="29"/>
  <c r="X137" i="29"/>
  <c r="Y137" i="29"/>
  <c r="Z137" i="29"/>
  <c r="AA137" i="29"/>
  <c r="AB137" i="29"/>
  <c r="AC137" i="29"/>
  <c r="O138" i="29"/>
  <c r="X138" i="29"/>
  <c r="Y138" i="29"/>
  <c r="Z138" i="29"/>
  <c r="AA138" i="29"/>
  <c r="AB138" i="29"/>
  <c r="AC138" i="29"/>
  <c r="O139" i="29"/>
  <c r="X139" i="29"/>
  <c r="Y139" i="29"/>
  <c r="Z139" i="29"/>
  <c r="AA139" i="29"/>
  <c r="AB139" i="29"/>
  <c r="AC139" i="29"/>
  <c r="O140" i="29"/>
  <c r="X140" i="29"/>
  <c r="Y140" i="29"/>
  <c r="Z140" i="29"/>
  <c r="AA140" i="29"/>
  <c r="AB140" i="29"/>
  <c r="AC140" i="29"/>
  <c r="O141" i="29"/>
  <c r="X141" i="29"/>
  <c r="Y141" i="29"/>
  <c r="Z141" i="29"/>
  <c r="AA141" i="29"/>
  <c r="AB141" i="29"/>
  <c r="AC141" i="29"/>
  <c r="O142" i="29"/>
  <c r="X142" i="29"/>
  <c r="Y142" i="29"/>
  <c r="Z142" i="29"/>
  <c r="AA142" i="29"/>
  <c r="AB142" i="29"/>
  <c r="AC142" i="29"/>
  <c r="O143" i="29"/>
  <c r="X143" i="29"/>
  <c r="Y143" i="29"/>
  <c r="Z143" i="29"/>
  <c r="AA143" i="29"/>
  <c r="AB143" i="29"/>
  <c r="AC143" i="29"/>
  <c r="O144" i="29"/>
  <c r="X144" i="29"/>
  <c r="Y144" i="29"/>
  <c r="Z144" i="29"/>
  <c r="AA144" i="29"/>
  <c r="AB144" i="29"/>
  <c r="AC144" i="29"/>
  <c r="O145" i="29"/>
  <c r="X145" i="29"/>
  <c r="Y145" i="29"/>
  <c r="Z145" i="29"/>
  <c r="AA145" i="29"/>
  <c r="AB145" i="29"/>
  <c r="AC145" i="29"/>
  <c r="O146" i="29"/>
  <c r="X146" i="29"/>
  <c r="Y146" i="29"/>
  <c r="Z146" i="29"/>
  <c r="AA146" i="29"/>
  <c r="AB146" i="29"/>
  <c r="AC146" i="29"/>
  <c r="O147" i="29"/>
  <c r="X147" i="29"/>
  <c r="Y147" i="29"/>
  <c r="Z147" i="29"/>
  <c r="AA147" i="29"/>
  <c r="AB147" i="29"/>
  <c r="AC147" i="29"/>
  <c r="O148" i="29"/>
  <c r="X148" i="29"/>
  <c r="Y148" i="29"/>
  <c r="Z148" i="29"/>
  <c r="AA148" i="29"/>
  <c r="AB148" i="29"/>
  <c r="AC148" i="29"/>
  <c r="O149" i="29"/>
  <c r="X149" i="29"/>
  <c r="Y149" i="29"/>
  <c r="Z149" i="29"/>
  <c r="AA149" i="29"/>
  <c r="AB149" i="29"/>
  <c r="AC149" i="29"/>
  <c r="O150" i="29"/>
  <c r="X150" i="29"/>
  <c r="Y150" i="29"/>
  <c r="Z150" i="29"/>
  <c r="AA150" i="29"/>
  <c r="AB150" i="29"/>
  <c r="AC150" i="29"/>
  <c r="O151" i="29"/>
  <c r="X151" i="29"/>
  <c r="Y151" i="29"/>
  <c r="Z151" i="29"/>
  <c r="AA151" i="29"/>
  <c r="AB151" i="29"/>
  <c r="AC151" i="29"/>
  <c r="O152" i="29"/>
  <c r="X152" i="29"/>
  <c r="Y152" i="29"/>
  <c r="Z152" i="29"/>
  <c r="AA152" i="29"/>
  <c r="AB152" i="29"/>
  <c r="AC152" i="29"/>
  <c r="O153" i="29"/>
  <c r="X153" i="29"/>
  <c r="Y153" i="29"/>
  <c r="Z153" i="29"/>
  <c r="AA153" i="29"/>
  <c r="AB153" i="29"/>
  <c r="AC153" i="29"/>
  <c r="O154" i="29"/>
  <c r="X154" i="29"/>
  <c r="Y154" i="29"/>
  <c r="Z154" i="29"/>
  <c r="AA154" i="29"/>
  <c r="AB154" i="29"/>
  <c r="AC154" i="29"/>
  <c r="O156" i="29"/>
  <c r="X156" i="29"/>
  <c r="Y156" i="29"/>
  <c r="Z156" i="29"/>
  <c r="AA156" i="29"/>
  <c r="AB156" i="29"/>
  <c r="AC156" i="29"/>
  <c r="O157" i="29"/>
  <c r="X157" i="29"/>
  <c r="Y157" i="29"/>
  <c r="Z157" i="29"/>
  <c r="AA157" i="29"/>
  <c r="AB157" i="29"/>
  <c r="AC157" i="29"/>
  <c r="O158" i="29"/>
  <c r="X158" i="29"/>
  <c r="Y158" i="29"/>
  <c r="Z158" i="29"/>
  <c r="AA158" i="29"/>
  <c r="AB158" i="29"/>
  <c r="AC158" i="29"/>
  <c r="O159" i="29"/>
  <c r="X159" i="29"/>
  <c r="Y159" i="29"/>
  <c r="Z159" i="29"/>
  <c r="AA159" i="29"/>
  <c r="AB159" i="29"/>
  <c r="AC159" i="29"/>
  <c r="O160" i="29"/>
  <c r="X160" i="29"/>
  <c r="Y160" i="29"/>
  <c r="Z160" i="29"/>
  <c r="AA160" i="29"/>
  <c r="AB160" i="29"/>
  <c r="AC160" i="29"/>
  <c r="O161" i="29"/>
  <c r="X161" i="29"/>
  <c r="Y161" i="29"/>
  <c r="Z161" i="29"/>
  <c r="AA161" i="29"/>
  <c r="AB161" i="29"/>
  <c r="AC161" i="29"/>
  <c r="O162" i="29"/>
  <c r="X162" i="29"/>
  <c r="Y162" i="29"/>
  <c r="Z162" i="29"/>
  <c r="AA162" i="29"/>
  <c r="AB162" i="29"/>
  <c r="AC162" i="29"/>
  <c r="O163" i="29"/>
  <c r="X163" i="29"/>
  <c r="Y163" i="29"/>
  <c r="Z163" i="29"/>
  <c r="AA163" i="29"/>
  <c r="AB163" i="29"/>
  <c r="AC163" i="29"/>
  <c r="O164" i="29"/>
  <c r="X164" i="29"/>
  <c r="Y164" i="29"/>
  <c r="Z164" i="29"/>
  <c r="AA164" i="29"/>
  <c r="AB164" i="29"/>
  <c r="AC164" i="29"/>
  <c r="O165" i="29"/>
  <c r="X165" i="29"/>
  <c r="Y165" i="29"/>
  <c r="Z165" i="29"/>
  <c r="AA165" i="29"/>
  <c r="AB165" i="29"/>
  <c r="AC165" i="29"/>
  <c r="X166" i="29"/>
  <c r="Y166" i="29"/>
  <c r="Z166" i="29"/>
  <c r="AA166" i="29"/>
  <c r="AB166" i="29"/>
  <c r="AC166" i="29"/>
  <c r="O167" i="29"/>
  <c r="X167" i="29"/>
  <c r="Y167" i="29"/>
  <c r="Z167" i="29"/>
  <c r="AA167" i="29"/>
  <c r="AB167" i="29"/>
  <c r="AC167" i="29"/>
  <c r="O168" i="29"/>
  <c r="X168" i="29"/>
  <c r="Y168" i="29"/>
  <c r="Z168" i="29"/>
  <c r="AA168" i="29"/>
  <c r="AB168" i="29"/>
  <c r="AC168" i="29"/>
  <c r="J3" i="28"/>
  <c r="J4" i="28"/>
  <c r="X168" i="28"/>
  <c r="X167" i="28"/>
  <c r="X166" i="28"/>
  <c r="X165" i="28"/>
  <c r="X164" i="28"/>
  <c r="X163" i="28"/>
  <c r="X162" i="28"/>
  <c r="X161" i="28"/>
  <c r="X160" i="28"/>
  <c r="X159" i="28"/>
  <c r="X158" i="28"/>
  <c r="X157" i="28"/>
  <c r="X156" i="28"/>
  <c r="X154" i="28"/>
  <c r="X153" i="28"/>
  <c r="X152" i="28"/>
  <c r="X151" i="28"/>
  <c r="X150" i="28"/>
  <c r="X149" i="28"/>
  <c r="X148" i="28"/>
  <c r="X147" i="28"/>
  <c r="X146" i="28"/>
  <c r="X145" i="28"/>
  <c r="X144" i="28"/>
  <c r="X143" i="28"/>
  <c r="X142" i="28"/>
  <c r="X141" i="28"/>
  <c r="X140" i="28"/>
  <c r="X139" i="28"/>
  <c r="X138" i="28"/>
  <c r="X137" i="28"/>
  <c r="X136" i="28"/>
  <c r="X135" i="28"/>
  <c r="X134" i="28"/>
  <c r="X133" i="28"/>
  <c r="X132" i="28"/>
  <c r="X131" i="28"/>
  <c r="X130" i="28"/>
  <c r="X129" i="28"/>
  <c r="X128" i="28"/>
  <c r="X127" i="28"/>
  <c r="X126" i="28"/>
  <c r="X125" i="28"/>
  <c r="X124" i="28"/>
  <c r="X123" i="28"/>
  <c r="X122" i="28"/>
  <c r="X121" i="28"/>
  <c r="X120" i="28"/>
  <c r="X119" i="28"/>
  <c r="X118" i="28"/>
  <c r="X117" i="28"/>
  <c r="X116" i="28"/>
  <c r="X115" i="28"/>
  <c r="X114" i="28"/>
  <c r="X113" i="28"/>
  <c r="X112" i="28"/>
  <c r="X111" i="28"/>
  <c r="X110" i="28"/>
  <c r="X109" i="28"/>
  <c r="X108" i="28"/>
  <c r="X107" i="28"/>
  <c r="X106" i="28"/>
  <c r="X105" i="28"/>
  <c r="X104" i="28"/>
  <c r="X103" i="28"/>
  <c r="X102" i="28"/>
  <c r="X101" i="28"/>
  <c r="X100" i="28"/>
  <c r="X99" i="28"/>
  <c r="X98" i="28"/>
  <c r="X97" i="28"/>
  <c r="X96" i="28"/>
  <c r="X95" i="28"/>
  <c r="X94" i="28"/>
  <c r="X93" i="28"/>
  <c r="X92" i="28"/>
  <c r="X91" i="28"/>
  <c r="X90" i="28"/>
  <c r="X89" i="28"/>
  <c r="X88" i="28"/>
  <c r="X87" i="28"/>
  <c r="X86" i="28"/>
  <c r="X85" i="28"/>
  <c r="X84" i="28"/>
  <c r="X83" i="28"/>
  <c r="X82" i="28"/>
  <c r="X80"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Y168" i="28"/>
  <c r="Y167" i="28"/>
  <c r="Y166" i="28"/>
  <c r="Y165" i="28"/>
  <c r="Y164" i="28"/>
  <c r="Y163" i="28"/>
  <c r="Y162" i="28"/>
  <c r="Y161" i="28"/>
  <c r="Y160" i="28"/>
  <c r="Y159" i="28"/>
  <c r="Y158" i="28"/>
  <c r="Y157" i="28"/>
  <c r="Y156"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Y12" i="28"/>
  <c r="Z168" i="28"/>
  <c r="Z167" i="28"/>
  <c r="Z166" i="28"/>
  <c r="Z165" i="28"/>
  <c r="Z164" i="28"/>
  <c r="Z163" i="28"/>
  <c r="Z162" i="28"/>
  <c r="Z161" i="28"/>
  <c r="Z160" i="28"/>
  <c r="Z159" i="28"/>
  <c r="Z158" i="28"/>
  <c r="Z157" i="28"/>
  <c r="Z156"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AH5" i="28" s="1"/>
  <c r="Z17" i="28"/>
  <c r="Z16" i="28"/>
  <c r="Z15" i="28"/>
  <c r="Z14" i="28"/>
  <c r="Z13" i="28"/>
  <c r="Z12" i="28"/>
  <c r="AH4" i="28" s="1"/>
  <c r="AH7" i="28" s="1"/>
  <c r="AA168" i="28"/>
  <c r="AA167" i="28"/>
  <c r="AA166" i="28"/>
  <c r="AA165" i="28"/>
  <c r="AA164" i="28"/>
  <c r="AA163" i="28"/>
  <c r="AA162" i="28"/>
  <c r="AA161" i="28"/>
  <c r="AA160" i="28"/>
  <c r="AA159" i="28"/>
  <c r="AA158" i="28"/>
  <c r="AA157" i="28"/>
  <c r="AA156" i="28"/>
  <c r="AA154" i="28"/>
  <c r="AA153" i="28"/>
  <c r="AA152" i="28"/>
  <c r="AA151" i="28"/>
  <c r="AA150" i="28"/>
  <c r="AA149" i="28"/>
  <c r="AA148" i="28"/>
  <c r="AA147" i="28"/>
  <c r="AA146" i="28"/>
  <c r="AA145" i="28"/>
  <c r="AA144" i="28"/>
  <c r="AA143" i="28"/>
  <c r="AA142" i="28"/>
  <c r="AA141" i="28"/>
  <c r="AA140" i="28"/>
  <c r="AA139" i="28"/>
  <c r="AA138" i="28"/>
  <c r="AA137" i="28"/>
  <c r="AA136" i="28"/>
  <c r="AA135" i="28"/>
  <c r="AA134" i="28"/>
  <c r="AA133" i="28"/>
  <c r="AA132" i="28"/>
  <c r="AA131" i="28"/>
  <c r="AA130" i="28"/>
  <c r="AA129" i="28"/>
  <c r="AA128" i="28"/>
  <c r="AA127" i="28"/>
  <c r="AA126" i="28"/>
  <c r="AA125" i="28"/>
  <c r="AA124" i="28"/>
  <c r="AA123" i="28"/>
  <c r="AA122" i="28"/>
  <c r="AA121" i="28"/>
  <c r="AA120" i="28"/>
  <c r="AA119" i="28"/>
  <c r="AA118" i="28"/>
  <c r="AA117" i="28"/>
  <c r="AA116" i="28"/>
  <c r="AA115" i="28"/>
  <c r="AA114" i="28"/>
  <c r="AA113" i="28"/>
  <c r="AA112" i="28"/>
  <c r="AA111" i="28"/>
  <c r="AA110" i="28"/>
  <c r="AA109" i="28"/>
  <c r="AA108" i="28"/>
  <c r="AA107" i="28"/>
  <c r="AA106" i="28"/>
  <c r="AA105" i="28"/>
  <c r="AA104" i="28"/>
  <c r="AA103" i="28"/>
  <c r="AA102" i="28"/>
  <c r="AA101" i="28"/>
  <c r="AA100" i="28"/>
  <c r="AA99" i="28"/>
  <c r="AA98" i="28"/>
  <c r="AA97" i="28"/>
  <c r="AA96" i="28"/>
  <c r="AA95" i="28"/>
  <c r="AA94" i="28"/>
  <c r="AA93" i="28"/>
  <c r="AA92" i="28"/>
  <c r="AA91" i="28"/>
  <c r="AA90" i="28"/>
  <c r="AA89" i="28"/>
  <c r="AA88" i="28"/>
  <c r="AA87" i="28"/>
  <c r="AA86" i="28"/>
  <c r="AA85" i="28"/>
  <c r="AA84" i="28"/>
  <c r="AA83" i="28"/>
  <c r="AA82" i="28"/>
  <c r="AA80" i="28"/>
  <c r="AA79" i="28"/>
  <c r="AA78" i="28"/>
  <c r="AA77" i="28"/>
  <c r="AA76" i="28"/>
  <c r="AA75" i="28"/>
  <c r="AA74" i="28"/>
  <c r="AA73" i="28"/>
  <c r="AA72" i="28"/>
  <c r="AA71" i="28"/>
  <c r="AA70" i="28"/>
  <c r="AA69" i="28"/>
  <c r="AA68" i="28"/>
  <c r="AA67" i="28"/>
  <c r="AA66" i="28"/>
  <c r="AA65" i="28"/>
  <c r="AA64" i="28"/>
  <c r="AA63" i="28"/>
  <c r="AA62" i="28"/>
  <c r="AA61" i="28"/>
  <c r="AA60" i="28"/>
  <c r="AA59" i="28"/>
  <c r="AA58" i="28"/>
  <c r="AA57" i="28"/>
  <c r="AA56" i="28"/>
  <c r="AA55" i="28"/>
  <c r="AA54" i="28"/>
  <c r="AA53" i="28"/>
  <c r="AA52" i="28"/>
  <c r="AA51" i="28"/>
  <c r="AA50" i="28"/>
  <c r="AA49" i="28"/>
  <c r="AA48" i="28"/>
  <c r="AA46" i="28"/>
  <c r="AA45" i="28"/>
  <c r="AA44" i="28"/>
  <c r="AA43" i="28"/>
  <c r="AA42" i="28"/>
  <c r="AA41" i="28"/>
  <c r="AA40" i="28"/>
  <c r="AA39" i="28"/>
  <c r="AA38" i="28"/>
  <c r="AA37" i="28"/>
  <c r="AA36" i="28"/>
  <c r="AA35" i="28"/>
  <c r="AA34" i="28"/>
  <c r="AA33" i="28"/>
  <c r="AA32" i="28"/>
  <c r="AA31" i="28"/>
  <c r="AA30" i="28"/>
  <c r="AA29" i="28"/>
  <c r="AA28" i="28"/>
  <c r="AA27" i="28"/>
  <c r="AA26" i="28"/>
  <c r="AA25" i="28"/>
  <c r="AA24" i="28"/>
  <c r="AA23" i="28"/>
  <c r="AA22" i="28"/>
  <c r="AA21" i="28"/>
  <c r="AA20" i="28"/>
  <c r="AA19" i="28"/>
  <c r="AA18" i="28"/>
  <c r="AA17" i="28"/>
  <c r="AA16" i="28"/>
  <c r="AA15" i="28"/>
  <c r="AA14" i="28"/>
  <c r="AA13" i="28"/>
  <c r="AA12" i="28"/>
  <c r="AB168" i="28"/>
  <c r="AB167" i="28"/>
  <c r="AB166" i="28"/>
  <c r="AB165" i="28"/>
  <c r="AB164" i="28"/>
  <c r="AB163" i="28"/>
  <c r="AB162" i="28"/>
  <c r="AB161" i="28"/>
  <c r="AB160" i="28"/>
  <c r="AB159" i="28"/>
  <c r="AB158" i="28"/>
  <c r="AB157" i="28"/>
  <c r="AB156" i="28"/>
  <c r="AB154" i="28"/>
  <c r="AB153" i="28"/>
  <c r="AB152" i="28"/>
  <c r="AB151" i="28"/>
  <c r="AB150" i="28"/>
  <c r="AB149" i="28"/>
  <c r="AB148" i="28"/>
  <c r="AB147" i="28"/>
  <c r="AB146" i="28"/>
  <c r="AB145" i="28"/>
  <c r="AB144" i="28"/>
  <c r="AB143" i="28"/>
  <c r="AB142" i="28"/>
  <c r="AB141" i="28"/>
  <c r="AB140" i="28"/>
  <c r="AB139" i="28"/>
  <c r="AB138" i="28"/>
  <c r="AB137" i="28"/>
  <c r="AB136" i="28"/>
  <c r="AB135" i="28"/>
  <c r="AB134" i="28"/>
  <c r="AB133" i="28"/>
  <c r="AB132" i="28"/>
  <c r="AB131" i="28"/>
  <c r="AB130" i="28"/>
  <c r="AB129" i="28"/>
  <c r="AB128" i="28"/>
  <c r="AB127" i="28"/>
  <c r="AB126" i="28"/>
  <c r="AB125" i="28"/>
  <c r="AB124" i="28"/>
  <c r="AB123" i="28"/>
  <c r="AB122" i="28"/>
  <c r="AB121" i="28"/>
  <c r="AB120" i="28"/>
  <c r="AB119" i="28"/>
  <c r="AB118" i="28"/>
  <c r="AB117" i="28"/>
  <c r="AB116" i="28"/>
  <c r="AB115" i="28"/>
  <c r="AB114" i="28"/>
  <c r="AB113" i="28"/>
  <c r="AB112" i="28"/>
  <c r="AB111" i="28"/>
  <c r="AB110" i="28"/>
  <c r="AB109" i="28"/>
  <c r="AB108" i="28"/>
  <c r="AB107" i="28"/>
  <c r="AB106" i="28"/>
  <c r="AB105" i="28"/>
  <c r="AB104" i="28"/>
  <c r="AB103" i="28"/>
  <c r="AB102" i="28"/>
  <c r="AB101" i="28"/>
  <c r="AB100" i="28"/>
  <c r="AB99" i="28"/>
  <c r="AB98" i="28"/>
  <c r="AB97" i="28"/>
  <c r="AB96" i="28"/>
  <c r="AB95" i="28"/>
  <c r="AB94" i="28"/>
  <c r="AB93" i="28"/>
  <c r="AB92" i="28"/>
  <c r="AB91" i="28"/>
  <c r="AB90" i="28"/>
  <c r="AB89" i="28"/>
  <c r="AB88" i="28"/>
  <c r="AB87" i="28"/>
  <c r="AB86" i="28"/>
  <c r="AB85" i="28"/>
  <c r="AB84" i="28"/>
  <c r="AB83" i="28"/>
  <c r="AB82" i="28"/>
  <c r="AB80"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C168" i="28"/>
  <c r="AC167" i="28"/>
  <c r="AC166" i="28"/>
  <c r="AC165" i="28"/>
  <c r="AC164" i="28"/>
  <c r="AC163" i="28"/>
  <c r="AC162" i="28"/>
  <c r="AC161" i="28"/>
  <c r="AC160" i="28"/>
  <c r="AC159" i="28"/>
  <c r="AC158" i="28"/>
  <c r="AC157" i="28"/>
  <c r="AC156" i="28"/>
  <c r="AC154" i="28"/>
  <c r="AC153" i="28"/>
  <c r="AC152" i="28"/>
  <c r="AC151" i="28"/>
  <c r="AC150" i="28"/>
  <c r="AC149" i="28"/>
  <c r="AC148" i="28"/>
  <c r="AC147" i="28"/>
  <c r="AC146" i="28"/>
  <c r="AC145" i="28"/>
  <c r="AC144" i="28"/>
  <c r="AC143" i="28"/>
  <c r="AC142" i="28"/>
  <c r="AC141" i="28"/>
  <c r="AC140" i="28"/>
  <c r="AC139" i="28"/>
  <c r="AC138" i="28"/>
  <c r="AC137" i="28"/>
  <c r="AC136" i="28"/>
  <c r="AC135" i="28"/>
  <c r="AC134" i="28"/>
  <c r="AC133" i="28"/>
  <c r="AC132" i="28"/>
  <c r="AC131" i="28"/>
  <c r="AC130" i="28"/>
  <c r="AC129" i="28"/>
  <c r="AC128" i="28"/>
  <c r="AC127" i="28"/>
  <c r="AC126" i="28"/>
  <c r="AC125" i="28"/>
  <c r="AC124" i="28"/>
  <c r="AC123" i="28"/>
  <c r="AC122" i="28"/>
  <c r="AC121" i="28"/>
  <c r="AC120" i="28"/>
  <c r="AC119" i="28"/>
  <c r="AC118" i="28"/>
  <c r="AC117" i="28"/>
  <c r="AC116" i="28"/>
  <c r="AC115" i="28"/>
  <c r="AC114" i="28"/>
  <c r="AC113" i="28"/>
  <c r="AC112" i="28"/>
  <c r="AC111" i="28"/>
  <c r="AC110" i="28"/>
  <c r="AC109" i="28"/>
  <c r="AC108" i="28"/>
  <c r="AC107" i="28"/>
  <c r="AC106" i="28"/>
  <c r="AC105" i="28"/>
  <c r="AC104" i="28"/>
  <c r="AC103" i="28"/>
  <c r="AC102" i="28"/>
  <c r="AC101" i="28"/>
  <c r="AC100" i="28"/>
  <c r="AC99" i="28"/>
  <c r="AC98" i="28"/>
  <c r="AC97" i="28"/>
  <c r="AC96" i="28"/>
  <c r="AC95" i="28"/>
  <c r="AC94" i="28"/>
  <c r="AC93" i="28"/>
  <c r="AC92" i="28"/>
  <c r="AC91" i="28"/>
  <c r="AC90" i="28"/>
  <c r="AC89" i="28"/>
  <c r="AC88" i="28"/>
  <c r="AC87" i="28"/>
  <c r="AC86" i="28"/>
  <c r="AC85" i="28"/>
  <c r="AC84" i="28"/>
  <c r="AC83" i="28"/>
  <c r="AC82" i="28"/>
  <c r="AC80" i="28"/>
  <c r="AC79" i="28"/>
  <c r="AC78" i="28"/>
  <c r="AC77" i="28"/>
  <c r="AC76" i="28"/>
  <c r="AC75" i="28"/>
  <c r="AC74" i="28"/>
  <c r="AC73" i="28"/>
  <c r="AC72" i="28"/>
  <c r="AC71" i="28"/>
  <c r="AC70" i="28"/>
  <c r="AC69" i="28"/>
  <c r="AC68" i="28"/>
  <c r="AC67" i="28"/>
  <c r="AC66" i="28"/>
  <c r="AC65" i="28"/>
  <c r="AC64" i="28"/>
  <c r="AC63" i="28"/>
  <c r="AC62" i="28"/>
  <c r="AC61" i="28"/>
  <c r="AC60" i="28"/>
  <c r="AC59" i="28"/>
  <c r="AC58" i="28"/>
  <c r="AC57" i="28"/>
  <c r="AC56" i="28"/>
  <c r="AC55" i="28"/>
  <c r="AC54" i="28"/>
  <c r="AC53" i="28"/>
  <c r="AC52" i="28"/>
  <c r="AC51" i="28"/>
  <c r="AC50" i="28"/>
  <c r="AC49" i="28"/>
  <c r="AC48" i="28"/>
  <c r="AC46" i="28"/>
  <c r="AC45" i="28"/>
  <c r="AC44" i="28"/>
  <c r="AC43" i="28"/>
  <c r="AC42" i="28"/>
  <c r="AC41" i="28"/>
  <c r="AC40" i="28"/>
  <c r="AC39" i="28"/>
  <c r="AC38" i="28"/>
  <c r="AC37" i="28"/>
  <c r="AC36" i="28"/>
  <c r="AC35" i="28"/>
  <c r="AC34" i="28"/>
  <c r="AC33" i="28"/>
  <c r="AC32" i="28"/>
  <c r="AC31" i="28"/>
  <c r="AC30" i="28"/>
  <c r="AC29" i="28"/>
  <c r="AC28" i="28"/>
  <c r="AC27" i="28"/>
  <c r="AC26" i="28"/>
  <c r="AC25" i="28"/>
  <c r="AC24" i="28"/>
  <c r="AC23" i="28"/>
  <c r="AC22" i="28"/>
  <c r="AC21" i="28"/>
  <c r="AC20" i="28"/>
  <c r="AC19" i="28"/>
  <c r="AC18" i="28"/>
  <c r="AC17" i="28"/>
  <c r="AC16" i="28"/>
  <c r="AC15" i="28"/>
  <c r="AC14" i="28"/>
  <c r="AC13" i="28"/>
  <c r="AK6" i="28" s="1"/>
  <c r="AC12" i="28"/>
  <c r="J5" i="28"/>
  <c r="O12" i="28"/>
  <c r="B13" i="28"/>
  <c r="B14" i="28"/>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8" i="28" s="1"/>
  <c r="B49" i="28" s="1"/>
  <c r="B50" i="28" s="1"/>
  <c r="B51" i="28" s="1"/>
  <c r="B52" i="28" s="1"/>
  <c r="B53" i="28" s="1"/>
  <c r="B54" i="28" s="1"/>
  <c r="B55" i="28" s="1"/>
  <c r="B56" i="28" s="1"/>
  <c r="B57" i="28" s="1"/>
  <c r="O13" i="28"/>
  <c r="O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7" i="28"/>
  <c r="O68" i="28"/>
  <c r="O69" i="28"/>
  <c r="O70" i="28"/>
  <c r="O71" i="28"/>
  <c r="O72" i="28"/>
  <c r="O74" i="28"/>
  <c r="O75" i="28"/>
  <c r="O76" i="28"/>
  <c r="O77" i="28"/>
  <c r="O78" i="28"/>
  <c r="O79" i="28"/>
  <c r="O80" i="28"/>
  <c r="O81" i="28"/>
  <c r="O82" i="28"/>
  <c r="O83" i="28"/>
  <c r="O84" i="28"/>
  <c r="O85" i="28"/>
  <c r="O86" i="28"/>
  <c r="O87" i="28"/>
  <c r="O88" i="28"/>
  <c r="O89" i="28"/>
  <c r="O90" i="28"/>
  <c r="O91" i="28"/>
  <c r="O92" i="28"/>
  <c r="O93" i="28"/>
  <c r="O94" i="28"/>
  <c r="O95" i="28"/>
  <c r="O97" i="28"/>
  <c r="O98" i="28"/>
  <c r="O99" i="28"/>
  <c r="O100" i="28"/>
  <c r="O101" i="28"/>
  <c r="O102" i="28"/>
  <c r="O103" i="28"/>
  <c r="O104" i="28"/>
  <c r="O105" i="28"/>
  <c r="O106" i="28"/>
  <c r="O107" i="28"/>
  <c r="O108" i="28"/>
  <c r="O109" i="28"/>
  <c r="O111" i="28"/>
  <c r="O112" i="28"/>
  <c r="O113" i="28"/>
  <c r="O114" i="28"/>
  <c r="O115" i="28"/>
  <c r="O116" i="28"/>
  <c r="O117" i="28"/>
  <c r="O118" i="28"/>
  <c r="O120" i="28"/>
  <c r="O121" i="28"/>
  <c r="O122" i="28"/>
  <c r="O123" i="28"/>
  <c r="O124" i="28"/>
  <c r="O125" i="28"/>
  <c r="O126" i="28"/>
  <c r="O127" i="28"/>
  <c r="O128" i="28"/>
  <c r="O129" i="28"/>
  <c r="O130" i="28"/>
  <c r="O131" i="28"/>
  <c r="O132" i="28"/>
  <c r="O134" i="28"/>
  <c r="O135" i="28"/>
  <c r="O136" i="28"/>
  <c r="O137" i="28"/>
  <c r="O138" i="28"/>
  <c r="O139" i="28"/>
  <c r="O140" i="28"/>
  <c r="O141" i="28"/>
  <c r="O142" i="28"/>
  <c r="O143" i="28"/>
  <c r="O144" i="28"/>
  <c r="O145" i="28"/>
  <c r="O146" i="28"/>
  <c r="O147" i="28"/>
  <c r="O148" i="28"/>
  <c r="O149" i="28"/>
  <c r="O150" i="28"/>
  <c r="O151" i="28"/>
  <c r="O152" i="28"/>
  <c r="O153" i="28"/>
  <c r="O154" i="28"/>
  <c r="O156" i="28"/>
  <c r="O157" i="28"/>
  <c r="O158" i="28"/>
  <c r="O159" i="28"/>
  <c r="O160" i="28"/>
  <c r="O161" i="28"/>
  <c r="O162" i="28"/>
  <c r="O163" i="28"/>
  <c r="O164" i="28"/>
  <c r="O165" i="28"/>
  <c r="O167" i="28"/>
  <c r="O168" i="28"/>
  <c r="B17" i="2"/>
  <c r="B18" i="2" s="1"/>
  <c r="B19" i="2" s="1"/>
  <c r="B20" i="2" s="1"/>
  <c r="B21" i="2" s="1"/>
  <c r="B22" i="2" s="1"/>
  <c r="B23" i="2" s="1"/>
  <c r="B24" i="2" s="1"/>
  <c r="B25" i="2" s="1"/>
  <c r="B26" i="2" s="1"/>
  <c r="B27" i="2" s="1"/>
  <c r="B28" i="2" s="1"/>
  <c r="B29" i="2" s="1"/>
  <c r="D55" i="22"/>
  <c r="G55" i="22"/>
  <c r="H55" i="22"/>
  <c r="G57" i="22"/>
  <c r="H54" i="22"/>
  <c r="C54" i="22"/>
  <c r="C55" i="22"/>
  <c r="D53" i="22"/>
  <c r="F53" i="22"/>
  <c r="G53" i="22"/>
  <c r="C53" i="22"/>
  <c r="J7" i="2"/>
  <c r="J8" i="2"/>
  <c r="D56" i="22"/>
  <c r="F56" i="22"/>
  <c r="G56" i="22"/>
  <c r="H56" i="22"/>
  <c r="C57" i="22"/>
  <c r="O122" i="2"/>
  <c r="O33" i="2"/>
  <c r="J9" i="2"/>
  <c r="O16" i="2"/>
  <c r="O17" i="2"/>
  <c r="O31" i="2"/>
  <c r="O32" i="2"/>
  <c r="O34" i="2"/>
  <c r="O35" i="2"/>
  <c r="O119" i="2"/>
  <c r="O120" i="2"/>
  <c r="O121" i="2"/>
  <c r="O123" i="2"/>
  <c r="E7" i="12"/>
  <c r="E6" i="12"/>
  <c r="AG6" i="29"/>
  <c r="M10" i="12"/>
  <c r="AH6" i="28"/>
  <c r="J7" i="28"/>
  <c r="J6" i="28"/>
  <c r="I10" i="12"/>
  <c r="D54" i="22"/>
  <c r="D57" i="22"/>
  <c r="AH4" i="29"/>
  <c r="K16" i="12"/>
  <c r="J16" i="12"/>
  <c r="AF4" i="29"/>
  <c r="J6" i="29"/>
  <c r="AK4" i="28"/>
  <c r="J11" i="2" l="1"/>
  <c r="B58" i="28"/>
  <c r="B59" i="28"/>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2" i="28" s="1"/>
  <c r="B83" i="28" s="1"/>
  <c r="B84" i="28" s="1"/>
  <c r="B85" i="28" s="1"/>
  <c r="B86" i="28" s="1"/>
  <c r="B87" i="28" s="1"/>
  <c r="B88" i="28" s="1"/>
  <c r="B89" i="28" s="1"/>
  <c r="B90" i="28" s="1"/>
  <c r="B91" i="28" s="1"/>
  <c r="B92" i="28" s="1"/>
  <c r="B93" i="28" s="1"/>
  <c r="B94" i="28" s="1"/>
  <c r="B95" i="28" s="1"/>
  <c r="B96" i="28" s="1"/>
  <c r="B97" i="28" s="1"/>
  <c r="B98" i="28" s="1"/>
  <c r="B99" i="28" s="1"/>
  <c r="B100" i="28" s="1"/>
  <c r="B101" i="28" s="1"/>
  <c r="B102" i="28" s="1"/>
  <c r="B103" i="28" s="1"/>
  <c r="B104" i="28" s="1"/>
  <c r="B105" i="28" s="1"/>
  <c r="B106" i="28" s="1"/>
  <c r="B107" i="28" s="1"/>
  <c r="B108" i="28" s="1"/>
  <c r="B109" i="28" s="1"/>
  <c r="B110" i="28" s="1"/>
  <c r="B111" i="28" s="1"/>
  <c r="B112" i="28" s="1"/>
  <c r="B113" i="28" s="1"/>
  <c r="B114" i="28" s="1"/>
  <c r="B115" i="28" s="1"/>
  <c r="B116" i="28" s="1"/>
  <c r="B117" i="28" s="1"/>
  <c r="B118" i="28" s="1"/>
  <c r="B119" i="28" s="1"/>
  <c r="B120" i="28" s="1"/>
  <c r="B121" i="28" s="1"/>
  <c r="B122" i="28" s="1"/>
  <c r="B123" i="28" s="1"/>
  <c r="B124" i="28" s="1"/>
  <c r="B125" i="28" s="1"/>
  <c r="B126" i="28" s="1"/>
  <c r="B127" i="28" s="1"/>
  <c r="B128" i="28" s="1"/>
  <c r="B129" i="28" s="1"/>
  <c r="B130" i="28" s="1"/>
  <c r="B131" i="28" s="1"/>
  <c r="B132" i="28" s="1"/>
  <c r="B133" i="28" s="1"/>
  <c r="B134" i="28" s="1"/>
  <c r="B135" i="28" s="1"/>
  <c r="B136" i="28" s="1"/>
  <c r="B137" i="28" s="1"/>
  <c r="B138" i="28" s="1"/>
  <c r="B139" i="28" s="1"/>
  <c r="B140" i="28" s="1"/>
  <c r="B141" i="28" s="1"/>
  <c r="B142" i="28" s="1"/>
  <c r="B143" i="28" s="1"/>
  <c r="B144" i="28" s="1"/>
  <c r="B145" i="28" s="1"/>
  <c r="B146" i="28" s="1"/>
  <c r="B147" i="28" s="1"/>
  <c r="B148" i="28" s="1"/>
  <c r="B149" i="28" s="1"/>
  <c r="B150" i="28" s="1"/>
  <c r="B151" i="28" s="1"/>
  <c r="B152" i="28" s="1"/>
  <c r="B153" i="28" s="1"/>
  <c r="B154" i="28" s="1"/>
  <c r="B156" i="28" s="1"/>
  <c r="B157" i="28" s="1"/>
  <c r="B158" i="28" s="1"/>
  <c r="B159" i="28" s="1"/>
  <c r="B160" i="28" s="1"/>
  <c r="B161" i="28" s="1"/>
  <c r="B162" i="28" s="1"/>
  <c r="B163" i="28" s="1"/>
  <c r="B164" i="28" s="1"/>
  <c r="B165" i="28" s="1"/>
  <c r="B166" i="28" s="1"/>
  <c r="B167" i="28" s="1"/>
  <c r="B168" i="28" s="1"/>
  <c r="B32" i="2"/>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AF6" i="29"/>
  <c r="AF5" i="29"/>
  <c r="AF8" i="29" s="1"/>
  <c r="AJ5" i="28"/>
  <c r="AJ6" i="28"/>
  <c r="AJ4" i="28"/>
  <c r="AI5" i="29"/>
  <c r="AI6" i="29"/>
  <c r="AK6" i="29"/>
  <c r="AK5" i="29"/>
  <c r="AK4" i="29"/>
  <c r="AK5" i="28"/>
  <c r="AG5" i="29"/>
  <c r="AG4" i="29"/>
  <c r="AH6" i="29"/>
  <c r="AH5" i="29"/>
  <c r="AH8" i="29" s="1"/>
  <c r="L10" i="12"/>
  <c r="AJ5" i="29"/>
  <c r="AJ4" i="29"/>
  <c r="AK8" i="28"/>
  <c r="AK7" i="28"/>
  <c r="AF4" i="28"/>
  <c r="AF5" i="28"/>
  <c r="AF6" i="28"/>
  <c r="AG5" i="28"/>
  <c r="AG4" i="28"/>
  <c r="AG6" i="28"/>
  <c r="AH8" i="28"/>
  <c r="AF7" i="29"/>
  <c r="AI4" i="29"/>
  <c r="AI6" i="28"/>
  <c r="AI5" i="28"/>
  <c r="AI4" i="28"/>
  <c r="I14" i="12"/>
  <c r="K14" i="12"/>
  <c r="J15" i="12"/>
  <c r="E9" i="12" s="1"/>
  <c r="I15" i="12"/>
  <c r="K15" i="12"/>
  <c r="I16" i="12"/>
  <c r="B120" i="2" l="1"/>
  <c r="B121" i="2" s="1"/>
  <c r="B122" i="2" s="1"/>
  <c r="B123" i="2" s="1"/>
  <c r="AG12" i="2"/>
  <c r="AI7" i="29"/>
  <c r="AI8" i="29"/>
  <c r="AE12" i="2"/>
  <c r="E10" i="12"/>
  <c r="AG7" i="29"/>
  <c r="AG8" i="29"/>
  <c r="AF8" i="28"/>
  <c r="AF7" i="28"/>
  <c r="E8" i="12"/>
  <c r="AG7" i="28"/>
  <c r="AG8" i="28"/>
  <c r="AH7" i="29"/>
  <c r="AI8" i="28"/>
  <c r="AI7" i="28"/>
  <c r="AJ8" i="29"/>
  <c r="AJ7" i="29"/>
  <c r="AF12" i="2"/>
  <c r="AD12" i="2"/>
  <c r="AK7" i="29"/>
  <c r="AK8" i="29"/>
  <c r="AJ8" i="28"/>
  <c r="AJ7" i="28"/>
  <c r="AH12" i="2"/>
  <c r="AI12" i="2"/>
</calcChain>
</file>

<file path=xl/comments1.xml><?xml version="1.0" encoding="utf-8"?>
<comments xmlns="http://schemas.openxmlformats.org/spreadsheetml/2006/main">
  <authors>
    <author>np5375156</author>
  </authors>
  <commentList>
    <comment ref="F4" authorId="0" shapeId="0">
      <text>
        <r>
          <rPr>
            <sz val="8"/>
            <color indexed="81"/>
            <rFont val="Tahoma"/>
            <family val="2"/>
          </rPr>
          <t xml:space="preserve">Nombre de registro de Plan de Auditoria de Procesos a la cual esta relacionada esta matriz.
 Colocar el nombre del registro según nomenclatura establecida
</t>
        </r>
      </text>
    </comment>
  </commentList>
</comments>
</file>

<file path=xl/comments2.xml><?xml version="1.0" encoding="utf-8"?>
<comments xmlns="http://schemas.openxmlformats.org/spreadsheetml/2006/main">
  <authors>
    <author>dmlperezgodoy</author>
    <author>u16075</author>
    <author>GMD</author>
  </authors>
  <commentList>
    <comment ref="H4" authorId="0" shapeId="0">
      <text>
        <r>
          <rPr>
            <sz val="10"/>
            <color indexed="81"/>
            <rFont val="Arial"/>
            <family val="2"/>
          </rPr>
          <t xml:space="preserve">Si la fase de ingeniería está especificada indicar la descripción de la tarea de ingeniería, de los contrario colocar la descripción de la tarea de gestión
</t>
        </r>
      </text>
    </comment>
    <comment ref="K4" authorId="1" shapeId="0">
      <text>
        <r>
          <rPr>
            <sz val="8"/>
            <color indexed="81"/>
            <rFont val="Tahoma"/>
            <family val="2"/>
          </rPr>
          <t>Acción immediata a realizar para corregir la no conformidad. 
En el caso que no aplique llenar la columna de Actividades realizadas y colocar "No aplica".</t>
        </r>
      </text>
    </comment>
    <comment ref="L4" authorId="1" shapeId="0">
      <text>
        <r>
          <rPr>
            <sz val="8"/>
            <color indexed="81"/>
            <rFont val="Tahoma"/>
            <family val="2"/>
          </rPr>
          <t>Ingresar iniciales del responsable de levantar la no conformidad</t>
        </r>
      </text>
    </comment>
    <comment ref="M4" authorId="1" shapeId="0">
      <text>
        <r>
          <rPr>
            <sz val="8"/>
            <color indexed="81"/>
            <rFont val="Tahoma"/>
            <family val="2"/>
          </rPr>
          <t>Es la fecha final de ejecución del tratamiento acordada entre el Revisor de QA y el Responsable 
(dd/mm/yyyy)</t>
        </r>
      </text>
    </comment>
    <comment ref="N4" authorId="2" shapeId="0">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<sst xmlns="http://schemas.openxmlformats.org/spreadsheetml/2006/main" count="4552" uniqueCount="614">
  <si>
    <t>Total de porcentaje de adherencia</t>
  </si>
  <si>
    <t>Total numero de Observaciones identificadas en la auditoria</t>
  </si>
  <si>
    <t>Total de numero de errores identificadas en la auditoria</t>
  </si>
  <si>
    <t>Total de numero de Aclaraciones encontradas en la auditoria.</t>
  </si>
  <si>
    <t>Especifica los resultados por area de proceso</t>
  </si>
  <si>
    <t>Detalle</t>
  </si>
  <si>
    <t>Cabezera</t>
  </si>
  <si>
    <t>7.0.1.08  Proceso de elaboracion de propuestas de proyecto Interno</t>
  </si>
  <si>
    <t>7.0.1.08 .R02 Plantilla de cronograma de propuestas.mpp</t>
  </si>
  <si>
    <t>NA</t>
  </si>
  <si>
    <t>Nombre del Proyecto</t>
  </si>
  <si>
    <t>Fase</t>
  </si>
  <si>
    <t>df</t>
  </si>
  <si>
    <t>dfsdfsdfsdfsd</t>
  </si>
  <si>
    <t>sd</t>
  </si>
  <si>
    <t>sss</t>
  </si>
  <si>
    <t>Área de Proceso relacionado</t>
  </si>
  <si>
    <t>Área de Proceso Relacionado</t>
  </si>
  <si>
    <t>Area de procesos</t>
  </si>
  <si>
    <t>MA</t>
  </si>
  <si>
    <t>CM</t>
  </si>
  <si>
    <t>Nro. De Revision</t>
  </si>
  <si>
    <t>IRIS</t>
  </si>
  <si>
    <t>7.0.1.8.R01 Plantilla de plan de elaboracion de propuestas.doc 
7.0.1.8 .R02 Plantilla de cronograma de propuestas.mpp
7.0.1.9.R01 Plantilla de project charter.doc
7.0.1.9.R03 Plantilla de plan de proyecto.doc
7.0.1.9.R05 Plantilla de cronograma de proyec</t>
  </si>
  <si>
    <t>ABC</t>
  </si>
  <si>
    <t>XYZ</t>
  </si>
  <si>
    <t>N_Conformidad</t>
  </si>
  <si>
    <t>N Aplica</t>
  </si>
  <si>
    <t>% Evaluacion</t>
  </si>
  <si>
    <t>Revisor1</t>
  </si>
  <si>
    <t>Revisor2</t>
  </si>
  <si>
    <t>Revisor3</t>
  </si>
  <si>
    <t># Cerrados</t>
  </si>
  <si>
    <t>Gloria Hernandez</t>
  </si>
  <si>
    <t>Deisy Garcia</t>
  </si>
  <si>
    <t>Elvira Saavedra</t>
  </si>
  <si>
    <t>Erika Leyton</t>
  </si>
  <si>
    <t>Amparo Aranda</t>
  </si>
  <si>
    <t>Gloria Gordillo</t>
  </si>
  <si>
    <t>Holger Oviedo</t>
  </si>
  <si>
    <t>Hugo Vera</t>
  </si>
  <si>
    <t>Iliana Vigil</t>
  </si>
  <si>
    <t>Jessica Vizarreta</t>
  </si>
  <si>
    <t>Mariela Soria</t>
  </si>
  <si>
    <t>Mirian Velasquez</t>
  </si>
  <si>
    <t>Catalina Montero</t>
  </si>
  <si>
    <t>Vanessa Pacheco</t>
  </si>
  <si>
    <t>Daniel Goyzueta</t>
  </si>
  <si>
    <t>Any Cumpa</t>
  </si>
  <si>
    <t>Gina Arteaga</t>
  </si>
  <si>
    <t>7.0.1.14 Proceso de Gestion de la Configuracion.doc</t>
  </si>
  <si>
    <t>7.0.1.05 Proceso de estimaciones</t>
  </si>
  <si>
    <t>7.0.1.19 Proceso de Aseguramiento de la Calidad</t>
  </si>
  <si>
    <t>7.0.1.09 Proceso de gestion de proyecto Interno</t>
  </si>
  <si>
    <t>* 7.0.1.09.R05 Plantilla de cronograma de proyecto Interno.mpp
* Documentación de definción de Proyecto Interno (Glosario terminos, Modelo negocio, Plan iteraciones, Alcance) etiquetados</t>
  </si>
  <si>
    <t>* 7.0.1.09.R05 Plantilla de cronograma de proyecto especial.mpp.
* Documentacion de  analisis (Documento Analisis, lista incidencias).</t>
  </si>
  <si>
    <t>* 7.0.1.09.R05 Plantilla de cronograma de proyecto especial.mpp.
* Documentacion de  Implementación del sistema.</t>
  </si>
  <si>
    <t>* 7.0.1.09.R05 Plantilla de cronograma de proyecto especial.mpp.
* Documentacion del diseño de proyecto Interno.</t>
  </si>
  <si>
    <t>• 7.0.1.09.R05 Plantilla de cronograma de proyecto Interno.mpp</t>
  </si>
  <si>
    <t>*7.0.1.09.R05 Plantilla de cronograma de proyecto Interno.mpp
* Documentacion tecnica acordada con el cliente (plan iteraciones, informe iteraciones, plan pruebas, definicion casos pruebas, informe data,  casos prueba, manual de administración de sistemas</t>
  </si>
  <si>
    <t>7.0.1.14.R08 Plan de Gestion de la Configuracion</t>
  </si>
  <si>
    <t>7.0.1.11.R01 Plantilla de Plan de Gestión de requerimientos proyectos Internos completada</t>
  </si>
  <si>
    <t>7.0.1.11 Proceso de gestion de requerimientos proyectos Internos</t>
  </si>
  <si>
    <t>7.0.1.11.R03 Lista maestra de requerimientos para proyectos Internos</t>
  </si>
  <si>
    <t>7.0.1.11.R03 Lista maestra de requerimientos para proyectos Internos (autorizada).                                         Acta Genérica (Agenda autorización de requerimientos).</t>
  </si>
  <si>
    <t>7.0.1.19.R06 Herramienta de Revision QA-Producto_Desarrollo.xls</t>
  </si>
  <si>
    <t xml:space="preserve">7.0.1.8.R01 Plantilla de plan de elaboracion de propuestas.doc </t>
  </si>
  <si>
    <t>7.0.1.8.R01 Plantilla de plan de elaboracion de propuestas.doc 
Evidencia de la aprobacion del documento por parte del cliente (Correo u otros)</t>
  </si>
  <si>
    <t>7.0.1.8.R01 Plantilla de plan de elaboracion de propuestas.doc 
7.0.1.08 .R02 Plantilla de cronograma de propuestas.mpp
7.0.1.09.R01 Plantilla de project charter.doc
7.0.1.09.R03 Plantilla de plan de proyecto.doc
7.0.1.09.R05 Plantilla de cronograma de pr</t>
  </si>
  <si>
    <t>7.0.1.11.R01  Lista maestra de requerimientos</t>
  </si>
  <si>
    <t>7.0.1.11.R01  Lista maestra de requerimientos, con los “Requerimientos de Sistema”, estimados en base a Juicio Experto</t>
  </si>
  <si>
    <t xml:space="preserve">"7.0.1.11.R01  Lista maestra de requerimientos” conteniendo los requerimientos a estimar, verificados.
“7.0.1.11.R02  Checklist verificacion de requerimientos” con la evidencia que ha sido usado para verificar los requerimientos a estimar.
</t>
  </si>
  <si>
    <t>"7.0.1.11.R01  Lista maestra de requerimientos” conteniendo los requerimientos a estimar, verificados.
“7.0.1.11.R02  Checklist verificacion de requerimientos” con la evidencia que ha sido usado para verificar los requerimientos a estimar.</t>
  </si>
  <si>
    <t>7.0.1.14.R13 Procedimiento Control de Documentos de Gestion.doc</t>
  </si>
  <si>
    <t xml:space="preserve"> -Auditoria de Gestion de Configuracion PI.xls
-Revision QA-Desarrollo.xls</t>
  </si>
  <si>
    <t xml:space="preserve"> Acta de observaciones de requerimientos</t>
  </si>
  <si>
    <t xml:space="preserve"> Acta de aprobación de requerimientos</t>
  </si>
  <si>
    <t>Plan de proyecto Interno
Documento de alcance.                                                                                                                   Acta de observaciones de requerimientos</t>
  </si>
  <si>
    <t>• 7.0.1.19.R06 Herramienta de Revision QA-Producto_Desarrollo.xls
•  Revision QA-Desarrollo.xls</t>
  </si>
  <si>
    <t>Auditoria de Gestion de Configuracion PI.xls o   Revision QA-Desarrollo.xls</t>
  </si>
  <si>
    <t xml:space="preserve"> Procedimiento Control de Documentos y Fuentes_PI.doc</t>
  </si>
  <si>
    <t xml:space="preserve"> Procedimiento Control de Documentos y Fuentes_PI</t>
  </si>
  <si>
    <t xml:space="preserve"> Procedimiento Control de Documentos y Fuentes_PE</t>
  </si>
  <si>
    <t xml:space="preserve"> Herramienta de estimación para proyectos Internos actualizado.                                                                        Datos Históricos.</t>
  </si>
  <si>
    <t>•  Checklist de medidas.xls
• Metricas.xls</t>
  </si>
  <si>
    <t>•  Tablero Control de Metricas
• Registro_Metricas.xls   (de proyecto Interno)</t>
  </si>
  <si>
    <t xml:space="preserve"> Tablero Control de Metricas ( de proyecto Interno)</t>
  </si>
  <si>
    <t>Consolidación del  Tablero de Control de Métricas del Servicio</t>
  </si>
  <si>
    <t xml:space="preserve"> Tablero de Control de Métricas (del Servicio)</t>
  </si>
  <si>
    <t>Análisis: Presentación y revisión del                                         Tablero de Control de Métricas del Servicio</t>
  </si>
  <si>
    <t xml:space="preserve"> Solicitud de cambios a requerimientos </t>
  </si>
  <si>
    <t xml:space="preserve"> Solicitud de cambios a requerimientos Mantenimiento</t>
  </si>
  <si>
    <t xml:space="preserve"> Solicitud de cambios a requerimientos Mantenimiento
(Hojas: Solicitud de Cambio y Plan Estudio de impacto) autorizado para evaluación</t>
  </si>
  <si>
    <t xml:space="preserve"> Solicitud de cambios a requerimientos (Hoja: Plan Estudio de impacto)
 Registro de cambios a requerimientos</t>
  </si>
  <si>
    <t xml:space="preserve">Solicitud de cambios a requerimientos (Hoja: Análisis de impacto) 
 Registro de cambios a requerimientos (Actualizado)
</t>
  </si>
  <si>
    <t xml:space="preserve">•  Herramienta de Revision QA-Proceso-PRO PE.xls  </t>
  </si>
  <si>
    <t>•  Herramienta de Revision QA-Proceso-PRO PE.xls  
•  Seguimiento de No conformidades QA-Proceso.xls</t>
  </si>
  <si>
    <t>•  Seguimiento de No conformidades QA-Proceso.xls</t>
  </si>
  <si>
    <t xml:space="preserve"> Plantilla acta aceptacion producto.doc</t>
  </si>
  <si>
    <t>* 7.0.1.09.R05 Plantilla de cronograma de proyecto Interno.mpp
*  Plantilla acta aceptacion producto.doc</t>
  </si>
  <si>
    <t>7.0.1.9.R09 Plantilla de acta de cierre de proyecto
 Plantilla de relatorio de proyecto</t>
  </si>
  <si>
    <t>Resultados por Area de Proceso</t>
  </si>
  <si>
    <t>Adherencia %</t>
  </si>
  <si>
    <t>Project Charter (Opcional)
Acta de comité Operativo (Formaliza la solicitud de Elab de Propuesta)
Documentación del Proceso de negocio 
• Procesos a implementar (Validados)
• Procedimientos (Validados)
• Marco Legal (Vigente)
• Formatos de Plantillas(Vali</t>
  </si>
  <si>
    <t>Plan de gestión Interna de proyecto
Secciones del Plan de proyecto:
• Gestión de riesgos
• Gestión de comunicaciones
• Gestión integrada de proyectos
• Gestión de datos
• Gestión de la configuración
• Gestión de cambios en los requerimientos
• Gestión de</t>
  </si>
  <si>
    <t>Acta de Comité Interno con Gerente de Proyecto.
TSP del servicio de Proyectos Internos (Actualizado - Revisado)
Tablero de Métricas (Actualizado - Revisado)
Registro de riesgos del servicio de Proyectos Internos (Actualizado – Revisado)
Revisión de proble</t>
  </si>
  <si>
    <t>Documentación de  analisis (Documento Analisis, lista incidencias).</t>
  </si>
  <si>
    <t>Documentos etiquetados (Revision AS Conforme)</t>
  </si>
  <si>
    <t xml:space="preserve">Documentacion tecnica acordada (glosario terminos, plan iteraciones, informe iteraciones, analisis, implementacion.doc, glosario terminos) revisada
</t>
  </si>
  <si>
    <t xml:space="preserve">Documentacion tecnica acordada (glosario terminos, plan iteraciones, informe iteraciones, analisis, implementacion.doc, glosario terminos) 
</t>
  </si>
  <si>
    <t>Documentación de definción de Proyecto Interno (Glosario terminos, Modelo negocio, Plan iteraciones, Alcance) por revisar</t>
  </si>
  <si>
    <t>Documentacion tecnica de diseño( glosario terminos, plan iteraciones, informe iteraciones, diseño )</t>
  </si>
  <si>
    <t>Documentos etiquetados (Revision GQ Conforme XXX)</t>
  </si>
  <si>
    <t xml:space="preserve"> Documentacion tecnica acordada con el cliente (plan iteraciones, informe iteraciones, plan pruebas, definicion casos pruebas, informe data,  casos prueba, manual de administración de sistemas, manual de sistemas, manual de usuario, Fuentes)</t>
  </si>
  <si>
    <t>Documentos en el Baseline (actualizado y protegido version final en VSS)</t>
  </si>
  <si>
    <t>Iteracion Transición</t>
  </si>
  <si>
    <t>Proponer y enviar Oportunidades de Mejora a la cuenta pública del  Equipo de Mejora de procesos (organizacional o instancia)</t>
  </si>
  <si>
    <t>Requerimientos sin observaciones pendientes.</t>
  </si>
  <si>
    <t>Cambio en requerimiento acordado
Requerimiento nuevo.</t>
  </si>
  <si>
    <t>Plan de proyecto - Inicial</t>
  </si>
  <si>
    <t>Las celdas con este color de fondo, son celdas en las que se debe ingresar información</t>
  </si>
  <si>
    <t>Las celdas con este color de fondo o con fondo color blanco, son celdas de contenido fijo</t>
  </si>
  <si>
    <t>Columna</t>
  </si>
  <si>
    <t>Id</t>
  </si>
  <si>
    <t>AP</t>
  </si>
  <si>
    <t>Inicio</t>
  </si>
  <si>
    <t>Planeamiento</t>
  </si>
  <si>
    <t>Inicio del desarrollo del plan de proyecto</t>
  </si>
  <si>
    <t>Estimación de esfuerzo</t>
  </si>
  <si>
    <t>Elaboración del cronograma</t>
  </si>
  <si>
    <t>Definición de la organización del proyecto</t>
  </si>
  <si>
    <t>Elaboración de los planes de soporte</t>
  </si>
  <si>
    <t>AS</t>
  </si>
  <si>
    <t>Definir el alcance del proyecto</t>
  </si>
  <si>
    <t>Definir el alcance del producto</t>
  </si>
  <si>
    <t>Revisión y ajustes internos</t>
  </si>
  <si>
    <t>Revisión y ajustes con el cliente</t>
  </si>
  <si>
    <t>Aprobación</t>
  </si>
  <si>
    <t>Subproceso 1</t>
  </si>
  <si>
    <t>Subproceso 2</t>
  </si>
  <si>
    <t>Subproceso 3</t>
  </si>
  <si>
    <t>Rol involucrado</t>
  </si>
  <si>
    <t>Cliente</t>
  </si>
  <si>
    <t>PRO</t>
  </si>
  <si>
    <t>Descripcion de la tarea</t>
  </si>
  <si>
    <t>Fase Ingenieria</t>
  </si>
  <si>
    <t>Rol Responsable</t>
  </si>
  <si>
    <t>Salida</t>
  </si>
  <si>
    <t>Documento que describe el proceso</t>
  </si>
  <si>
    <t>Fase Gestión</t>
  </si>
  <si>
    <t>Revisión de Datos Históricos</t>
  </si>
  <si>
    <t>Elaboración - Iteración análisis</t>
  </si>
  <si>
    <t>Elaboración - Iteración diseño</t>
  </si>
  <si>
    <t>Construcción - Ejecutar implementación</t>
  </si>
  <si>
    <t>Construcción - Pruebas Internas</t>
  </si>
  <si>
    <t>OM</t>
  </si>
  <si>
    <t>Adherencia al proceso</t>
  </si>
  <si>
    <t>Si</t>
  </si>
  <si>
    <t>Porcentaje de evaluación del proceso</t>
  </si>
  <si>
    <t>No</t>
  </si>
  <si>
    <t>% Proceso evaluado</t>
  </si>
  <si>
    <t>% Adherencia</t>
  </si>
  <si>
    <t># Observac.</t>
  </si>
  <si>
    <t># Aclarac.</t>
  </si>
  <si>
    <t># Errores</t>
  </si>
  <si>
    <t>Resultados</t>
  </si>
  <si>
    <t># Observaciones</t>
  </si>
  <si>
    <t># Aclaraciones</t>
  </si>
  <si>
    <t>Número de NO CONFORMIDADES del tipo ERROR para la revisión indicada</t>
  </si>
  <si>
    <t>Número de NO CONFORMIDADES del tipo OBSERVACION para la revisión indicada</t>
  </si>
  <si>
    <t>Número de NO CONFORMIDADES del tipo ACLARACION para la revisión indicada</t>
  </si>
  <si>
    <t>Documentos etiquetados</t>
  </si>
  <si>
    <t>Comité Operativo
Project Charter - Actualizado
Lista Maestra de Requerimientos
Estimación de esfuerzo</t>
  </si>
  <si>
    <t>Comité Operativo
Project Charter - Actualizado
Lista Maestra de Requerimientos
Cronograma de actividades</t>
  </si>
  <si>
    <t>Plan de proyecto  - Inicial
Lista maestra de requerimientos
Estimación de esfuerzo</t>
  </si>
  <si>
    <t>Plan de proyecto (Aprobado)</t>
  </si>
  <si>
    <t xml:space="preserve">Plan de proyecto (Aprobado)
TSP del proyecto
</t>
  </si>
  <si>
    <t>Plan de proyecto - Inicial 
Project Charter
Lista Maestra de Requerimientos
Estimación de esfuerzo</t>
  </si>
  <si>
    <t>Plan de proyecto - Inicial 
Project Charter</t>
  </si>
  <si>
    <t>Plan de proyecto - Inicial 
Project Charter
Lista Maestra de Requerimientos</t>
  </si>
  <si>
    <t>Plan de proyecto - Inicial 
Project Charter
Lista Maestra de Requerimientos
Cronograma de actividades</t>
  </si>
  <si>
    <t>Plan de proyecto
Lista Maestra de Requerimientos
Cronograma de actividades
Organización del proyecto</t>
  </si>
  <si>
    <t xml:space="preserve">Plan de proyecto 
Plan de gestión interna </t>
  </si>
  <si>
    <t>Plan de proyecto ajustado con el cliente</t>
  </si>
  <si>
    <t>Plan de proyecto aprobado
Plan de iteraciones de ingeniería</t>
  </si>
  <si>
    <t>Plan semanal, para el equipo de proyecto</t>
  </si>
  <si>
    <t>Plan semanal
Time report
Acta de Comité Interno
Registro de riesgos
Acta de Comité Sistemas Interno anterior
TSP</t>
  </si>
  <si>
    <t>Informe de estado de proyecto (Sección para Comité de Sistemas)
TSP actualizado.</t>
  </si>
  <si>
    <t>Acta de Comité Sistemas (Preliminar)</t>
  </si>
  <si>
    <t>Preparar Comité Interno con Gerente de Proyecto</t>
  </si>
  <si>
    <t>Realizar Comité Interno con Gerente de Proyecto</t>
  </si>
  <si>
    <t>GM
GC
AC</t>
  </si>
  <si>
    <t>GP
GM
GC
AC</t>
  </si>
  <si>
    <t>Acta de Comité Interno con el Gerente de Proyecto (preliminar).</t>
  </si>
  <si>
    <t>Solicitud de cambio</t>
  </si>
  <si>
    <t>Plan semanal
Time report
Registro de riesgos
TSP (Plan de Acción)
Acta de Comité Interno anterior.
Plan de Proyectos</t>
  </si>
  <si>
    <t>Aprobar los requerimientos</t>
  </si>
  <si>
    <t>Manejar cambios en los requerimientos</t>
  </si>
  <si>
    <t>Informar impacto de evaluar</t>
  </si>
  <si>
    <t>Evaluar el impacto del cambio</t>
  </si>
  <si>
    <t>Formalizar el cambio</t>
  </si>
  <si>
    <t>Observaciones a los requerimientos resueltas</t>
  </si>
  <si>
    <t>Definir la organización para gestionar los requerimientos</t>
  </si>
  <si>
    <t>Preparar y presentar requerimientos para autorización formal</t>
  </si>
  <si>
    <t>¿Hay observaciones en los requerimientos definidos?</t>
  </si>
  <si>
    <t>Autorizar formalmente los requerimientos</t>
  </si>
  <si>
    <t>Solicitar cambio formalmente</t>
  </si>
  <si>
    <t>EST</t>
  </si>
  <si>
    <t>Asegurar que los requerimientos se pueden estimar</t>
  </si>
  <si>
    <t>Estimar los requerimientos en base a Juicio Experto</t>
  </si>
  <si>
    <t>Estimar con la herramienta de estimación apropiada</t>
  </si>
  <si>
    <t>Herramienta de estimaciones, utilizada para el proceso de estimaciones.</t>
  </si>
  <si>
    <t>Planificar mantenimiento de parámetros de estimación.</t>
  </si>
  <si>
    <t>Mantener parámetros de estimación</t>
  </si>
  <si>
    <t>Plan de Estimaciones</t>
  </si>
  <si>
    <t>Parámetros y herramienta de estimaciones calibrados</t>
  </si>
  <si>
    <t>Incepción</t>
  </si>
  <si>
    <t>ING</t>
  </si>
  <si>
    <t>Fase  Gestión</t>
  </si>
  <si>
    <t>Fase Ingeniería</t>
  </si>
  <si>
    <t>Descripción de la Tarea</t>
  </si>
  <si>
    <t>8.7.R05 Plantilla de Acta de Reunion.doc (comité de analistas)</t>
  </si>
  <si>
    <t>Nro. Revisión</t>
  </si>
  <si>
    <t>Fecha</t>
  </si>
  <si>
    <t>Bitácora de Revisiones</t>
  </si>
  <si>
    <t>Revisor</t>
  </si>
  <si>
    <t>Descripción de la No conformidad</t>
  </si>
  <si>
    <t>Fecha Cierre Prop.</t>
  </si>
  <si>
    <t>Fecha de Cierre Real</t>
  </si>
  <si>
    <t>Indicador Cierre</t>
  </si>
  <si>
    <t>Responsable</t>
  </si>
  <si>
    <t>Acción a tomar</t>
  </si>
  <si>
    <t>Tipo NC</t>
  </si>
  <si>
    <t>RW</t>
  </si>
  <si>
    <t>LPG</t>
  </si>
  <si>
    <t>YO</t>
  </si>
  <si>
    <t>MV</t>
  </si>
  <si>
    <t>YS</t>
  </si>
  <si>
    <t>CA</t>
  </si>
  <si>
    <t>ER</t>
  </si>
  <si>
    <t>EC</t>
  </si>
  <si>
    <t>MC</t>
  </si>
  <si>
    <t>KP</t>
  </si>
  <si>
    <t>JC</t>
  </si>
  <si>
    <t>Iteración análisis</t>
  </si>
  <si>
    <t>AC</t>
  </si>
  <si>
    <t>Iteración</t>
  </si>
  <si>
    <t>Número secuencial de revisión</t>
  </si>
  <si>
    <t>Iniciales del revisor</t>
  </si>
  <si>
    <t>Iteración, con la notación indicada en la tabla "Hojas".</t>
  </si>
  <si>
    <t>Acta de aceptación de cambios a requerimientos</t>
  </si>
  <si>
    <t>Color</t>
  </si>
  <si>
    <t>Descripción</t>
  </si>
  <si>
    <t>8.7.04.R01 Registro de Oportunidades de Mejora.xls</t>
  </si>
  <si>
    <t>8.7.04 Procedimiento Envio Registro Prop Oport Mejora.doc</t>
  </si>
  <si>
    <t>Requerimientos definidos.
Acta Genérica (Agenda aceptación de requerimientos).</t>
  </si>
  <si>
    <t>Requerimientos sin observaciones.</t>
  </si>
  <si>
    <t>Criterio</t>
  </si>
  <si>
    <t>Siempre</t>
  </si>
  <si>
    <t>Conforme</t>
  </si>
  <si>
    <t>Secciones del plan de trabajo:
Plan de riesgos
Plan de comunicaciones
Plan de dependencias del proyecto
Plan de Integración de proyecto
Plan de verificación
Plan de gestión interna del proyecto</t>
  </si>
  <si>
    <t>TSP (Plan de Acción)
Registro de riesgos
Acta de Comité Interno anterior.
Plan semanal</t>
  </si>
  <si>
    <t>Acta de Comité Interno
Registro de riesgos(Actualizado)
TSP (Plan de Acción)
Plan semanal(Actualizado)</t>
  </si>
  <si>
    <t>Acta de aceptación formal del producto (Ingeniería)</t>
  </si>
  <si>
    <t>Acta de aceptación formal del producto (Ingeniería)
Acta de cierre del proyecto
Acta de revisión de Relatorio con los miembros del servicio.</t>
  </si>
  <si>
    <t>Ejecución, Seguimiento y Control</t>
  </si>
  <si>
    <t>Tipos de No Conformidad</t>
  </si>
  <si>
    <t>Tipo</t>
  </si>
  <si>
    <t>E</t>
  </si>
  <si>
    <t xml:space="preserve">: Error </t>
  </si>
  <si>
    <t>Cuando se da incumplimiento del proceso</t>
  </si>
  <si>
    <t>A</t>
  </si>
  <si>
    <t>: Aclaración</t>
  </si>
  <si>
    <t>Se cumplio la actividad del proceso con otra similar, o se tiene justificacion en caso no se haya realizado la actividad.</t>
  </si>
  <si>
    <t>O</t>
  </si>
  <si>
    <t>: Observación</t>
  </si>
  <si>
    <t>Actividades u informacion adicional que se emplea y que no esta contemplada en el proceso, puede generar una OM.</t>
  </si>
  <si>
    <t>Codigo de NC</t>
  </si>
  <si>
    <t>HISTORIAL DE REVISIONES</t>
  </si>
  <si>
    <t>Item</t>
  </si>
  <si>
    <t>Versión</t>
  </si>
  <si>
    <t>Autor</t>
  </si>
  <si>
    <t>Estado</t>
  </si>
  <si>
    <t>Responsable de Revisión
y/o Aprobación</t>
  </si>
  <si>
    <t xml:space="preserve"> Plan de Auditoria de Procesos</t>
  </si>
  <si>
    <t>Hoja de detalle de instrucciones de uso de plantilla</t>
  </si>
  <si>
    <t>Tablas</t>
  </si>
  <si>
    <t>Informacion de ingreso que es utilizada en las otras hojas.</t>
  </si>
  <si>
    <t>Fecha en la que se realizo la revisión</t>
  </si>
  <si>
    <t>Comentarios</t>
  </si>
  <si>
    <t>Proyecto Interno</t>
  </si>
  <si>
    <t>Plan de Auditoria de Procesos</t>
  </si>
  <si>
    <t>Nombre de registro de Plan de Auditoria de Procesos a la cual esta relacionada esta matriz.
 Colocar el nombre del registro según nomenclatura establecida</t>
  </si>
  <si>
    <t>Nombre del Proyecto Interno</t>
  </si>
  <si>
    <t>Comité Operativo
Información adicional para el levantamiento de información
Documentación del Proceso de negocio</t>
  </si>
  <si>
    <t>Comité Operativo
Project Charter – Actualizado
Información validada del proceso de negocio
Documentación del Proceso de negocio
Actas de reuniones de trabajo</t>
  </si>
  <si>
    <t>Comité Operativo
Lista Maestra de Requerimientos
Project Charter – Actualizado</t>
  </si>
  <si>
    <t>Asignación de trabajo</t>
  </si>
  <si>
    <t>Proveer información para comités establecidos en el Plan de servicio</t>
  </si>
  <si>
    <t>Plan semanal</t>
  </si>
  <si>
    <t>Acta de Comité Sistemas(Preliminar)</t>
  </si>
  <si>
    <t>Cierre</t>
  </si>
  <si>
    <t>GC</t>
  </si>
  <si>
    <t>Evaluar condiciones mínimas para presentar propuesta</t>
  </si>
  <si>
    <t>Elaborar propuesta</t>
  </si>
  <si>
    <t>Elaborar Plan de elaboración de propuesta</t>
  </si>
  <si>
    <t>Levantar información</t>
  </si>
  <si>
    <t>Secciones del plan de trabajo:
* Objetivos del producto
Información validada del proceso de negocio
Project Charter Actualizado</t>
  </si>
  <si>
    <t xml:space="preserve">Secciones del plan de trabajo:
* Requerimientos funcionales y no funcionales.
Lista maestra de requerimientos – Inicial
</t>
  </si>
  <si>
    <t xml:space="preserve">Secciones del plan de trabajo:
Esfuerzo del proyecto
</t>
  </si>
  <si>
    <t xml:space="preserve">Secciones del plan de trabajo:
Cronograma de hitos
Cronograma detallado
</t>
  </si>
  <si>
    <t xml:space="preserve">Secciones del plan de trabajo:
Actualizar la sección “Organización del proyecto.”
</t>
  </si>
  <si>
    <t>Revisión, ajustes y aprobación</t>
  </si>
  <si>
    <t>Plan de proyecto – Inicial ajustado</t>
  </si>
  <si>
    <t>Plan  de proyecto – Inicial – ajustado con el cliente</t>
  </si>
  <si>
    <t>Plan  de proyecto – Inicial aprobado</t>
  </si>
  <si>
    <t>Reunión interna de inicio de proyecto</t>
  </si>
  <si>
    <t>Reunión externa de inicio de proyecto</t>
  </si>
  <si>
    <t>AS
GP</t>
  </si>
  <si>
    <t>Project Charter</t>
  </si>
  <si>
    <t xml:space="preserve">WBS
Matriz de entregables
</t>
  </si>
  <si>
    <t>Secciones del Plan de proyecto:
Estimaciones</t>
  </si>
  <si>
    <t>Secciones del Plan de proyecto:
Cronograma de hitos
Cronograma detallado</t>
  </si>
  <si>
    <t>Actualizar la sección 5. 
Organización del proyecto.</t>
  </si>
  <si>
    <t xml:space="preserve">Plan de proyecto aprobado
Listado de Seguimiento de cronogramas
</t>
  </si>
  <si>
    <t xml:space="preserve">TSP del proyecto
Acta de reunión interna de inicio del proyecto
</t>
  </si>
  <si>
    <t xml:space="preserve">TSP del proyecto
Acta de reunión externa de inicio de proyecto
</t>
  </si>
  <si>
    <t>Ejecución del trabajo asignado</t>
  </si>
  <si>
    <t>Hojas</t>
  </si>
  <si>
    <t>Instructivo</t>
  </si>
  <si>
    <t>Roles que participan en el proceso correspondiente</t>
  </si>
  <si>
    <t>No conformidades</t>
  </si>
  <si>
    <t>Revisión</t>
  </si>
  <si>
    <t>Plan de Trabajo (Incepción)</t>
  </si>
  <si>
    <t>Elaboración - análisis</t>
  </si>
  <si>
    <t>Procesar cambios en el proyecto</t>
  </si>
  <si>
    <t>Ejecución, seguimiento y control</t>
  </si>
  <si>
    <t>Informe de estado de proyecto</t>
  </si>
  <si>
    <t xml:space="preserve">Acta de Comité Sistemas.
TSP (Actualizado)
Registro de riesgos (Actualizado)
</t>
  </si>
  <si>
    <t xml:space="preserve">Solicitud de cambio procesada
Listado de seguimiento de cronogramas (actualizado)
</t>
  </si>
  <si>
    <t>Elaborar acta de cierre del proyecto</t>
  </si>
  <si>
    <t>Elaborar el relatorio del Proyecto</t>
  </si>
  <si>
    <t>Archivar registros del proyecto</t>
  </si>
  <si>
    <t>Acta de cierre del proyecto</t>
  </si>
  <si>
    <t xml:space="preserve">Relatorio del proyecto.
Acta de revisión de Relatorio con el equipo del proyecto.
Acta de revisión de Relatorio con los miembros del servicio.
</t>
  </si>
  <si>
    <t>Productos del proyecto y entregables asociados, quedan archivados.</t>
  </si>
  <si>
    <t>REQM</t>
  </si>
  <si>
    <t>Definir los requerimientos</t>
  </si>
  <si>
    <t>Revisar definiciones</t>
  </si>
  <si>
    <t>Elaboración de la “Lista maestra de requerimientos"</t>
  </si>
  <si>
    <t>Lista maestra de requerimientos actualizada</t>
  </si>
  <si>
    <t>Etiquetar directorio</t>
  </si>
  <si>
    <t>CON</t>
  </si>
  <si>
    <t>Auditar gestion de configuracion de PE</t>
  </si>
  <si>
    <t>MET</t>
  </si>
  <si>
    <t>GM</t>
  </si>
  <si>
    <t>Recolección de medidas y Generación del Tablero de Control (Línea)</t>
  </si>
  <si>
    <t>8.5.2.2 Proceso Recolección y Generación de Métricas</t>
  </si>
  <si>
    <t>Revisión de Tablero por la Línea</t>
  </si>
  <si>
    <t>AS
AC
AP</t>
  </si>
  <si>
    <t>8.7.04.R02 Formato Oportunidad de Mejora.doc</t>
  </si>
  <si>
    <t>QA</t>
  </si>
  <si>
    <t>Preparar las actividades de QA.</t>
  </si>
  <si>
    <t>RevisadoQA</t>
  </si>
  <si>
    <t>Ejecutar la Revisión de QA</t>
  </si>
  <si>
    <t>Levantar la No Conformidad y realizar el Seguimiento</t>
  </si>
  <si>
    <t>Elaborar e Informar las actividades de QA a la Gerencia del Servicio</t>
  </si>
  <si>
    <t>Iteración diseño</t>
  </si>
  <si>
    <t>Construcción</t>
  </si>
  <si>
    <t>Registro_Metricas.xls  (todas los proyectos Internos)</t>
  </si>
  <si>
    <t>TSP (del servicio de Proyectos Internos)
Tablero de Métricas (del servicio de Proyectos Internos)
Matriz de Riesgo (del servicio de Proyectos Internos)
Acta de Comité Sistemas del servicio de Proyectos Internos.</t>
  </si>
  <si>
    <t>Acta de Comité Interno con Gerente de Proyecto (preliminar).
TSP del servicio de Proyectos Internos (Actualizado)
Tablero de Métricas (Actualizado)
Registro de riesgos  del servicio de Proyectos Internos (Actualizado)</t>
  </si>
  <si>
    <t>Acta de Comité Sistemas.
Acta de Comité Interno con el Gerente de Proyecto
TSP  (Actualizado del servicio de Proyectos Internos)
Registro de riesgos (Actualizado del servicio de Proyectos Internos)</t>
  </si>
  <si>
    <t>Preparar Comité Interno de Proyecto Interno</t>
  </si>
  <si>
    <t>Realizar Comité Interno de Proyecto Interno</t>
  </si>
  <si>
    <t>8.7.R05 Plantilla de Acta de Reunion.doc (comité de proyecto Interno)</t>
  </si>
  <si>
    <t>Elaborar informe de Estado de Proyecto Interno</t>
  </si>
  <si>
    <t>Preparar Comité de Sistemas por Proyecto Interno</t>
  </si>
  <si>
    <t>Realizar Comité de Sistemas por Proyecto Interno</t>
  </si>
  <si>
    <t>Transición</t>
  </si>
  <si>
    <t>Plan de proyecto ajustado internamente
Plan de gestión interna ajustado</t>
  </si>
  <si>
    <t>Entrada</t>
  </si>
  <si>
    <t>Conformidad</t>
  </si>
  <si>
    <t>No Conformidad</t>
  </si>
  <si>
    <t>No aplica</t>
  </si>
  <si>
    <t>Descripcion de la Accion</t>
  </si>
  <si>
    <t>Total de %Proc. evaluado</t>
  </si>
  <si>
    <t>Total de  % Adherencia</t>
  </si>
  <si>
    <t>Total # Errores</t>
  </si>
  <si>
    <t>Total de# Observac.</t>
  </si>
  <si>
    <t>Total de # Aclarac.</t>
  </si>
  <si>
    <t>Elaborar Propuesta</t>
  </si>
  <si>
    <t>Ejecucion seguimiento y Control</t>
  </si>
  <si>
    <t>Observación</t>
  </si>
  <si>
    <t>Aclaración</t>
  </si>
  <si>
    <t>No Conformidades</t>
  </si>
  <si>
    <t>Nro de Iteracion</t>
  </si>
  <si>
    <t xml:space="preserve">Porcentaje de actividades evaluadas (acumulativo con las revisiones anteriores). </t>
  </si>
  <si>
    <t>Porcentaje de adherencia la proceso con respecto a las revision realizada al proyecto interno.</t>
  </si>
  <si>
    <t>Proyecto</t>
  </si>
  <si>
    <t>W</t>
  </si>
  <si>
    <t>DISTRIBUCION  DE NO CONFORMIDADES POR TIPO DE NO CONFORMIDAD</t>
  </si>
  <si>
    <t>NC detectadas</t>
  </si>
  <si>
    <t>NC Cerradas</t>
  </si>
  <si>
    <t>Grand Total</t>
  </si>
  <si>
    <t>Se toma la decisión de aceptar o no el proyecto en función a la documentación del proceso de negocio presentado por el cliente y levantamiento de información realizado (evidencia)</t>
  </si>
  <si>
    <t xml:space="preserve">Plan de elaboración de propuesta </t>
  </si>
  <si>
    <t xml:space="preserve">Comité Operativo
Project Charter </t>
  </si>
  <si>
    <t>Auditar gestion de configuracion de PI</t>
  </si>
  <si>
    <t xml:space="preserve">
Time Report</t>
  </si>
  <si>
    <t>Entregables producidos
Plan semanal</t>
  </si>
  <si>
    <t>datos c</t>
  </si>
  <si>
    <t>Elaborar Proyect Charter</t>
  </si>
  <si>
    <t xml:space="preserve">• Acta de comité Operativo (Formaliza la solicitud de Elaboración de Propuesta)
• Documentación del Proceso de negocio 
• Procesos a implementar (Validados)
• Procedimientos (Validados)
• Marco Legal (Vigente)
• Formatos de Plantillas(Validados)
</t>
  </si>
  <si>
    <t>• Project Charter</t>
  </si>
  <si>
    <t>Cliente
AS</t>
  </si>
  <si>
    <t>Cliente
AC</t>
  </si>
  <si>
    <t>Procesar Cambios en la Elaboración de Propuesta.</t>
  </si>
  <si>
    <t>Revisión, ajustes de  Project Charter</t>
  </si>
  <si>
    <t>• Project Charter (actualizado)</t>
  </si>
  <si>
    <t xml:space="preserve">Propuesta 
Project Charter
Lista Maestra de Requerimientos
Estimación de esfuerzo de la Propuesta
</t>
  </si>
  <si>
    <t xml:space="preserve">Secciones del Plan de Proyecto Interno preliminar:
a. Introducción
b. Alcances
</t>
  </si>
  <si>
    <t>Preparar Infomación para Comité de Fábrica</t>
  </si>
  <si>
    <t xml:space="preserve">Informe de estados de Proyecto Interno.
Registro de riesgos de Proyecto Interno.
Tablero de seguimiento de pendientes de Proyecto Interno.
Tablero de métricas de Proyecto Interno (Actualizado)
</t>
  </si>
  <si>
    <t xml:space="preserve">Informe de estado del servicio
Registro de riesgos del servicio (Actualizado)
Tablero de seguimiento de pendientes del servicio (Actualizado)
Tablero de métricas del servicio (Actualizado)
</t>
  </si>
  <si>
    <t>Realizar Comité de Fábrica</t>
  </si>
  <si>
    <t xml:space="preserve">Informe de estado de proyecto
Time report
Acta de Comité Interno (una por proyecto)
Registro de riesgos (Servicio)
Acta de Comité Sistemas Interno anterior
Tablero de Seguimiento de Pendientes (TSP).
</t>
  </si>
  <si>
    <t xml:space="preserve">Informe de estado de proyecto (Actualizado)
Acta de Comité de Analistas de Proyectos Internos 
TSP actualizado.
Registro de riesgos actualizado (si se requiere)
</t>
  </si>
  <si>
    <t xml:space="preserve">Cliente </t>
  </si>
  <si>
    <t>SIempre</t>
  </si>
  <si>
    <t>Solicitud de cambio procesada
-Cronograma de Propuesta del Proyecto Interno Preliminar  - (Actualizado)
-Listado de seguimiento de cronogramas (Actualizado</t>
  </si>
  <si>
    <t>Iteracion Construccion</t>
  </si>
  <si>
    <t>Informe de actividades</t>
  </si>
  <si>
    <t>INF</t>
  </si>
  <si>
    <t>Consolidado</t>
  </si>
  <si>
    <t>Plan de elaboracion de propuesta</t>
  </si>
  <si>
    <t xml:space="preserve">Levantar la No Conformidad </t>
  </si>
  <si>
    <t xml:space="preserve">Creacion y Generación de  Baseline </t>
  </si>
  <si>
    <t>Etiquetar documento</t>
  </si>
  <si>
    <t>Documento etiquetado (revision CQ conforme)</t>
  </si>
  <si>
    <t>Documento etiquetado (En revision [Cliente])</t>
  </si>
  <si>
    <t>Documentos etiquetados (Revision [cliente] conforme)</t>
  </si>
  <si>
    <t>Etiquetar dierctorio (En revision [cliente] )</t>
  </si>
  <si>
    <t>Crear y Generar Baseline</t>
  </si>
  <si>
    <t>Documentos etiquetados (Revision GC conforme)</t>
  </si>
  <si>
    <t>Documento en el Baseline (actualizado y protegido version final)</t>
  </si>
  <si>
    <t>Documentos en el Baseline (actualizado y protegido version final)</t>
  </si>
  <si>
    <t xml:space="preserve">Etiquetar directorio </t>
  </si>
  <si>
    <t>Documento etiquetados (Revision AS Conforme XX)</t>
  </si>
  <si>
    <t xml:space="preserve">Documentación de definción de Proyecto Interno (Glosario terminos, Modelo negocio, Plan iteraciones, Alcance) </t>
  </si>
  <si>
    <t xml:space="preserve">Documentacion de definción de Proyecto Interno (Plan de proyecto, Glosario terminos, Modelo negocio, Plan iteraciones, Alcance)
</t>
  </si>
  <si>
    <t>Documentos etiquetados (revision CG Conforme XX)</t>
  </si>
  <si>
    <t>Documentos etiquetados (En revision [cliente])</t>
  </si>
  <si>
    <t xml:space="preserve">Documentacion tecnica acordada (glosario terminos, plan iteraciones, informe iteraciones, analisis, implementacion.doc, glosario terminos)
</t>
  </si>
  <si>
    <t>Cliente
JF</t>
  </si>
  <si>
    <t>JF</t>
  </si>
  <si>
    <t>Cliente
AP</t>
  </si>
  <si>
    <t>AP
Cliente</t>
  </si>
  <si>
    <t>JF
AS</t>
  </si>
  <si>
    <t>JF
AP</t>
  </si>
  <si>
    <t>JF
AC</t>
  </si>
  <si>
    <t>AP
JF</t>
  </si>
  <si>
    <t>AS
JF</t>
  </si>
  <si>
    <t>PPQA</t>
  </si>
  <si>
    <t>Error</t>
  </si>
  <si>
    <t>PORCENTAJE DE ADHERENCIA AL PROCESO</t>
  </si>
  <si>
    <t>DISTRIBUCION  DE ADHERENCIA POR TIPO DE AREA DE PROCESO</t>
  </si>
  <si>
    <t>Sssss</t>
  </si>
  <si>
    <t>Las celdas con este color de fondo, son celdas que se obtienen mediante fórmula.</t>
  </si>
  <si>
    <t>Títulos del artefacto.</t>
  </si>
  <si>
    <t>Objetivo</t>
  </si>
  <si>
    <t>Total de %Proc. Evaluado</t>
  </si>
  <si>
    <t xml:space="preserve">Total de Porcentaje evaluado </t>
  </si>
  <si>
    <t>Analista de calidad</t>
  </si>
  <si>
    <t>Jefe de Proyecto</t>
  </si>
  <si>
    <t>1.0</t>
  </si>
  <si>
    <t>Aprobado</t>
  </si>
  <si>
    <t>Roger Apaéstegui Ortega</t>
  </si>
  <si>
    <t>Julio Leonardo Paredes</t>
  </si>
  <si>
    <t>Versión Aprobada por Jefe de Proyecto</t>
  </si>
  <si>
    <t>Version:1,0</t>
  </si>
  <si>
    <t>Fecha Efectiva:19/11/2015</t>
  </si>
  <si>
    <t>El objetivo del documento es establecer las pautas para la realización de auditoria de proceso de Gestión</t>
  </si>
  <si>
    <t>Análisis</t>
  </si>
  <si>
    <t>Diseño</t>
  </si>
  <si>
    <t>Pruebas</t>
  </si>
  <si>
    <t>Roger Apaéstegui</t>
  </si>
  <si>
    <t>Julio Leonardo</t>
  </si>
  <si>
    <t>Edwar Gaspar</t>
  </si>
  <si>
    <t>PP-PMC</t>
  </si>
  <si>
    <t>Checklist del Proceso</t>
  </si>
  <si>
    <t>Hoja CheckList del Proceso</t>
  </si>
  <si>
    <t>Requisitos</t>
  </si>
  <si>
    <t>Planificación</t>
  </si>
  <si>
    <t>Implementación</t>
  </si>
  <si>
    <t>UTP-GPS-ALARM</t>
  </si>
  <si>
    <t>Matriz de seguimiento del Proyecto</t>
  </si>
  <si>
    <t>MATRIZ DE SEGUIMIENTO DEL PROYECTO  -  UTP-GPS-ALARM</t>
  </si>
  <si>
    <t>Definir nombre del Proyecto</t>
  </si>
  <si>
    <t>Definir objetivos del Proyecto</t>
  </si>
  <si>
    <t>Elaboración del Cronograma de Proyecto Detallado</t>
  </si>
  <si>
    <t>Gestión de Comunicaciones</t>
  </si>
  <si>
    <t>Necesidades del Proyecto</t>
  </si>
  <si>
    <t>Identificación de Riesgos del Proyecto</t>
  </si>
  <si>
    <t>Elaboración de Riesgos del Proyecto</t>
  </si>
  <si>
    <t>Elaboración de Documento del Plan de Proyecto</t>
  </si>
  <si>
    <t>Revisión del Plan de Proyecto por el equipo del Proyecto</t>
  </si>
  <si>
    <t>Realizar Ajustes al Plan de Proyecto</t>
  </si>
  <si>
    <t>Elaborar Acta de Revisión Interna del Plan de Proyecto</t>
  </si>
  <si>
    <t>Establecer Repositorio de Datos</t>
  </si>
  <si>
    <t>Asignar Gestor de La Configuración</t>
  </si>
  <si>
    <t>Elaborar Solicitud de Accesos</t>
  </si>
  <si>
    <t>Elaborar Plantilla de Reunión Externa</t>
  </si>
  <si>
    <t>Elaborar Plantilla de Gestión de Riesgos</t>
  </si>
  <si>
    <t>Elaborar Plantilla de Informe de Avance Quincenal</t>
  </si>
  <si>
    <t>Elaborar Plantilla de Informe de Acta de Reunión Interna</t>
  </si>
  <si>
    <t>Elaborar Formato de Aceptación de Entregables</t>
  </si>
  <si>
    <t>Elaborar Documento de Gestión de procesos PP-PMC</t>
  </si>
  <si>
    <t>Elaborar Formato de Solicitud de Cambios a Requerimientos</t>
  </si>
  <si>
    <t>Elaborar Formato de Matriz de Trazabilidad de Requerimientos</t>
  </si>
  <si>
    <t>Elaborar Formato de Registro de Cambios a Requerimientos</t>
  </si>
  <si>
    <t>Elaborar Documento de Proceso de Gestión de Cambios a Requerimientos</t>
  </si>
  <si>
    <t>Elaborar Formato de Checklist de Aseguramiento de la Calidad</t>
  </si>
  <si>
    <t>Elaborar Plantilla de Informe General de QA</t>
  </si>
  <si>
    <t>Elaborar Formato de Solicitud de Control de Calidad del Producto</t>
  </si>
  <si>
    <t>Elaborar Formato de Matriz de Seguimiento del Proyecto</t>
  </si>
  <si>
    <t>Elaborar Documento del Proceso de Aseguramiento de la Calidad</t>
  </si>
  <si>
    <t>Elaborar Formato de Ficha de métricas de Número de No Conformidades de Producto</t>
  </si>
  <si>
    <t>Elaborar Formato de Ficha de Métricas de Índice de Cambios de Items de Configuración</t>
  </si>
  <si>
    <t>Elaborar Formato de ficha de Métricas de Volatilidad de Requerimientos</t>
  </si>
  <si>
    <t>Elaborar Formato de Ficha de métricas de Exposición al Riesgo</t>
  </si>
  <si>
    <t>Elaborar Formato de tablero de métricas</t>
  </si>
  <si>
    <t>Elaborar Documento de proceso de medición de Métricas</t>
  </si>
  <si>
    <t>Elaborar Formato de Registro de Items de Configuración</t>
  </si>
  <si>
    <t>Elaborar Formato de Solicitud de Accesos</t>
  </si>
  <si>
    <t>Elaborar Documento de proceso de Gestión de Configuración</t>
  </si>
  <si>
    <t>Desarrollar Plan de Proyecto</t>
  </si>
  <si>
    <t>Elaborar Matriz de Trazabilidad de requerimientos</t>
  </si>
  <si>
    <t>Elaborar Lista Maestra de Requerimientos</t>
  </si>
  <si>
    <t>Revisión de Matríz de Trazabilidad de Requerimientos</t>
  </si>
  <si>
    <t>Elaborar Documento de Análisis</t>
  </si>
  <si>
    <t>Entender la Problemática Actual (Caso de Uso Módulo 1)</t>
  </si>
  <si>
    <t>Elaborar Caso de Uso (Caso de Uso Módulo 1)</t>
  </si>
  <si>
    <t>Entender la Problemática Actual (Caso de Uso Módulo 2)</t>
  </si>
  <si>
    <t>Elaborar Caso de Uso (Caso de Uso Módulo 2)</t>
  </si>
  <si>
    <t>Entender la Problemática Actual (Caso de Uso Módulo 3)</t>
  </si>
  <si>
    <t>Elaborar Caso de Uso (Caso de Uso Módulo 3)</t>
  </si>
  <si>
    <t>Actualizar Matriz de Trazabilidad de Requerimientos</t>
  </si>
  <si>
    <t>Elaborar Documento de Diseño</t>
  </si>
  <si>
    <t>Construcción de Módulo Configura tu Alarma</t>
  </si>
  <si>
    <t>Construcción de Módulo Ajustes de la Configuración</t>
  </si>
  <si>
    <t>Construcción de Módulo Lista de Alarmas</t>
  </si>
  <si>
    <t>Construcción de Control de la Piratería de la Aplicación</t>
  </si>
  <si>
    <t>Construcción de Algoritmo de Ahorro de Energía</t>
  </si>
  <si>
    <t>Construcción de Muestreo de Licencia</t>
  </si>
  <si>
    <t>Elaborar Pruebas Internas de Módulo (Módulo Configura tu Alarma)</t>
  </si>
  <si>
    <t>Elaborar Informe de Prueba Interna (Módulo Configura tu Alarma)</t>
  </si>
  <si>
    <t>Elaborar Pruebas Internas de Módulo (Módulo Ajustes de la Configuración)</t>
  </si>
  <si>
    <t>Elaborar Informe de Prueba Interna (Módulo Ajustes de la Configuración)</t>
  </si>
  <si>
    <t>Elaborar Pruebas Internas de Módulo (Módulo Lista de Alarmas)</t>
  </si>
  <si>
    <t>Elaborar Informe de Prueba Interna (Módulo Lista de Alarmas)</t>
  </si>
  <si>
    <t>Elaborar Pruebas Externas de Módulo (Módulo Configura tu Alarma)</t>
  </si>
  <si>
    <t>Elaborar Informe de Prueba Externa (Módulo Configura tu Alarma)</t>
  </si>
  <si>
    <t>Elaborar Pruebas Externas de Módulo (Módulo Ajustes de la Configuración)</t>
  </si>
  <si>
    <t>Elaborar Informe de Prueba Externa (Módulo Ajustes de la Configuración)</t>
  </si>
  <si>
    <t>Elaborar Pruebas Externas de Módulo (Módulo Lista de Alarmas)</t>
  </si>
  <si>
    <t>Elaborar Informe de Prueba Externa (Módulo Lista de Alarmas)</t>
  </si>
  <si>
    <t>Elaborar Matriz de Trazabilidad de requerimientos Final</t>
  </si>
  <si>
    <t>Elaborar Guía de Instalación de APK</t>
  </si>
  <si>
    <t>Elaborar manual de usuario con los módulos Actualizados</t>
  </si>
  <si>
    <t>Creción del archivo APK de instalación</t>
  </si>
  <si>
    <t>Publicación de la Aplicación en Plataforma Google Play</t>
  </si>
  <si>
    <t xml:space="preserve">Establecer Personal para Inducción </t>
  </si>
  <si>
    <t>Realizar Inducción al Personal</t>
  </si>
  <si>
    <t>Verificar Proceso de Inducción</t>
  </si>
  <si>
    <t>Elaborar Certificado de Inducción de Personal</t>
  </si>
  <si>
    <t>Pasar a Área de Desarrollo a Personal capacitado</t>
  </si>
  <si>
    <t>Elaborar Herramienta de Gestión de Aseguramiento de la Calidad (Primera Revisión)</t>
  </si>
  <si>
    <t>Elaborar Checklist de Aseguramiento de la Calidad (Primera Revisión)</t>
  </si>
  <si>
    <t>Elaborar Herramienta de Gestión de Aseguramiento de la Calidad (Segunda Revisión)</t>
  </si>
  <si>
    <t>Elaborar Checklist de Aseguramiento de la Calidad (Segunda Revisión)</t>
  </si>
  <si>
    <t>Elaborar Herramienta de Gestión de Aseguramiento de la Calidad (Tercera Revisión)</t>
  </si>
  <si>
    <t>Elaborar Checklist de Aseguramiento de la Calidad (Tercera Revisión)</t>
  </si>
  <si>
    <t>Elaborar Matríz de Seguimiento del Proyecto</t>
  </si>
  <si>
    <t>Elaborar Informe de Revisión General de QA</t>
  </si>
  <si>
    <t>Elaborar Acta de Reunión Quincenal (1)</t>
  </si>
  <si>
    <t>Elaborar Acta de Reunión Quincenal (2)</t>
  </si>
  <si>
    <t>Elaborar Acta de Reunión Quincenal (3)</t>
  </si>
  <si>
    <t>Elaborar Acta de Reunión Quincenal (4)</t>
  </si>
  <si>
    <t>Elaborar Acta de Reunión Quincenal (5)</t>
  </si>
  <si>
    <t>Elaborar Acta de Reunión Quincenal (Final)</t>
  </si>
  <si>
    <t>Reunión Externa con MST EIRL (1)</t>
  </si>
  <si>
    <t>Acta de Reunión Externa con Acuerdos Tomados (1)</t>
  </si>
  <si>
    <t>Reunión Externa con MST EIRL (2)</t>
  </si>
  <si>
    <t>Acta de Reunión Externa con Acuerdos Tomados (2)</t>
  </si>
  <si>
    <t>Reunión Externa con MST EIRL (3)</t>
  </si>
  <si>
    <t>Acta de Reunión Externa con Acuerdos Tomados (3)</t>
  </si>
  <si>
    <t>Ejecución seguimiento y Control</t>
  </si>
  <si>
    <t>Revisión de Entregables del Proyecto</t>
  </si>
  <si>
    <t>Elaborar del Acta de Aceptación y Cierre del Proyecto</t>
  </si>
  <si>
    <t>Revisión y Ajustes de Relatorio por el Equipo del Proyecto</t>
  </si>
  <si>
    <t>Revisión del Relatorio</t>
  </si>
  <si>
    <t>Descripción de la Acción y/o Tarea</t>
  </si>
  <si>
    <t>Rol Involucrado</t>
  </si>
  <si>
    <t>Fase de Gestión</t>
  </si>
  <si>
    <t>Fases del Proceso Ingeniería</t>
  </si>
  <si>
    <t>Roles</t>
  </si>
  <si>
    <t>Analista de Calidad</t>
  </si>
  <si>
    <t>Gestor de la Configuración</t>
  </si>
  <si>
    <t>Analista Programador</t>
  </si>
  <si>
    <t>Programador</t>
  </si>
  <si>
    <t>Analista Funcional</t>
  </si>
  <si>
    <t>Documentador</t>
  </si>
  <si>
    <t>Documentos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</si>
</sst>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0.0"/>
    <numFmt numFmtId="166" formatCode="dd/mm/yyyy;@"/>
  </numFmts>
  <fonts count="52">
    <font>
      <sz val="10"/>
      <name val="Arial"/>
    </font>
    <font>
      <sz val="10"/>
      <name val="Arial"/>
    </font>
    <font>
      <sz val="9"/>
      <color indexed="10"/>
      <name val="Geneva"/>
    </font>
    <font>
      <b/>
      <sz val="10"/>
      <name val="Arial"/>
      <family val="2"/>
    </font>
    <font>
      <b/>
      <sz val="12"/>
      <name val="Times New Roman"/>
      <family val="1"/>
    </font>
    <font>
      <b/>
      <sz val="10"/>
      <color indexed="9"/>
      <name val="Arial"/>
      <family val="2"/>
    </font>
    <font>
      <sz val="8"/>
      <name val="Arial"/>
      <family val="2"/>
    </font>
    <font>
      <sz val="9"/>
      <name val="Arial"/>
      <family val="2"/>
    </font>
    <font>
      <sz val="8"/>
      <name val="Arial"/>
      <family val="2"/>
    </font>
    <font>
      <sz val="9"/>
      <name val="Arial Narrow"/>
      <family val="2"/>
    </font>
    <font>
      <sz val="8"/>
      <color indexed="81"/>
      <name val="Tahoma"/>
      <family val="2"/>
    </font>
    <font>
      <b/>
      <sz val="8"/>
      <color indexed="81"/>
      <name val="Tahoma"/>
      <family val="2"/>
    </font>
    <font>
      <sz val="10"/>
      <name val="Arial"/>
      <family val="2"/>
    </font>
    <font>
      <sz val="9"/>
      <name val="Geneva"/>
    </font>
    <font>
      <b/>
      <sz val="10"/>
      <color indexed="63"/>
      <name val="Arial"/>
      <family val="2"/>
    </font>
    <font>
      <sz val="8"/>
      <color indexed="18"/>
      <name val="Arial"/>
      <family val="2"/>
    </font>
    <font>
      <b/>
      <sz val="9"/>
      <color indexed="9"/>
      <name val="Arial"/>
      <family val="2"/>
    </font>
    <font>
      <sz val="9"/>
      <name val="Arial"/>
      <family val="2"/>
    </font>
    <font>
      <b/>
      <sz val="9"/>
      <name val="Geneva"/>
    </font>
    <font>
      <b/>
      <sz val="10"/>
      <name val="Geneva"/>
    </font>
    <font>
      <sz val="11"/>
      <color indexed="18"/>
      <name val="Arial"/>
      <family val="2"/>
    </font>
    <font>
      <sz val="10"/>
      <color indexed="81"/>
      <name val="Arial"/>
      <family val="2"/>
    </font>
    <font>
      <sz val="9"/>
      <color indexed="8"/>
      <name val="Arial"/>
      <family val="2"/>
    </font>
    <font>
      <b/>
      <sz val="10"/>
      <color indexed="8"/>
      <name val="Arial"/>
      <family val="2"/>
    </font>
    <font>
      <sz val="10"/>
      <color indexed="8"/>
      <name val="Arial"/>
      <family val="2"/>
    </font>
    <font>
      <b/>
      <sz val="10"/>
      <color indexed="8"/>
      <name val="Arial"/>
      <family val="2"/>
    </font>
    <font>
      <b/>
      <sz val="11"/>
      <color indexed="8"/>
      <name val="Arial"/>
      <family val="2"/>
    </font>
    <font>
      <b/>
      <sz val="9"/>
      <name val="Arial"/>
      <family val="2"/>
    </font>
    <font>
      <b/>
      <sz val="9"/>
      <color indexed="8"/>
      <name val="Arial"/>
      <family val="2"/>
    </font>
    <font>
      <b/>
      <sz val="18"/>
      <name val="Arial"/>
      <family val="2"/>
    </font>
    <font>
      <sz val="28"/>
      <name val="Wingdings"/>
      <charset val="2"/>
    </font>
    <font>
      <b/>
      <sz val="12"/>
      <name val="Arial"/>
      <family val="2"/>
    </font>
    <font>
      <sz val="9"/>
      <color indexed="8"/>
      <name val="Geneva"/>
    </font>
    <font>
      <sz val="10"/>
      <color indexed="22"/>
      <name val="Arial"/>
      <family val="2"/>
    </font>
    <font>
      <sz val="10"/>
      <color indexed="18"/>
      <name val="Arial"/>
      <family val="2"/>
    </font>
    <font>
      <b/>
      <sz val="11"/>
      <color indexed="18"/>
      <name val="Arial"/>
      <family val="2"/>
    </font>
    <font>
      <sz val="9"/>
      <color indexed="10"/>
      <name val="Arial"/>
      <family val="2"/>
    </font>
    <font>
      <sz val="9"/>
      <color indexed="8"/>
      <name val="Arial"/>
      <family val="2"/>
    </font>
    <font>
      <sz val="8"/>
      <color indexed="8"/>
      <name val="Arial"/>
      <family val="2"/>
    </font>
    <font>
      <sz val="11"/>
      <color indexed="60"/>
      <name val="Calibri"/>
      <family val="2"/>
    </font>
    <font>
      <b/>
      <sz val="11"/>
      <color indexed="8"/>
      <name val="Calibri"/>
      <family val="2"/>
    </font>
    <font>
      <b/>
      <sz val="10"/>
      <color indexed="18"/>
      <name val="Arial"/>
      <family val="2"/>
    </font>
    <font>
      <b/>
      <sz val="12"/>
      <color indexed="8"/>
      <name val="Arial"/>
      <family val="2"/>
    </font>
    <font>
      <b/>
      <sz val="9"/>
      <color indexed="8"/>
      <name val="Geneva"/>
    </font>
    <font>
      <sz val="9"/>
      <color indexed="62"/>
      <name val="Geneva"/>
    </font>
    <font>
      <b/>
      <sz val="10"/>
      <color indexed="62"/>
      <name val="Arial"/>
      <family val="2"/>
    </font>
    <font>
      <sz val="9"/>
      <color indexed="18"/>
      <name val="Arial"/>
      <family val="2"/>
    </font>
    <font>
      <b/>
      <sz val="10"/>
      <color indexed="18"/>
      <name val="Geneva"/>
    </font>
    <font>
      <b/>
      <i/>
      <sz val="10"/>
      <name val="Times New Roman"/>
      <family val="1"/>
    </font>
    <font>
      <sz val="10"/>
      <name val="Times New Roman"/>
      <family val="1"/>
    </font>
    <font>
      <sz val="10"/>
      <color indexed="18"/>
      <name val="Arial"/>
      <family val="2"/>
    </font>
    <font>
      <sz val="10"/>
      <name val="Arial"/>
      <family val="2"/>
    </font>
  </fonts>
  <fills count="8">
    <fill>
      <patternFill patternType="none"/>
    </fill>
    <fill>
      <patternFill patternType="gray125"/>
    </fill>
    <fill>
      <patternFill patternType="solid">
        <fgColor indexed="43"/>
      </patternFill>
    </fill>
    <fill>
      <patternFill patternType="solid">
        <fgColor indexed="9"/>
        <bgColor indexed="64"/>
      </patternFill>
    </fill>
    <fill>
      <patternFill patternType="solid">
        <fgColor indexed="56"/>
        <bgColor indexed="64"/>
      </patternFill>
    </fill>
    <fill>
      <patternFill patternType="solid">
        <fgColor indexed="22"/>
        <bgColor indexed="64"/>
      </patternFill>
    </fill>
    <fill>
      <patternFill patternType="solid">
        <fgColor indexed="9"/>
        <bgColor indexed="19"/>
      </patternFill>
    </fill>
    <fill>
      <patternFill patternType="solid">
        <fgColor indexed="47"/>
        <bgColor indexed="64"/>
      </patternFill>
    </fill>
  </fills>
  <borders count="59">
    <border>
      <left/>
      <right/>
      <top/>
      <bottom/>
      <diagonal/>
    </border>
    <border>
      <left/>
      <right/>
      <top style="thin">
        <color indexed="49"/>
      </top>
      <bottom style="double">
        <color indexed="4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dashed">
        <color indexed="18"/>
      </right>
      <top/>
      <bottom/>
      <diagonal/>
    </border>
    <border>
      <left style="thick">
        <color indexed="8"/>
      </left>
      <right/>
      <top/>
      <bottom/>
      <diagonal/>
    </border>
    <border>
      <left style="dashed">
        <color indexed="18"/>
      </left>
      <right/>
      <top/>
      <bottom/>
      <diagonal/>
    </border>
    <border>
      <left/>
      <right/>
      <top style="thick">
        <color indexed="23"/>
      </top>
      <bottom style="thick">
        <color indexed="23"/>
      </bottom>
      <diagonal/>
    </border>
    <border>
      <left style="thick">
        <color indexed="23"/>
      </left>
      <right/>
      <top style="thick">
        <color indexed="23"/>
      </top>
      <bottom style="thick">
        <color indexed="23"/>
      </bottom>
      <diagonal/>
    </border>
    <border>
      <left/>
      <right style="thick">
        <color indexed="23"/>
      </right>
      <top style="thick">
        <color indexed="23"/>
      </top>
      <bottom style="thick">
        <color indexed="23"/>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diagonal/>
    </border>
    <border>
      <left/>
      <right/>
      <top style="thick">
        <color indexed="8"/>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s>
  <cellStyleXfs count="12">
    <xf numFmtId="0" fontId="0" fillId="0" borderId="0"/>
    <xf numFmtId="0" fontId="51" fillId="0" borderId="0"/>
    <xf numFmtId="0" fontId="12" fillId="0" borderId="0"/>
    <xf numFmtId="0" fontId="2" fillId="0" borderId="0"/>
    <xf numFmtId="164" fontId="1" fillId="0" borderId="0" applyFont="0" applyFill="0" applyBorder="0" applyAlignment="0" applyProtection="0"/>
    <xf numFmtId="0" fontId="39" fillId="2" borderId="0" applyNumberFormat="0" applyBorder="0" applyAlignment="0" applyProtection="0"/>
    <xf numFmtId="0" fontId="1" fillId="0" borderId="0"/>
    <xf numFmtId="0" fontId="2" fillId="0" borderId="0"/>
    <xf numFmtId="0" fontId="2" fillId="0" borderId="0"/>
    <xf numFmtId="0" fontId="1" fillId="0" borderId="0"/>
    <xf numFmtId="0" fontId="2" fillId="0" borderId="0"/>
    <xf numFmtId="0" fontId="40" fillId="0" borderId="1" applyNumberFormat="0" applyFill="0" applyAlignment="0" applyProtection="0"/>
  </cellStyleXfs>
  <cellXfs count="343">
    <xf numFmtId="0" fontId="0" fillId="0" borderId="0" xfId="0"/>
    <xf numFmtId="0" fontId="1" fillId="0" borderId="0" xfId="8" applyFont="1"/>
    <xf numFmtId="0" fontId="3" fillId="0" borderId="0" xfId="8" applyFont="1"/>
    <xf numFmtId="0" fontId="4" fillId="0" borderId="2" xfId="8" applyFont="1" applyBorder="1" applyAlignment="1">
      <alignment horizontal="centerContinuous" vertical="center" wrapText="1"/>
    </xf>
    <xf numFmtId="0" fontId="3" fillId="3" borderId="2" xfId="8" applyFont="1" applyFill="1" applyBorder="1" applyAlignment="1">
      <alignment horizontal="left" vertical="center"/>
    </xf>
    <xf numFmtId="0" fontId="3" fillId="3" borderId="3" xfId="8" applyFont="1" applyFill="1" applyBorder="1" applyAlignment="1">
      <alignment horizontal="center" vertical="center"/>
    </xf>
    <xf numFmtId="0" fontId="3" fillId="0" borderId="0" xfId="8" applyFont="1" applyAlignment="1">
      <alignment horizontal="center"/>
    </xf>
    <xf numFmtId="0" fontId="5" fillId="4" borderId="4" xfId="1" applyFont="1" applyFill="1" applyBorder="1" applyAlignment="1">
      <alignment horizontal="center" vertical="center" wrapText="1"/>
    </xf>
    <xf numFmtId="0" fontId="0" fillId="0" borderId="5" xfId="1" applyFont="1" applyBorder="1"/>
    <xf numFmtId="0" fontId="5" fillId="4" borderId="5" xfId="8" applyFont="1" applyFill="1" applyBorder="1" applyAlignment="1">
      <alignment horizontal="center" vertical="center" wrapText="1"/>
    </xf>
    <xf numFmtId="0" fontId="7" fillId="0" borderId="5" xfId="1" applyFont="1" applyBorder="1" applyAlignment="1">
      <alignment vertical="center" wrapText="1"/>
    </xf>
    <xf numFmtId="0" fontId="0" fillId="0" borderId="0" xfId="1" applyFont="1" applyAlignment="1">
      <alignment wrapText="1"/>
    </xf>
    <xf numFmtId="14" fontId="0" fillId="0" borderId="0" xfId="1" applyNumberFormat="1" applyFont="1" applyAlignment="1">
      <alignment wrapText="1"/>
    </xf>
    <xf numFmtId="0" fontId="2" fillId="0" borderId="0" xfId="8"/>
    <xf numFmtId="0" fontId="2" fillId="0" borderId="6" xfId="8" applyBorder="1"/>
    <xf numFmtId="0" fontId="2" fillId="0" borderId="2" xfId="8" applyBorder="1"/>
    <xf numFmtId="0" fontId="1" fillId="0" borderId="5" xfId="8" applyFont="1" applyBorder="1"/>
    <xf numFmtId="0" fontId="13" fillId="0" borderId="5" xfId="8" applyFont="1" applyBorder="1"/>
    <xf numFmtId="0" fontId="0" fillId="0" borderId="3" xfId="1" applyFont="1" applyBorder="1"/>
    <xf numFmtId="0" fontId="0" fillId="0" borderId="6" xfId="1" applyFont="1" applyBorder="1"/>
    <xf numFmtId="0" fontId="0" fillId="0" borderId="3" xfId="1" applyFont="1" applyBorder="1" applyAlignment="1">
      <alignment wrapText="1"/>
    </xf>
    <xf numFmtId="0" fontId="0" fillId="0" borderId="0" xfId="1" applyFont="1" applyBorder="1"/>
    <xf numFmtId="0" fontId="5" fillId="4" borderId="7" xfId="8" applyFont="1" applyFill="1" applyBorder="1" applyAlignment="1">
      <alignment horizontal="center" vertical="center" wrapText="1"/>
    </xf>
    <xf numFmtId="0" fontId="3" fillId="0" borderId="5" xfId="1" applyFont="1" applyBorder="1"/>
    <xf numFmtId="0" fontId="3" fillId="0" borderId="0" xfId="1" applyFont="1" applyAlignment="1">
      <alignment horizontal="center"/>
    </xf>
    <xf numFmtId="0" fontId="2" fillId="0" borderId="0" xfId="3"/>
    <xf numFmtId="0" fontId="18" fillId="5" borderId="5" xfId="3" applyFont="1" applyFill="1" applyBorder="1" applyAlignment="1">
      <alignment horizontal="center"/>
    </xf>
    <xf numFmtId="0" fontId="18" fillId="5" borderId="5" xfId="3" applyFont="1" applyFill="1" applyBorder="1" applyAlignment="1">
      <alignment horizontal="center" wrapText="1"/>
    </xf>
    <xf numFmtId="0" fontId="16" fillId="0" borderId="0" xfId="8" applyFont="1" applyFill="1" applyBorder="1" applyAlignment="1">
      <alignment horizontal="center" vertical="center" wrapText="1"/>
    </xf>
    <xf numFmtId="0" fontId="5" fillId="0" borderId="0" xfId="8" applyFont="1" applyFill="1" applyBorder="1" applyAlignment="1">
      <alignment vertical="center" wrapText="1"/>
    </xf>
    <xf numFmtId="0" fontId="0" fillId="0" borderId="0" xfId="1" applyFont="1" applyFill="1" applyBorder="1"/>
    <xf numFmtId="0" fontId="0" fillId="0" borderId="6" xfId="1" applyFont="1" applyBorder="1" applyAlignment="1"/>
    <xf numFmtId="0" fontId="0" fillId="0" borderId="3" xfId="1" applyFont="1" applyBorder="1" applyAlignment="1"/>
    <xf numFmtId="0" fontId="3" fillId="0" borderId="0" xfId="1" applyFont="1" applyBorder="1"/>
    <xf numFmtId="0" fontId="0" fillId="0" borderId="0" xfId="1" applyFont="1" applyBorder="1" applyAlignment="1">
      <alignment wrapText="1"/>
    </xf>
    <xf numFmtId="0" fontId="22" fillId="5" borderId="5" xfId="1" applyFont="1" applyFill="1" applyBorder="1" applyAlignment="1">
      <alignment horizontal="left"/>
    </xf>
    <xf numFmtId="0" fontId="0" fillId="0" borderId="0" xfId="1" applyFont="1" applyAlignment="1">
      <alignment horizontal="center" vertical="center" wrapText="1"/>
    </xf>
    <xf numFmtId="0" fontId="23" fillId="5" borderId="5" xfId="8" applyFont="1" applyFill="1" applyBorder="1" applyAlignment="1">
      <alignment horizontal="center" vertical="center" wrapText="1"/>
    </xf>
    <xf numFmtId="0" fontId="24" fillId="5" borderId="5" xfId="1" applyFont="1" applyFill="1" applyBorder="1"/>
    <xf numFmtId="0" fontId="0" fillId="0" borderId="0" xfId="1" applyFont="1" applyAlignment="1">
      <alignment vertical="center" wrapText="1"/>
    </xf>
    <xf numFmtId="0" fontId="7" fillId="0" borderId="5" xfId="1" applyFont="1" applyFill="1" applyBorder="1" applyAlignment="1">
      <alignment vertical="center" wrapText="1"/>
    </xf>
    <xf numFmtId="0" fontId="0" fillId="0" borderId="0" xfId="1" applyFont="1" applyFill="1" applyAlignment="1">
      <alignment vertical="center" wrapText="1"/>
    </xf>
    <xf numFmtId="0" fontId="7" fillId="0" borderId="0" xfId="1" applyFont="1" applyAlignment="1">
      <alignment vertical="center" wrapText="1"/>
    </xf>
    <xf numFmtId="0" fontId="18" fillId="6" borderId="0" xfId="8" applyFont="1" applyFill="1" applyBorder="1" applyAlignment="1">
      <alignment horizontal="center"/>
    </xf>
    <xf numFmtId="0" fontId="5" fillId="3" borderId="0" xfId="8" applyFont="1" applyFill="1" applyBorder="1" applyAlignment="1">
      <alignment vertical="center" wrapText="1"/>
    </xf>
    <xf numFmtId="0" fontId="16" fillId="3" borderId="0" xfId="8" applyFont="1" applyFill="1" applyBorder="1" applyAlignment="1">
      <alignment horizontal="center" vertical="center" wrapText="1"/>
    </xf>
    <xf numFmtId="0" fontId="27" fillId="5" borderId="5" xfId="1" applyFont="1" applyFill="1" applyBorder="1"/>
    <xf numFmtId="0" fontId="7" fillId="5" borderId="5" xfId="1" applyFont="1" applyFill="1" applyBorder="1"/>
    <xf numFmtId="0" fontId="0" fillId="3" borderId="5" xfId="1" applyFont="1" applyFill="1" applyBorder="1" applyAlignment="1">
      <alignment horizontal="center"/>
    </xf>
    <xf numFmtId="0" fontId="0" fillId="3" borderId="5" xfId="1" applyFont="1" applyFill="1" applyBorder="1"/>
    <xf numFmtId="0" fontId="5" fillId="3" borderId="8" xfId="8" applyFont="1" applyFill="1" applyBorder="1" applyAlignment="1">
      <alignment vertical="center" wrapText="1"/>
    </xf>
    <xf numFmtId="0" fontId="17" fillId="0" borderId="5" xfId="1" applyFont="1" applyBorder="1" applyAlignment="1">
      <alignment vertical="center" wrapText="1"/>
    </xf>
    <xf numFmtId="0" fontId="17" fillId="0" borderId="5" xfId="1" quotePrefix="1" applyFont="1" applyBorder="1" applyAlignment="1">
      <alignment vertical="center" wrapText="1"/>
    </xf>
    <xf numFmtId="0" fontId="17" fillId="0" borderId="0" xfId="1" applyFont="1" applyAlignment="1">
      <alignment vertical="center" wrapText="1"/>
    </xf>
    <xf numFmtId="14" fontId="17" fillId="0" borderId="5" xfId="1" applyNumberFormat="1" applyFont="1" applyBorder="1" applyAlignment="1">
      <alignment vertical="center" wrapText="1"/>
    </xf>
    <xf numFmtId="0" fontId="17" fillId="0" borderId="5" xfId="1" applyFont="1" applyFill="1" applyBorder="1" applyAlignment="1">
      <alignment vertical="center" wrapText="1"/>
    </xf>
    <xf numFmtId="14" fontId="17" fillId="0" borderId="5" xfId="1" applyNumberFormat="1" applyFont="1" applyFill="1" applyBorder="1" applyAlignment="1">
      <alignment vertical="center" wrapText="1"/>
    </xf>
    <xf numFmtId="0" fontId="17" fillId="3" borderId="5" xfId="1" applyFont="1" applyFill="1" applyBorder="1" applyAlignment="1">
      <alignment vertical="center" wrapText="1"/>
    </xf>
    <xf numFmtId="14" fontId="17" fillId="3" borderId="5" xfId="1" applyNumberFormat="1" applyFont="1" applyFill="1" applyBorder="1" applyAlignment="1">
      <alignment vertical="center" wrapText="1"/>
    </xf>
    <xf numFmtId="0" fontId="17" fillId="0" borderId="9" xfId="1" applyFont="1" applyBorder="1" applyAlignment="1">
      <alignment vertical="center" wrapText="1"/>
    </xf>
    <xf numFmtId="0" fontId="17" fillId="0" borderId="5" xfId="1" quotePrefix="1" applyFont="1" applyFill="1" applyBorder="1" applyAlignment="1">
      <alignment vertical="center" wrapText="1"/>
    </xf>
    <xf numFmtId="0" fontId="17" fillId="0" borderId="0" xfId="1" applyFont="1" applyFill="1" applyAlignment="1">
      <alignment vertical="center" wrapText="1"/>
    </xf>
    <xf numFmtId="0" fontId="22" fillId="3" borderId="0" xfId="1" applyFont="1" applyFill="1" applyBorder="1" applyAlignment="1">
      <alignment horizontal="left"/>
    </xf>
    <xf numFmtId="10" fontId="3" fillId="3" borderId="0" xfId="4" applyNumberFormat="1" applyFont="1" applyFill="1" applyBorder="1" applyAlignment="1">
      <alignment horizontal="center"/>
    </xf>
    <xf numFmtId="0" fontId="0" fillId="3" borderId="0" xfId="1" applyFont="1" applyFill="1" applyAlignment="1">
      <alignment wrapText="1"/>
    </xf>
    <xf numFmtId="0" fontId="0" fillId="3" borderId="0" xfId="1" applyFont="1" applyFill="1"/>
    <xf numFmtId="0" fontId="17" fillId="7" borderId="3" xfId="1" applyFont="1" applyFill="1" applyBorder="1" applyAlignment="1">
      <alignment vertical="center" wrapText="1"/>
    </xf>
    <xf numFmtId="0" fontId="29" fillId="7" borderId="5" xfId="1" applyFont="1" applyFill="1" applyBorder="1" applyAlignment="1">
      <alignment horizontal="center" vertical="center" wrapText="1"/>
    </xf>
    <xf numFmtId="0" fontId="30" fillId="7" borderId="10" xfId="3" applyFont="1" applyFill="1" applyBorder="1" applyAlignment="1" applyProtection="1">
      <alignment horizontal="center"/>
      <protection hidden="1"/>
    </xf>
    <xf numFmtId="0" fontId="30" fillId="7" borderId="6" xfId="3" applyFont="1" applyFill="1" applyBorder="1" applyAlignment="1" applyProtection="1">
      <alignment horizontal="center"/>
      <protection hidden="1"/>
    </xf>
    <xf numFmtId="0" fontId="25" fillId="5" borderId="9" xfId="8" applyFont="1" applyFill="1" applyBorder="1" applyAlignment="1">
      <alignment horizontal="center" vertical="center" wrapText="1"/>
    </xf>
    <xf numFmtId="14" fontId="25" fillId="5" borderId="9" xfId="8" applyNumberFormat="1" applyFont="1" applyFill="1" applyBorder="1" applyAlignment="1">
      <alignment horizontal="center" vertical="center" wrapText="1"/>
    </xf>
    <xf numFmtId="0" fontId="17" fillId="0" borderId="7" xfId="1" applyFont="1" applyBorder="1" applyAlignment="1">
      <alignment vertical="center" wrapText="1"/>
    </xf>
    <xf numFmtId="0" fontId="17" fillId="0" borderId="7" xfId="1" quotePrefix="1" applyFont="1" applyBorder="1" applyAlignment="1">
      <alignment vertical="center" wrapText="1"/>
    </xf>
    <xf numFmtId="0" fontId="17" fillId="0" borderId="10" xfId="1" applyFont="1" applyBorder="1" applyAlignment="1">
      <alignment vertical="center" wrapText="1"/>
    </xf>
    <xf numFmtId="0" fontId="29" fillId="7" borderId="7" xfId="1" applyFont="1" applyFill="1" applyBorder="1" applyAlignment="1">
      <alignment horizontal="center" vertical="center" wrapText="1"/>
    </xf>
    <xf numFmtId="0" fontId="17" fillId="7" borderId="11" xfId="1" applyFont="1" applyFill="1" applyBorder="1" applyAlignment="1">
      <alignment vertical="center" wrapText="1"/>
    </xf>
    <xf numFmtId="0" fontId="30" fillId="7" borderId="7" xfId="3" applyFont="1" applyFill="1" applyBorder="1" applyAlignment="1" applyProtection="1">
      <alignment horizontal="center"/>
      <protection hidden="1"/>
    </xf>
    <xf numFmtId="0" fontId="17" fillId="0" borderId="9" xfId="1" applyFont="1" applyFill="1" applyBorder="1" applyAlignment="1">
      <alignment vertical="center" wrapText="1"/>
    </xf>
    <xf numFmtId="0" fontId="29" fillId="7" borderId="9" xfId="1" applyFont="1" applyFill="1" applyBorder="1" applyAlignment="1">
      <alignment horizontal="center" vertical="center" wrapText="1"/>
    </xf>
    <xf numFmtId="0" fontId="17" fillId="7" borderId="12" xfId="1" applyFont="1" applyFill="1" applyBorder="1" applyAlignment="1">
      <alignment vertical="center" wrapText="1"/>
    </xf>
    <xf numFmtId="0" fontId="30" fillId="7" borderId="13" xfId="3" applyFont="1" applyFill="1" applyBorder="1" applyAlignment="1" applyProtection="1">
      <alignment horizontal="center"/>
      <protection hidden="1"/>
    </xf>
    <xf numFmtId="0" fontId="17" fillId="7" borderId="14" xfId="1" applyFont="1" applyFill="1" applyBorder="1" applyAlignment="1">
      <alignment vertical="center" wrapText="1"/>
    </xf>
    <xf numFmtId="0" fontId="17" fillId="0" borderId="9" xfId="1" quotePrefix="1" applyFont="1" applyBorder="1" applyAlignment="1">
      <alignment vertical="center" wrapText="1"/>
    </xf>
    <xf numFmtId="0" fontId="8" fillId="3" borderId="5" xfId="1" applyFont="1" applyFill="1" applyBorder="1" applyAlignment="1" applyProtection="1">
      <alignment horizontal="center" vertical="top" wrapText="1"/>
    </xf>
    <xf numFmtId="0" fontId="8" fillId="3" borderId="5" xfId="1" applyFont="1" applyFill="1" applyBorder="1" applyAlignment="1" applyProtection="1">
      <alignment horizontal="left" vertical="top" wrapText="1"/>
    </xf>
    <xf numFmtId="0" fontId="8" fillId="3" borderId="6" xfId="1" applyFont="1" applyFill="1" applyBorder="1" applyAlignment="1" applyProtection="1">
      <alignment horizontal="left" vertical="top" wrapText="1"/>
    </xf>
    <xf numFmtId="0" fontId="9" fillId="3" borderId="6" xfId="3" applyFont="1" applyFill="1" applyBorder="1" applyAlignment="1" applyProtection="1">
      <alignment vertical="center" wrapText="1"/>
      <protection locked="0"/>
    </xf>
    <xf numFmtId="14" fontId="8" fillId="3" borderId="5" xfId="1" quotePrefix="1" applyNumberFormat="1" applyFont="1" applyFill="1" applyBorder="1" applyAlignment="1" applyProtection="1">
      <alignment horizontal="left" vertical="top" wrapText="1"/>
    </xf>
    <xf numFmtId="14" fontId="8" fillId="3" borderId="5" xfId="1" quotePrefix="1" applyNumberFormat="1" applyFont="1" applyFill="1" applyBorder="1" applyAlignment="1" applyProtection="1">
      <alignment horizontal="center" vertical="top" wrapText="1"/>
    </xf>
    <xf numFmtId="0" fontId="28" fillId="5" borderId="5" xfId="8" applyFont="1" applyFill="1" applyBorder="1" applyAlignment="1">
      <alignment horizontal="center" vertical="center" wrapText="1"/>
    </xf>
    <xf numFmtId="0" fontId="7" fillId="0" borderId="0" xfId="1" applyFont="1"/>
    <xf numFmtId="0" fontId="0" fillId="5" borderId="15" xfId="1" applyFont="1" applyFill="1" applyBorder="1"/>
    <xf numFmtId="0" fontId="3" fillId="5" borderId="15" xfId="1" applyFont="1" applyFill="1" applyBorder="1" applyAlignment="1">
      <alignment horizontal="center"/>
    </xf>
    <xf numFmtId="0" fontId="0" fillId="5" borderId="16" xfId="1" applyFont="1" applyFill="1" applyBorder="1"/>
    <xf numFmtId="0" fontId="7" fillId="5" borderId="5" xfId="1" applyFont="1" applyFill="1" applyBorder="1" applyAlignment="1" applyProtection="1">
      <alignment horizontal="center" vertical="top" wrapText="1"/>
    </xf>
    <xf numFmtId="0" fontId="7" fillId="3" borderId="5" xfId="1" applyFont="1" applyFill="1" applyBorder="1" applyAlignment="1" applyProtection="1">
      <alignment horizontal="center" vertical="top" wrapText="1"/>
    </xf>
    <xf numFmtId="0" fontId="27" fillId="5" borderId="6" xfId="1" applyFont="1" applyFill="1" applyBorder="1" applyAlignment="1"/>
    <xf numFmtId="0" fontId="27" fillId="5" borderId="3" xfId="1" applyFont="1" applyFill="1" applyBorder="1" applyAlignment="1"/>
    <xf numFmtId="0" fontId="7" fillId="3" borderId="5" xfId="1" applyFont="1" applyFill="1" applyBorder="1" applyAlignment="1">
      <alignment vertical="center" wrapText="1"/>
    </xf>
    <xf numFmtId="0" fontId="17" fillId="3" borderId="0" xfId="1" applyFont="1" applyFill="1" applyAlignment="1">
      <alignment vertical="center" wrapText="1"/>
    </xf>
    <xf numFmtId="0" fontId="0" fillId="3" borderId="0" xfId="1" applyFont="1" applyFill="1" applyAlignment="1">
      <alignment vertical="center" wrapText="1"/>
    </xf>
    <xf numFmtId="0" fontId="0" fillId="5" borderId="17" xfId="1" applyFont="1" applyFill="1" applyBorder="1"/>
    <xf numFmtId="0" fontId="33" fillId="5" borderId="15" xfId="1" applyFont="1" applyFill="1" applyBorder="1"/>
    <xf numFmtId="0" fontId="17" fillId="7" borderId="4" xfId="1" applyFont="1" applyFill="1" applyBorder="1" applyAlignment="1">
      <alignment vertical="center" wrapText="1"/>
    </xf>
    <xf numFmtId="0" fontId="0" fillId="5" borderId="15" xfId="1" applyFont="1" applyFill="1" applyBorder="1" applyAlignment="1">
      <alignment wrapText="1"/>
    </xf>
    <xf numFmtId="0" fontId="0" fillId="5" borderId="16" xfId="1" applyFont="1" applyFill="1" applyBorder="1" applyAlignment="1">
      <alignment wrapText="1"/>
    </xf>
    <xf numFmtId="0" fontId="3" fillId="5" borderId="17" xfId="1" applyFont="1" applyFill="1" applyBorder="1"/>
    <xf numFmtId="0" fontId="33" fillId="5" borderId="15" xfId="1" applyFont="1" applyFill="1" applyBorder="1" applyAlignment="1">
      <alignment wrapText="1"/>
    </xf>
    <xf numFmtId="0" fontId="2" fillId="0" borderId="0" xfId="1" applyFont="1"/>
    <xf numFmtId="0" fontId="34" fillId="0" borderId="0" xfId="1" applyNumberFormat="1" applyFont="1" applyAlignment="1">
      <alignment horizontal="right"/>
    </xf>
    <xf numFmtId="0" fontId="34" fillId="0" borderId="18" xfId="1" applyNumberFormat="1" applyFont="1" applyBorder="1" applyAlignment="1">
      <alignment horizontal="right"/>
    </xf>
    <xf numFmtId="0" fontId="0" fillId="0" borderId="0" xfId="1" applyNumberFormat="1" applyFont="1" applyAlignment="1">
      <alignment horizontal="right"/>
    </xf>
    <xf numFmtId="0" fontId="0" fillId="0" borderId="19" xfId="1" applyFont="1" applyBorder="1" applyAlignment="1">
      <alignment horizontal="left"/>
    </xf>
    <xf numFmtId="0" fontId="34" fillId="0" borderId="20" xfId="1" applyFont="1" applyBorder="1" applyAlignment="1">
      <alignment horizontal="left"/>
    </xf>
    <xf numFmtId="0" fontId="0" fillId="0" borderId="0" xfId="1" applyFont="1" applyAlignment="1">
      <alignment horizontal="left"/>
    </xf>
    <xf numFmtId="0" fontId="35" fillId="0" borderId="21" xfId="1" applyFont="1" applyBorder="1" applyAlignment="1">
      <alignment horizontal="right"/>
    </xf>
    <xf numFmtId="0" fontId="35" fillId="0" borderId="21" xfId="1" applyNumberFormat="1" applyFont="1" applyBorder="1" applyAlignment="1">
      <alignment horizontal="right"/>
    </xf>
    <xf numFmtId="0" fontId="35" fillId="0" borderId="22" xfId="1" applyFont="1" applyBorder="1" applyAlignment="1">
      <alignment horizontal="left"/>
    </xf>
    <xf numFmtId="0" fontId="35" fillId="0" borderId="23" xfId="1" applyNumberFormat="1" applyFont="1" applyBorder="1" applyAlignment="1">
      <alignment horizontal="right"/>
    </xf>
    <xf numFmtId="0" fontId="36" fillId="0" borderId="5" xfId="1" applyFont="1" applyBorder="1" applyAlignment="1">
      <alignment vertical="center" wrapText="1"/>
    </xf>
    <xf numFmtId="0" fontId="37" fillId="0" borderId="5" xfId="1" applyFont="1" applyBorder="1" applyAlignment="1">
      <alignment vertical="center" wrapText="1"/>
    </xf>
    <xf numFmtId="0" fontId="7" fillId="0" borderId="5" xfId="1" applyFont="1" applyBorder="1" applyAlignment="1">
      <alignment horizontal="left"/>
    </xf>
    <xf numFmtId="0" fontId="17" fillId="0" borderId="5" xfId="1" applyFont="1" applyBorder="1" applyAlignment="1">
      <alignment horizontal="center"/>
    </xf>
    <xf numFmtId="0" fontId="0" fillId="0" borderId="5" xfId="1" applyFont="1" applyBorder="1" applyAlignment="1">
      <alignment vertical="center" wrapText="1"/>
    </xf>
    <xf numFmtId="0" fontId="3" fillId="0" borderId="0" xfId="2" applyFont="1"/>
    <xf numFmtId="0" fontId="1" fillId="0" borderId="0" xfId="9"/>
    <xf numFmtId="0" fontId="1" fillId="5" borderId="5" xfId="9" applyFill="1" applyBorder="1" applyAlignment="1">
      <alignment horizontal="center"/>
    </xf>
    <xf numFmtId="0" fontId="22" fillId="5" borderId="6" xfId="2" applyFont="1" applyFill="1" applyBorder="1" applyAlignment="1">
      <alignment horizontal="left" vertical="center" wrapText="1"/>
    </xf>
    <xf numFmtId="0" fontId="34" fillId="3" borderId="5" xfId="9" applyFont="1" applyFill="1" applyBorder="1" applyAlignment="1">
      <alignment horizontal="center"/>
    </xf>
    <xf numFmtId="10" fontId="34" fillId="3" borderId="5" xfId="9" applyNumberFormat="1" applyFont="1" applyFill="1" applyBorder="1" applyAlignment="1">
      <alignment horizontal="center"/>
    </xf>
    <xf numFmtId="0" fontId="22" fillId="5" borderId="6" xfId="9" applyFont="1" applyFill="1" applyBorder="1" applyAlignment="1">
      <alignment horizontal="left"/>
    </xf>
    <xf numFmtId="10" fontId="41" fillId="3" borderId="5" xfId="9" applyNumberFormat="1" applyFont="1" applyFill="1" applyBorder="1" applyAlignment="1">
      <alignment horizontal="center"/>
    </xf>
    <xf numFmtId="0" fontId="22" fillId="5" borderId="6" xfId="1" applyFont="1" applyFill="1" applyBorder="1" applyAlignment="1">
      <alignment horizontal="left" vertical="center" wrapText="1"/>
    </xf>
    <xf numFmtId="0" fontId="34" fillId="3" borderId="5" xfId="1" applyFont="1" applyFill="1" applyBorder="1" applyAlignment="1">
      <alignment horizontal="center"/>
    </xf>
    <xf numFmtId="10" fontId="34" fillId="3" borderId="5" xfId="1" applyNumberFormat="1" applyFont="1" applyFill="1" applyBorder="1" applyAlignment="1">
      <alignment horizontal="center"/>
    </xf>
    <xf numFmtId="0" fontId="22" fillId="5" borderId="6" xfId="1" applyFont="1" applyFill="1" applyBorder="1" applyAlignment="1">
      <alignment horizontal="left"/>
    </xf>
    <xf numFmtId="0" fontId="43" fillId="5" borderId="5" xfId="1" applyFont="1" applyFill="1" applyBorder="1" applyAlignment="1">
      <alignment horizontal="center"/>
    </xf>
    <xf numFmtId="0" fontId="2" fillId="3" borderId="0" xfId="1" applyFont="1" applyFill="1" applyBorder="1"/>
    <xf numFmtId="0" fontId="38" fillId="5" borderId="24" xfId="1" applyFont="1" applyFill="1" applyBorder="1" applyAlignment="1">
      <alignment horizontal="left" vertical="center" wrapText="1"/>
    </xf>
    <xf numFmtId="0" fontId="38" fillId="5" borderId="25" xfId="1" applyFont="1" applyFill="1" applyBorder="1" applyAlignment="1">
      <alignment horizontal="left" vertical="center" wrapText="1"/>
    </xf>
    <xf numFmtId="0" fontId="32" fillId="5" borderId="26" xfId="1" applyFont="1" applyFill="1" applyBorder="1" applyAlignment="1">
      <alignment horizontal="center"/>
    </xf>
    <xf numFmtId="0" fontId="32" fillId="5" borderId="27" xfId="1" applyFont="1" applyFill="1" applyBorder="1" applyAlignment="1">
      <alignment horizontal="center"/>
    </xf>
    <xf numFmtId="0" fontId="32" fillId="5" borderId="28" xfId="1" applyFont="1" applyFill="1" applyBorder="1" applyAlignment="1">
      <alignment horizontal="center"/>
    </xf>
    <xf numFmtId="14" fontId="0" fillId="3" borderId="5" xfId="1" applyNumberFormat="1" applyFont="1" applyFill="1" applyBorder="1"/>
    <xf numFmtId="0" fontId="14" fillId="5" borderId="19" xfId="1" applyFont="1" applyFill="1" applyBorder="1" applyAlignment="1">
      <alignment horizontal="left"/>
    </xf>
    <xf numFmtId="0" fontId="14" fillId="5" borderId="0" xfId="1" applyFont="1" applyFill="1" applyAlignment="1">
      <alignment horizontal="left"/>
    </xf>
    <xf numFmtId="0" fontId="14" fillId="5" borderId="0" xfId="1" applyNumberFormat="1" applyFont="1" applyFill="1" applyAlignment="1">
      <alignment horizontal="right"/>
    </xf>
    <xf numFmtId="0" fontId="15" fillId="0" borderId="29" xfId="1" applyFont="1" applyBorder="1"/>
    <xf numFmtId="0" fontId="15" fillId="0" borderId="30" xfId="1" applyFont="1" applyBorder="1"/>
    <xf numFmtId="0" fontId="20" fillId="0" borderId="30" xfId="1" applyFont="1" applyBorder="1" applyAlignment="1">
      <alignment horizontal="right"/>
    </xf>
    <xf numFmtId="0" fontId="2" fillId="0" borderId="0" xfId="8" applyBorder="1" applyAlignment="1">
      <alignment horizontal="center"/>
    </xf>
    <xf numFmtId="0" fontId="23" fillId="5" borderId="9" xfId="8" applyFont="1" applyFill="1" applyBorder="1" applyAlignment="1">
      <alignment horizontal="center" vertical="center" wrapText="1"/>
    </xf>
    <xf numFmtId="14" fontId="8" fillId="3" borderId="6" xfId="1" quotePrefix="1" applyNumberFormat="1" applyFont="1" applyFill="1" applyBorder="1" applyAlignment="1" applyProtection="1">
      <alignment horizontal="center" vertical="top" wrapText="1"/>
    </xf>
    <xf numFmtId="14" fontId="8" fillId="3" borderId="6" xfId="1" quotePrefix="1" applyNumberFormat="1" applyFont="1" applyFill="1" applyBorder="1" applyAlignment="1" applyProtection="1">
      <alignment horizontal="left" vertical="top" wrapText="1"/>
    </xf>
    <xf numFmtId="0" fontId="28" fillId="5" borderId="9" xfId="8" applyFont="1" applyFill="1" applyBorder="1" applyAlignment="1">
      <alignment horizontal="center" vertical="center" wrapText="1"/>
    </xf>
    <xf numFmtId="0" fontId="46" fillId="6" borderId="31" xfId="8" applyFont="1" applyFill="1" applyBorder="1" applyAlignment="1">
      <alignment horizontal="center"/>
    </xf>
    <xf numFmtId="0" fontId="46" fillId="6" borderId="32" xfId="8" applyFont="1" applyFill="1" applyBorder="1" applyAlignment="1">
      <alignment horizontal="center"/>
    </xf>
    <xf numFmtId="0" fontId="46" fillId="6" borderId="33" xfId="8" applyFont="1" applyFill="1" applyBorder="1" applyAlignment="1">
      <alignment horizontal="center"/>
    </xf>
    <xf numFmtId="0" fontId="46" fillId="6" borderId="26" xfId="8" applyFont="1" applyFill="1" applyBorder="1" applyAlignment="1">
      <alignment horizontal="center"/>
    </xf>
    <xf numFmtId="0" fontId="34" fillId="3" borderId="14" xfId="1" applyFont="1" applyFill="1" applyBorder="1" applyAlignment="1">
      <alignment horizontal="center" vertical="center" wrapText="1"/>
    </xf>
    <xf numFmtId="10" fontId="34" fillId="3" borderId="3" xfId="1" applyNumberFormat="1" applyFont="1" applyFill="1" applyBorder="1" applyAlignment="1">
      <alignment horizontal="center" vertical="center" wrapText="1"/>
    </xf>
    <xf numFmtId="10" fontId="47" fillId="6" borderId="5" xfId="8" applyNumberFormat="1" applyFont="1" applyFill="1" applyBorder="1" applyAlignment="1">
      <alignment horizontal="center"/>
    </xf>
    <xf numFmtId="0" fontId="34" fillId="3" borderId="5" xfId="1" applyFont="1" applyFill="1" applyBorder="1"/>
    <xf numFmtId="10" fontId="34" fillId="3" borderId="31" xfId="1" applyNumberFormat="1" applyFont="1" applyFill="1" applyBorder="1"/>
    <xf numFmtId="10" fontId="47" fillId="6" borderId="34" xfId="8" applyNumberFormat="1" applyFont="1" applyFill="1" applyBorder="1" applyAlignment="1">
      <alignment horizontal="center"/>
    </xf>
    <xf numFmtId="0" fontId="34" fillId="3" borderId="34" xfId="1" applyFont="1" applyFill="1" applyBorder="1"/>
    <xf numFmtId="10" fontId="34" fillId="3" borderId="35" xfId="1" applyNumberFormat="1" applyFont="1" applyFill="1" applyBorder="1"/>
    <xf numFmtId="10" fontId="0" fillId="3" borderId="36" xfId="1" applyNumberFormat="1" applyFont="1" applyFill="1" applyBorder="1"/>
    <xf numFmtId="10" fontId="19" fillId="6" borderId="27" xfId="8" applyNumberFormat="1" applyFont="1" applyFill="1" applyBorder="1" applyAlignment="1">
      <alignment horizontal="center"/>
    </xf>
    <xf numFmtId="0" fontId="0" fillId="3" borderId="27" xfId="1" applyFont="1" applyFill="1" applyBorder="1"/>
    <xf numFmtId="0" fontId="48" fillId="0" borderId="0" xfId="6" applyFont="1" applyAlignment="1">
      <alignment horizontal="left" vertical="top"/>
    </xf>
    <xf numFmtId="0" fontId="49" fillId="0" borderId="0" xfId="6" applyFont="1" applyAlignment="1">
      <alignment vertical="top" wrapText="1"/>
    </xf>
    <xf numFmtId="0" fontId="1" fillId="0" borderId="0" xfId="6" applyFont="1"/>
    <xf numFmtId="0" fontId="49" fillId="0" borderId="0" xfId="6" applyFont="1" applyAlignment="1">
      <alignment vertical="center" wrapText="1"/>
    </xf>
    <xf numFmtId="0" fontId="1" fillId="0" borderId="0" xfId="6" applyFont="1" applyAlignment="1">
      <alignment horizontal="center"/>
    </xf>
    <xf numFmtId="0" fontId="12" fillId="3" borderId="5" xfId="6" applyFont="1" applyFill="1" applyBorder="1" applyAlignment="1">
      <alignment horizontal="center"/>
    </xf>
    <xf numFmtId="0" fontId="12" fillId="0" borderId="0" xfId="6" applyFont="1" applyAlignment="1">
      <alignment horizontal="center"/>
    </xf>
    <xf numFmtId="0" fontId="12" fillId="5" borderId="5" xfId="6" applyFont="1" applyFill="1" applyBorder="1" applyAlignment="1">
      <alignment horizontal="center"/>
    </xf>
    <xf numFmtId="0" fontId="12" fillId="0" borderId="0" xfId="6" applyFont="1"/>
    <xf numFmtId="0" fontId="50" fillId="3" borderId="5" xfId="6" applyFont="1" applyFill="1" applyBorder="1" applyAlignment="1">
      <alignment horizontal="center"/>
    </xf>
    <xf numFmtId="0" fontId="3" fillId="3" borderId="5" xfId="6" applyFont="1" applyFill="1" applyBorder="1" applyAlignment="1">
      <alignment horizontal="center"/>
    </xf>
    <xf numFmtId="0" fontId="3" fillId="0" borderId="0" xfId="7" applyFont="1" applyFill="1" applyBorder="1" applyAlignment="1">
      <alignment horizontal="left" vertical="center" wrapText="1"/>
    </xf>
    <xf numFmtId="0" fontId="1" fillId="0" borderId="0" xfId="6" applyFont="1" applyFill="1" applyAlignment="1">
      <alignment horizontal="left" wrapText="1"/>
    </xf>
    <xf numFmtId="0" fontId="3" fillId="5" borderId="37" xfId="8" applyFont="1" applyFill="1" applyBorder="1" applyAlignment="1">
      <alignment horizontal="center" vertical="center"/>
    </xf>
    <xf numFmtId="0" fontId="48" fillId="0" borderId="0" xfId="6" applyFont="1" applyAlignment="1">
      <alignment horizontal="left"/>
    </xf>
    <xf numFmtId="0" fontId="1" fillId="0" borderId="0" xfId="6" applyFont="1" applyBorder="1" applyAlignment="1">
      <alignment horizontal="center" vertical="center" wrapText="1"/>
    </xf>
    <xf numFmtId="0" fontId="12" fillId="0" borderId="5" xfId="8" applyFont="1" applyBorder="1" applyAlignment="1">
      <alignment vertical="top" wrapText="1"/>
    </xf>
    <xf numFmtId="0" fontId="13" fillId="0" borderId="5" xfId="3" applyNumberFormat="1" applyFont="1" applyFill="1" applyBorder="1" applyAlignment="1">
      <alignment horizontal="center" vertical="center"/>
    </xf>
    <xf numFmtId="165" fontId="13" fillId="0" borderId="5" xfId="3" applyNumberFormat="1" applyFont="1" applyFill="1" applyBorder="1" applyAlignment="1">
      <alignment horizontal="center" vertical="center"/>
    </xf>
    <xf numFmtId="166" fontId="13" fillId="0" borderId="5" xfId="3" applyNumberFormat="1" applyFont="1" applyFill="1" applyBorder="1" applyAlignment="1">
      <alignment horizontal="center" vertical="center"/>
    </xf>
    <xf numFmtId="1" fontId="13" fillId="0" borderId="5" xfId="3" applyNumberFormat="1" applyFont="1" applyFill="1" applyBorder="1" applyAlignment="1">
      <alignment horizontal="center" vertical="center" wrapText="1"/>
    </xf>
    <xf numFmtId="1" fontId="13" fillId="0" borderId="5" xfId="3" applyNumberFormat="1" applyFont="1" applyFill="1" applyBorder="1" applyAlignment="1">
      <alignment horizontal="center" vertical="center"/>
    </xf>
    <xf numFmtId="0" fontId="1" fillId="0" borderId="5" xfId="1" applyFont="1" applyBorder="1"/>
    <xf numFmtId="10" fontId="45" fillId="3" borderId="5" xfId="4" applyNumberFormat="1" applyFont="1" applyFill="1" applyBorder="1" applyAlignment="1">
      <alignment horizontal="center"/>
    </xf>
    <xf numFmtId="0" fontId="23" fillId="5" borderId="38" xfId="8" applyFont="1" applyFill="1" applyBorder="1" applyAlignment="1">
      <alignment horizontal="center" vertical="center" wrapText="1"/>
    </xf>
    <xf numFmtId="0" fontId="44" fillId="3" borderId="5" xfId="1" applyFont="1" applyFill="1" applyBorder="1" applyAlignment="1">
      <alignment horizontal="center"/>
    </xf>
    <xf numFmtId="0" fontId="44" fillId="3" borderId="5" xfId="1" applyFont="1" applyFill="1" applyBorder="1" applyAlignment="1">
      <alignment horizontal="left" indent="1"/>
    </xf>
    <xf numFmtId="14" fontId="44" fillId="3" borderId="5" xfId="1" applyNumberFormat="1" applyFont="1" applyFill="1" applyBorder="1" applyAlignment="1">
      <alignment horizontal="left" indent="1"/>
    </xf>
    <xf numFmtId="0" fontId="0" fillId="5" borderId="0" xfId="1" applyFont="1" applyFill="1"/>
    <xf numFmtId="0" fontId="34" fillId="3" borderId="39" xfId="1" applyFont="1" applyFill="1" applyBorder="1"/>
    <xf numFmtId="0" fontId="34" fillId="3" borderId="6" xfId="1" applyFont="1" applyFill="1" applyBorder="1"/>
    <xf numFmtId="0" fontId="0" fillId="3" borderId="40" xfId="1" applyFont="1" applyFill="1" applyBorder="1"/>
    <xf numFmtId="10" fontId="0" fillId="0" borderId="5" xfId="1" applyNumberFormat="1" applyFont="1" applyBorder="1"/>
    <xf numFmtId="0" fontId="1" fillId="5" borderId="5" xfId="9" applyFont="1" applyFill="1" applyBorder="1" applyAlignment="1">
      <alignment horizontal="center"/>
    </xf>
    <xf numFmtId="0" fontId="34" fillId="3" borderId="10" xfId="1" applyFont="1" applyFill="1" applyBorder="1"/>
    <xf numFmtId="0" fontId="34" fillId="3" borderId="0" xfId="1" applyFont="1" applyFill="1" applyBorder="1"/>
    <xf numFmtId="0" fontId="0" fillId="0" borderId="0" xfId="1" applyFont="1" applyAlignment="1">
      <alignment horizontal="center"/>
    </xf>
    <xf numFmtId="0" fontId="17" fillId="0" borderId="5" xfId="1" applyFont="1" applyBorder="1" applyAlignment="1">
      <alignment horizontal="center" vertical="center" wrapText="1"/>
    </xf>
    <xf numFmtId="0" fontId="12" fillId="0" borderId="6" xfId="1" applyFont="1" applyBorder="1"/>
    <xf numFmtId="0" fontId="7" fillId="0" borderId="41" xfId="10" applyFont="1" applyBorder="1" applyAlignment="1" applyProtection="1">
      <alignment horizontal="center" vertical="center" wrapText="1"/>
      <protection locked="0"/>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12" fillId="0" borderId="5" xfId="1" applyFont="1" applyBorder="1"/>
    <xf numFmtId="0" fontId="12" fillId="0" borderId="5" xfId="8" applyFont="1" applyBorder="1"/>
    <xf numFmtId="0" fontId="3" fillId="5" borderId="6" xfId="3" applyFont="1" applyFill="1" applyBorder="1" applyAlignment="1">
      <alignment horizontal="center"/>
    </xf>
    <xf numFmtId="0" fontId="3" fillId="5" borderId="2" xfId="3" applyFont="1" applyFill="1" applyBorder="1" applyAlignment="1">
      <alignment horizontal="center"/>
    </xf>
    <xf numFmtId="0" fontId="3" fillId="5" borderId="3" xfId="3" applyFont="1" applyFill="1" applyBorder="1" applyAlignment="1">
      <alignment horizontal="center"/>
    </xf>
    <xf numFmtId="0" fontId="12" fillId="0" borderId="6" xfId="8" applyFont="1" applyBorder="1" applyAlignment="1">
      <alignment horizontal="center" vertical="top" wrapText="1"/>
    </xf>
    <xf numFmtId="0" fontId="12" fillId="0" borderId="2" xfId="8" applyFont="1" applyBorder="1" applyAlignment="1">
      <alignment horizontal="center" vertical="top" wrapText="1"/>
    </xf>
    <xf numFmtId="0" fontId="12" fillId="0" borderId="3" xfId="8" applyFont="1" applyBorder="1" applyAlignment="1">
      <alignment horizontal="center" vertical="top" wrapText="1"/>
    </xf>
    <xf numFmtId="0" fontId="0" fillId="0" borderId="6" xfId="6" applyFont="1" applyBorder="1" applyAlignment="1">
      <alignment horizontal="left" vertical="center" wrapText="1"/>
    </xf>
    <xf numFmtId="0" fontId="1" fillId="0" borderId="2" xfId="6" applyFont="1" applyBorder="1" applyAlignment="1">
      <alignment horizontal="left" vertical="center" wrapText="1"/>
    </xf>
    <xf numFmtId="0" fontId="1" fillId="0" borderId="3" xfId="6" applyFont="1" applyBorder="1" applyAlignment="1">
      <alignment horizontal="left" vertical="center" wrapText="1"/>
    </xf>
    <xf numFmtId="0" fontId="3" fillId="5" borderId="17" xfId="8" applyFont="1" applyFill="1" applyBorder="1" applyAlignment="1">
      <alignment horizontal="center" vertical="center"/>
    </xf>
    <xf numFmtId="0" fontId="3" fillId="5" borderId="15" xfId="8" applyFont="1" applyFill="1" applyBorder="1" applyAlignment="1">
      <alignment horizontal="center" vertical="center"/>
    </xf>
    <xf numFmtId="0" fontId="3" fillId="5" borderId="16" xfId="8" applyFont="1" applyFill="1" applyBorder="1" applyAlignment="1">
      <alignment horizontal="center" vertical="center"/>
    </xf>
    <xf numFmtId="0" fontId="1" fillId="0" borderId="0" xfId="6" applyFont="1" applyAlignment="1">
      <alignment horizontal="left" wrapText="1"/>
    </xf>
    <xf numFmtId="0" fontId="3" fillId="0" borderId="0" xfId="8" applyFont="1" applyBorder="1" applyAlignment="1">
      <alignment horizontal="center"/>
    </xf>
    <xf numFmtId="0" fontId="2" fillId="0" borderId="0" xfId="8" applyBorder="1" applyAlignment="1">
      <alignment horizontal="center"/>
    </xf>
    <xf numFmtId="0" fontId="0" fillId="0" borderId="5" xfId="1" applyFont="1" applyBorder="1" applyAlignment="1">
      <alignment horizontal="left" wrapText="1" indent="1"/>
    </xf>
    <xf numFmtId="0" fontId="3" fillId="5" borderId="6" xfId="1" applyFont="1" applyFill="1" applyBorder="1" applyAlignment="1">
      <alignment horizontal="center" vertical="center" wrapText="1"/>
    </xf>
    <xf numFmtId="0" fontId="3" fillId="5" borderId="2" xfId="1" applyFont="1" applyFill="1" applyBorder="1" applyAlignment="1">
      <alignment horizontal="center" vertical="center" wrapText="1"/>
    </xf>
    <xf numFmtId="0" fontId="3" fillId="5" borderId="3" xfId="1" applyFont="1" applyFill="1" applyBorder="1" applyAlignment="1">
      <alignment horizontal="center" vertical="center" wrapText="1"/>
    </xf>
    <xf numFmtId="0" fontId="5" fillId="4" borderId="13" xfId="1" applyFont="1" applyFill="1" applyBorder="1" applyAlignment="1">
      <alignment horizontal="center" vertical="center" wrapText="1"/>
    </xf>
    <xf numFmtId="0" fontId="5" fillId="4" borderId="42" xfId="1" applyFont="1" applyFill="1" applyBorder="1" applyAlignment="1">
      <alignment horizontal="center" vertical="center" wrapText="1"/>
    </xf>
    <xf numFmtId="0" fontId="5" fillId="4" borderId="12" xfId="1" applyFont="1" applyFill="1" applyBorder="1" applyAlignment="1">
      <alignment horizontal="center" vertical="center" wrapText="1"/>
    </xf>
    <xf numFmtId="0" fontId="23" fillId="3" borderId="5" xfId="1" applyFont="1" applyFill="1" applyBorder="1" applyAlignment="1">
      <alignment horizontal="center" vertical="center" wrapText="1"/>
    </xf>
    <xf numFmtId="0" fontId="0" fillId="0" borderId="6" xfId="1" applyFont="1" applyBorder="1" applyAlignment="1">
      <alignment horizontal="left" wrapText="1" indent="1"/>
    </xf>
    <xf numFmtId="0" fontId="0" fillId="0" borderId="2" xfId="1" applyFont="1" applyBorder="1" applyAlignment="1">
      <alignment horizontal="left" wrapText="1" indent="1"/>
    </xf>
    <xf numFmtId="0" fontId="0" fillId="0" borderId="3" xfId="1" applyFont="1" applyBorder="1" applyAlignment="1">
      <alignment horizontal="left" wrapText="1" indent="1"/>
    </xf>
    <xf numFmtId="0" fontId="18" fillId="0" borderId="6" xfId="8" applyFont="1" applyBorder="1" applyAlignment="1">
      <alignment horizontal="center"/>
    </xf>
    <xf numFmtId="0" fontId="18" fillId="0" borderId="2" xfId="8" applyFont="1" applyBorder="1" applyAlignment="1">
      <alignment horizontal="center"/>
    </xf>
    <xf numFmtId="0" fontId="18" fillId="0" borderId="3" xfId="8" applyFont="1" applyBorder="1" applyAlignment="1">
      <alignment horizontal="center"/>
    </xf>
    <xf numFmtId="0" fontId="26" fillId="5" borderId="17" xfId="8" applyFont="1" applyFill="1" applyBorder="1" applyAlignment="1">
      <alignment horizontal="center" vertical="center" wrapText="1"/>
    </xf>
    <xf numFmtId="0" fontId="26" fillId="5" borderId="15" xfId="8" applyFont="1" applyFill="1" applyBorder="1" applyAlignment="1">
      <alignment horizontal="center" vertical="center" wrapText="1"/>
    </xf>
    <xf numFmtId="0" fontId="26" fillId="5" borderId="16" xfId="8" applyFont="1" applyFill="1" applyBorder="1" applyAlignment="1">
      <alignment horizontal="center" vertical="center" wrapText="1"/>
    </xf>
    <xf numFmtId="0" fontId="28" fillId="5" borderId="44" xfId="8" applyFont="1" applyFill="1" applyBorder="1" applyAlignment="1">
      <alignment horizontal="center" vertical="center" wrapText="1"/>
    </xf>
    <xf numFmtId="0" fontId="28" fillId="5" borderId="45" xfId="8" applyFont="1" applyFill="1" applyBorder="1" applyAlignment="1">
      <alignment horizontal="center" vertical="center" wrapText="1"/>
    </xf>
    <xf numFmtId="0" fontId="28" fillId="5" borderId="46" xfId="8" applyFont="1" applyFill="1" applyBorder="1" applyAlignment="1">
      <alignment horizontal="center" vertical="center" wrapText="1"/>
    </xf>
    <xf numFmtId="9" fontId="34" fillId="3" borderId="5" xfId="1" applyNumberFormat="1" applyFont="1" applyFill="1" applyBorder="1" applyAlignment="1">
      <alignment horizontal="center"/>
    </xf>
    <xf numFmtId="0" fontId="27" fillId="5" borderId="6" xfId="1" applyFont="1" applyFill="1" applyBorder="1" applyAlignment="1">
      <alignment horizontal="left"/>
    </xf>
    <xf numFmtId="0" fontId="27" fillId="5" borderId="2" xfId="1" applyFont="1" applyFill="1" applyBorder="1" applyAlignment="1">
      <alignment horizontal="left"/>
    </xf>
    <xf numFmtId="0" fontId="27" fillId="5" borderId="3" xfId="1" applyFont="1" applyFill="1" applyBorder="1" applyAlignment="1">
      <alignment horizontal="left"/>
    </xf>
    <xf numFmtId="0" fontId="3" fillId="5" borderId="31" xfId="1" applyFont="1" applyFill="1" applyBorder="1" applyAlignment="1">
      <alignment horizontal="center"/>
    </xf>
    <xf numFmtId="0" fontId="3" fillId="5" borderId="34" xfId="1" applyFont="1" applyFill="1" applyBorder="1" applyAlignment="1">
      <alignment horizontal="center"/>
    </xf>
    <xf numFmtId="0" fontId="3" fillId="5" borderId="32" xfId="1" applyFont="1" applyFill="1" applyBorder="1" applyAlignment="1">
      <alignment horizontal="center"/>
    </xf>
    <xf numFmtId="0" fontId="0" fillId="5" borderId="6" xfId="1" applyFont="1" applyFill="1" applyBorder="1" applyAlignment="1">
      <alignment horizontal="center"/>
    </xf>
    <xf numFmtId="0" fontId="0" fillId="5" borderId="2" xfId="1" applyFont="1" applyFill="1" applyBorder="1" applyAlignment="1">
      <alignment horizontal="center"/>
    </xf>
    <xf numFmtId="0" fontId="0" fillId="5" borderId="3" xfId="1" applyFont="1" applyFill="1" applyBorder="1" applyAlignment="1">
      <alignment horizontal="center"/>
    </xf>
    <xf numFmtId="0" fontId="23" fillId="5" borderId="47" xfId="8" applyFont="1" applyFill="1" applyBorder="1" applyAlignment="1">
      <alignment horizontal="center" vertical="center" wrapText="1"/>
    </xf>
    <xf numFmtId="0" fontId="23" fillId="5" borderId="48" xfId="8" applyFont="1" applyFill="1" applyBorder="1" applyAlignment="1">
      <alignment horizontal="center" vertical="center" wrapText="1"/>
    </xf>
    <xf numFmtId="0" fontId="0" fillId="5" borderId="49" xfId="1" applyFont="1" applyFill="1" applyBorder="1" applyAlignment="1">
      <alignment horizontal="center"/>
    </xf>
    <xf numFmtId="0" fontId="23" fillId="5" borderId="50" xfId="8" applyFont="1" applyFill="1" applyBorder="1" applyAlignment="1">
      <alignment horizontal="center" vertical="center" wrapText="1"/>
    </xf>
    <xf numFmtId="0" fontId="23" fillId="5" borderId="11" xfId="8" applyFont="1" applyFill="1" applyBorder="1" applyAlignment="1">
      <alignment horizontal="center" vertical="center" wrapText="1"/>
    </xf>
    <xf numFmtId="0" fontId="23" fillId="5" borderId="51" xfId="8" applyFont="1" applyFill="1" applyBorder="1" applyAlignment="1">
      <alignment horizontal="center" vertical="center" wrapText="1"/>
    </xf>
    <xf numFmtId="0" fontId="3" fillId="5" borderId="17" xfId="1" applyFont="1" applyFill="1" applyBorder="1" applyAlignment="1">
      <alignment horizontal="left" vertical="center"/>
    </xf>
    <xf numFmtId="0" fontId="3" fillId="5" borderId="15" xfId="1" applyFont="1" applyFill="1" applyBorder="1" applyAlignment="1">
      <alignment horizontal="left" vertical="center"/>
    </xf>
    <xf numFmtId="0" fontId="3" fillId="5" borderId="16" xfId="1" applyFont="1" applyFill="1" applyBorder="1" applyAlignment="1">
      <alignment horizontal="left" vertical="center"/>
    </xf>
    <xf numFmtId="0" fontId="0" fillId="5" borderId="15" xfId="1" applyFont="1" applyFill="1" applyBorder="1" applyAlignment="1">
      <alignment horizontal="left" wrapText="1"/>
    </xf>
    <xf numFmtId="0" fontId="23" fillId="5" borderId="5" xfId="8" applyFont="1" applyFill="1" applyBorder="1" applyAlignment="1">
      <alignment horizontal="center" vertical="center" wrapText="1"/>
    </xf>
    <xf numFmtId="0" fontId="23" fillId="5" borderId="9" xfId="8" applyFont="1" applyFill="1" applyBorder="1" applyAlignment="1">
      <alignment horizontal="center" vertical="center" wrapText="1"/>
    </xf>
    <xf numFmtId="0" fontId="23" fillId="5" borderId="5" xfId="1" applyFont="1" applyFill="1" applyBorder="1" applyAlignment="1">
      <alignment horizontal="center"/>
    </xf>
    <xf numFmtId="0" fontId="25" fillId="5" borderId="5"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22" fillId="5" borderId="6" xfId="1" applyFont="1" applyFill="1" applyBorder="1" applyAlignment="1">
      <alignment horizontal="center" vertical="center" wrapText="1"/>
    </xf>
    <xf numFmtId="0" fontId="22" fillId="5" borderId="3" xfId="1" applyFont="1" applyFill="1" applyBorder="1" applyAlignment="1">
      <alignment horizontal="center" vertical="center" wrapText="1"/>
    </xf>
    <xf numFmtId="0" fontId="23" fillId="5" borderId="6" xfId="8" applyFont="1" applyFill="1" applyBorder="1" applyAlignment="1">
      <alignment horizontal="center" vertical="center" wrapText="1"/>
    </xf>
    <xf numFmtId="0" fontId="23" fillId="5" borderId="2" xfId="8" applyFont="1" applyFill="1" applyBorder="1" applyAlignment="1">
      <alignment horizontal="center" vertical="center" wrapText="1"/>
    </xf>
    <xf numFmtId="0" fontId="23" fillId="5" borderId="3" xfId="8" applyFont="1" applyFill="1" applyBorder="1" applyAlignment="1">
      <alignment horizontal="center" vertical="center" wrapText="1"/>
    </xf>
    <xf numFmtId="0" fontId="0" fillId="5" borderId="17" xfId="1" applyFont="1" applyFill="1" applyBorder="1" applyAlignment="1">
      <alignment horizontal="left" wrapText="1"/>
    </xf>
    <xf numFmtId="0" fontId="31" fillId="5" borderId="17" xfId="1" applyFont="1" applyFill="1" applyBorder="1" applyAlignment="1">
      <alignment horizontal="left"/>
    </xf>
    <xf numFmtId="0" fontId="31" fillId="5" borderId="15" xfId="1" applyFont="1" applyFill="1" applyBorder="1" applyAlignment="1">
      <alignment horizontal="left"/>
    </xf>
    <xf numFmtId="0" fontId="42" fillId="3" borderId="6" xfId="2" applyFont="1" applyFill="1" applyBorder="1" applyAlignment="1">
      <alignment horizontal="center"/>
    </xf>
    <xf numFmtId="0" fontId="42" fillId="3" borderId="2" xfId="2" applyFont="1" applyFill="1" applyBorder="1" applyAlignment="1">
      <alignment horizontal="center"/>
    </xf>
    <xf numFmtId="0" fontId="42" fillId="3" borderId="3" xfId="2" applyFont="1" applyFill="1" applyBorder="1" applyAlignment="1">
      <alignment horizontal="center"/>
    </xf>
    <xf numFmtId="0" fontId="26" fillId="3" borderId="6" xfId="2" applyFont="1" applyFill="1" applyBorder="1" applyAlignment="1">
      <alignment horizontal="center"/>
    </xf>
    <xf numFmtId="0" fontId="26" fillId="3" borderId="2" xfId="2" applyFont="1" applyFill="1" applyBorder="1" applyAlignment="1">
      <alignment horizontal="center"/>
    </xf>
    <xf numFmtId="0" fontId="26" fillId="3" borderId="3" xfId="2" applyFont="1" applyFill="1" applyBorder="1" applyAlignment="1">
      <alignment horizontal="center"/>
    </xf>
    <xf numFmtId="0" fontId="3" fillId="5" borderId="5" xfId="1" applyFont="1" applyFill="1" applyBorder="1" applyAlignment="1">
      <alignment horizontal="center"/>
    </xf>
    <xf numFmtId="0" fontId="5" fillId="4" borderId="6" xfId="8" applyFont="1" applyFill="1" applyBorder="1" applyAlignment="1">
      <alignment horizontal="center" vertical="center" wrapText="1"/>
    </xf>
    <xf numFmtId="0" fontId="5" fillId="4" borderId="3" xfId="8" applyFont="1" applyFill="1" applyBorder="1" applyAlignment="1">
      <alignment horizontal="center" vertical="center" wrapText="1"/>
    </xf>
    <xf numFmtId="0" fontId="5" fillId="4" borderId="13" xfId="8" applyFont="1" applyFill="1" applyBorder="1" applyAlignment="1">
      <alignment horizontal="center" vertical="center" wrapText="1"/>
    </xf>
    <xf numFmtId="0" fontId="5" fillId="4" borderId="12" xfId="8" applyFont="1" applyFill="1" applyBorder="1" applyAlignment="1">
      <alignment horizontal="center" vertical="center" wrapText="1"/>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7" fillId="0" borderId="7" xfId="1" applyFont="1" applyBorder="1" applyAlignment="1">
      <alignment vertical="center" wrapText="1"/>
    </xf>
    <xf numFmtId="0" fontId="0" fillId="0" borderId="0" xfId="0" applyAlignment="1">
      <alignment horizontal="center" vertical="center"/>
    </xf>
    <xf numFmtId="0" fontId="29" fillId="0" borderId="0" xfId="0" applyFont="1" applyAlignment="1">
      <alignment horizontal="center" vertical="center"/>
    </xf>
    <xf numFmtId="0" fontId="23" fillId="5" borderId="52" xfId="8" applyFont="1" applyFill="1" applyBorder="1" applyAlignment="1">
      <alignment horizontal="center" vertical="center" wrapText="1"/>
    </xf>
    <xf numFmtId="0" fontId="23" fillId="5" borderId="5" xfId="1" applyFont="1" applyFill="1" applyBorder="1" applyAlignment="1">
      <alignment horizontal="center" vertical="center"/>
    </xf>
    <xf numFmtId="0" fontId="0" fillId="0" borderId="0" xfId="0" applyAlignment="1">
      <alignment horizontal="center" vertical="center"/>
    </xf>
    <xf numFmtId="0" fontId="17" fillId="0" borderId="5" xfId="1" applyFont="1" applyBorder="1" applyAlignment="1">
      <alignment horizontal="center" vertical="center"/>
    </xf>
    <xf numFmtId="0" fontId="3" fillId="5" borderId="17" xfId="1" applyFont="1" applyFill="1" applyBorder="1" applyAlignment="1">
      <alignment horizontal="left" vertical="center" wrapText="1"/>
    </xf>
    <xf numFmtId="0" fontId="3" fillId="5" borderId="15" xfId="1" applyFont="1" applyFill="1" applyBorder="1" applyAlignment="1">
      <alignment horizontal="left" vertical="center" wrapText="1"/>
    </xf>
    <xf numFmtId="0" fontId="3" fillId="5" borderId="16" xfId="1" applyFont="1" applyFill="1" applyBorder="1" applyAlignment="1">
      <alignment horizontal="left" vertical="center" wrapText="1"/>
    </xf>
    <xf numFmtId="0" fontId="23" fillId="5" borderId="13" xfId="8" applyFont="1" applyFill="1" applyBorder="1" applyAlignment="1">
      <alignment horizontal="center" vertical="center" wrapText="1"/>
    </xf>
    <xf numFmtId="0" fontId="23" fillId="5" borderId="12" xfId="8" applyFont="1" applyFill="1" applyBorder="1" applyAlignment="1">
      <alignment horizontal="center" vertical="center" wrapText="1"/>
    </xf>
    <xf numFmtId="0" fontId="23" fillId="5" borderId="53" xfId="8" applyFont="1" applyFill="1" applyBorder="1" applyAlignment="1">
      <alignment horizontal="center" vertical="center" wrapText="1"/>
    </xf>
    <xf numFmtId="0" fontId="23" fillId="5" borderId="54" xfId="8" applyFont="1" applyFill="1" applyBorder="1" applyAlignment="1">
      <alignment horizontal="center" vertical="center" wrapText="1"/>
    </xf>
    <xf numFmtId="0" fontId="17" fillId="0" borderId="7" xfId="1" applyFont="1" applyBorder="1" applyAlignment="1">
      <alignment horizontal="center" vertical="center" wrapText="1"/>
    </xf>
    <xf numFmtId="0" fontId="17" fillId="0" borderId="39" xfId="1" applyFont="1" applyBorder="1" applyAlignment="1">
      <alignment horizontal="center" vertical="center" wrapText="1"/>
    </xf>
    <xf numFmtId="0" fontId="17" fillId="0" borderId="55" xfId="1" applyFont="1" applyBorder="1" applyAlignment="1">
      <alignment horizontal="center" vertical="center" wrapText="1"/>
    </xf>
    <xf numFmtId="0" fontId="17" fillId="0" borderId="3" xfId="1" applyFont="1" applyBorder="1" applyAlignment="1">
      <alignment vertical="center" wrapText="1"/>
    </xf>
    <xf numFmtId="0" fontId="3" fillId="5" borderId="56" xfId="1" applyFont="1" applyFill="1" applyBorder="1" applyAlignment="1">
      <alignment horizontal="left" vertical="center"/>
    </xf>
    <xf numFmtId="0" fontId="17" fillId="0" borderId="5" xfId="1" applyFont="1" applyBorder="1" applyAlignment="1">
      <alignment horizontal="center" vertical="center" wrapText="1"/>
    </xf>
    <xf numFmtId="0" fontId="17" fillId="0" borderId="38" xfId="1" applyFont="1" applyBorder="1" applyAlignment="1">
      <alignment vertical="center" wrapText="1"/>
    </xf>
    <xf numFmtId="0" fontId="7" fillId="0" borderId="38" xfId="1" applyFont="1" applyBorder="1" applyAlignment="1">
      <alignment vertical="center" wrapText="1"/>
    </xf>
    <xf numFmtId="0" fontId="7" fillId="0" borderId="9" xfId="1" applyFont="1" applyBorder="1" applyAlignment="1">
      <alignment vertical="center" wrapText="1"/>
    </xf>
    <xf numFmtId="0" fontId="17" fillId="0" borderId="9" xfId="1" applyFont="1" applyBorder="1" applyAlignment="1">
      <alignment horizontal="center" vertical="center" wrapText="1"/>
    </xf>
    <xf numFmtId="0" fontId="17" fillId="0" borderId="6" xfId="1" applyFont="1" applyBorder="1" applyAlignment="1">
      <alignment horizontal="center" vertical="center" wrapText="1"/>
    </xf>
    <xf numFmtId="0" fontId="17" fillId="0" borderId="3" xfId="1" applyFont="1" applyBorder="1" applyAlignment="1">
      <alignment horizontal="center" vertical="center" wrapText="1"/>
    </xf>
    <xf numFmtId="0" fontId="17" fillId="0" borderId="14" xfId="1" applyFont="1" applyBorder="1" applyAlignment="1">
      <alignment horizontal="center" vertical="center" wrapText="1"/>
    </xf>
    <xf numFmtId="0" fontId="17" fillId="0" borderId="9"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2" xfId="1" applyFont="1" applyBorder="1" applyAlignment="1">
      <alignment horizontal="center" vertical="center" wrapText="1"/>
    </xf>
    <xf numFmtId="0" fontId="17" fillId="0" borderId="57" xfId="1" applyFont="1" applyBorder="1" applyAlignment="1">
      <alignment horizontal="center" vertical="center" wrapText="1"/>
    </xf>
    <xf numFmtId="0" fontId="17" fillId="0" borderId="58" xfId="1" applyFont="1" applyBorder="1" applyAlignment="1">
      <alignment horizontal="center" vertical="center" wrapText="1"/>
    </xf>
    <xf numFmtId="0" fontId="30" fillId="7" borderId="5" xfId="3" applyFont="1" applyFill="1" applyBorder="1" applyAlignment="1" applyProtection="1">
      <alignment horizontal="center"/>
      <protection hidden="1"/>
    </xf>
    <xf numFmtId="0" fontId="17" fillId="0" borderId="43" xfId="1" applyFont="1" applyBorder="1" applyAlignment="1">
      <alignment horizontal="center" vertical="center" wrapText="1"/>
    </xf>
    <xf numFmtId="0" fontId="17" fillId="0" borderId="43" xfId="1" applyFont="1" applyBorder="1" applyAlignment="1">
      <alignment horizontal="center" vertical="center" wrapText="1"/>
    </xf>
    <xf numFmtId="0" fontId="17" fillId="0" borderId="4" xfId="1" applyFont="1" applyBorder="1" applyAlignment="1">
      <alignment horizontal="center" vertical="center" wrapText="1"/>
    </xf>
    <xf numFmtId="0" fontId="30" fillId="7" borderId="9" xfId="3" applyFont="1" applyFill="1" applyBorder="1" applyAlignment="1" applyProtection="1">
      <alignment horizontal="center"/>
      <protection hidden="1"/>
    </xf>
    <xf numFmtId="0" fontId="17" fillId="7" borderId="5" xfId="1" applyFont="1" applyFill="1" applyBorder="1" applyAlignment="1">
      <alignment vertical="center" wrapText="1"/>
    </xf>
    <xf numFmtId="0" fontId="7" fillId="0" borderId="5" xfId="1" applyFont="1" applyBorder="1" applyAlignment="1">
      <alignment horizontal="center" vertical="center"/>
    </xf>
  </cellXfs>
  <cellStyles count="12">
    <cellStyle name="Cancel" xfId="1"/>
    <cellStyle name="Cancel_8.7.06.R08 Plantilla Matriz de Seguimiento MA" xfId="2"/>
    <cellStyle name="Estilo 1" xfId="3"/>
    <cellStyle name="Moneda" xfId="4" builtinId="4"/>
    <cellStyle name="Neutral" xfId="5" builtinId="28" customBuiltin="1"/>
    <cellStyle name="Normal" xfId="0" builtinId="0"/>
    <cellStyle name="Normal_7 1 2R21 Modelo de Estimación Desarrollo a Medida CASCADA" xfId="6"/>
    <cellStyle name="Normal_7 7 5 R03 Solicitud de cambios a requerimientos" xfId="7"/>
    <cellStyle name="Normal_7.3.02.R02 Plantilla WBS" xfId="8"/>
    <cellStyle name="Normal_8.7.06.R08 Plantilla Matriz de Seguimiento MA" xfId="9"/>
    <cellStyle name="Normal_sstD4" xfId="10"/>
    <cellStyle name="Total" xfId="11" builtinId="25" customBuiltin="1"/>
  </cellStyles>
  <dxfs count="38">
    <dxf>
      <fill>
        <patternFill>
          <bgColor indexed="26"/>
        </patternFill>
      </fill>
    </dxf>
    <dxf>
      <fill>
        <patternFill>
          <bgColor indexed="47"/>
        </patternFill>
      </fill>
    </dxf>
    <dxf>
      <font>
        <condense val="0"/>
        <extend val="0"/>
        <color indexed="8"/>
      </font>
      <fill>
        <patternFill>
          <bgColor indexed="10"/>
        </patternFill>
      </fill>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val="0"/>
      </font>
    </dxf>
    <dxf>
      <font>
        <b val="0"/>
      </font>
    </dxf>
    <dxf>
      <font>
        <color indexed="18"/>
      </font>
    </dxf>
    <dxf>
      <font>
        <color indexed="18"/>
      </font>
    </dxf>
    <dxf>
      <font>
        <color indexed="63"/>
      </font>
    </dxf>
    <dxf>
      <font>
        <color indexed="63"/>
      </font>
    </dxf>
    <dxf>
      <fill>
        <patternFill>
          <bgColor indexed="22"/>
        </patternFill>
      </fill>
    </dxf>
    <dxf>
      <fill>
        <patternFill>
          <bgColor indexed="22"/>
        </patternFill>
      </fill>
    </dxf>
    <dxf>
      <font>
        <color indexed="63"/>
      </font>
    </dxf>
    <dxf>
      <font>
        <color indexed="63"/>
      </font>
    </dxf>
    <dxf>
      <fill>
        <patternFill>
          <bgColor indexed="22"/>
        </patternFill>
      </fill>
    </dxf>
    <dxf>
      <fill>
        <patternFill>
          <bgColor indexed="22"/>
        </patternFill>
      </fill>
    </dxf>
    <dxf>
      <font>
        <sz val="8"/>
      </font>
    </dxf>
    <dxf>
      <font>
        <sz val="8"/>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a:t>
            </a:r>
          </a:p>
        </c:rich>
      </c:tx>
      <c:layout>
        <c:manualLayout>
          <c:xMode val="edge"/>
          <c:yMode val="edge"/>
          <c:x val="0.30512244221899448"/>
          <c:y val="3.8194301799231618E-2"/>
        </c:manualLayout>
      </c:layout>
      <c:overlay val="0"/>
      <c:spPr>
        <a:noFill/>
        <a:ln w="25400">
          <a:noFill/>
        </a:ln>
      </c:spPr>
    </c:title>
    <c:autoTitleDeleted val="0"/>
    <c:plotArea>
      <c:layout>
        <c:manualLayout>
          <c:layoutTarget val="inner"/>
          <c:xMode val="edge"/>
          <c:yMode val="edge"/>
          <c:x val="0.1067961888302033"/>
          <c:y val="0.23550807966796758"/>
          <c:w val="0.87240003602854377"/>
          <c:h val="0.51811777526952862"/>
        </c:manualLayout>
      </c:layout>
      <c:barChart>
        <c:barDir val="col"/>
        <c:grouping val="clustered"/>
        <c:varyColors val="0"/>
        <c:ser>
          <c:idx val="1"/>
          <c:order val="0"/>
          <c:tx>
            <c:v>% Proceso evaluado</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Bitácora!$C$14:$C$17</c:f>
              <c:strCache>
                <c:ptCount val="3"/>
                <c:pt idx="0">
                  <c:v>IRIS</c:v>
                </c:pt>
                <c:pt idx="1">
                  <c:v>ABC</c:v>
                </c:pt>
                <c:pt idx="2">
                  <c:v>XYZ</c:v>
                </c:pt>
              </c:strCache>
            </c:strRef>
          </c:cat>
          <c:val>
            <c:numRef>
              <c:f>Bitácora!$G$14:$G$17</c:f>
              <c:numCache>
                <c:formatCode>0.00%</c:formatCode>
                <c:ptCount val="4"/>
                <c:pt idx="0">
                  <c:v>0.15032679738562091</c:v>
                </c:pt>
                <c:pt idx="1">
                  <c:v>0.12418300653594772</c:v>
                </c:pt>
                <c:pt idx="2">
                  <c:v>0.12418300653594772</c:v>
                </c:pt>
              </c:numCache>
            </c:numRef>
          </c:val>
          <c:extLst>
            <c:ext xmlns:c16="http://schemas.microsoft.com/office/drawing/2014/chart" uri="{C3380CC4-5D6E-409C-BE32-E72D297353CC}">
              <c16:uniqueId val="{00000000-8364-4068-8E07-2BE72BCC5B16}"/>
            </c:ext>
          </c:extLst>
        </c:ser>
        <c:dLbls>
          <c:showLegendKey val="0"/>
          <c:showVal val="0"/>
          <c:showCatName val="0"/>
          <c:showSerName val="0"/>
          <c:showPercent val="0"/>
          <c:showBubbleSize val="0"/>
        </c:dLbls>
        <c:gapWidth val="150"/>
        <c:axId val="1652162208"/>
        <c:axId val="1"/>
      </c:barChart>
      <c:lineChart>
        <c:grouping val="standard"/>
        <c:varyColors val="0"/>
        <c:ser>
          <c:idx val="0"/>
          <c:order val="1"/>
          <c:tx>
            <c:v>% Adherencia</c:v>
          </c:tx>
          <c:spPr>
            <a:ln w="38100">
              <a:solidFill>
                <a:srgbClr val="FF6600"/>
              </a:solidFill>
              <a:prstDash val="solid"/>
            </a:ln>
          </c:spPr>
          <c:marker>
            <c:symbol val="diamond"/>
            <c:size val="9"/>
            <c:spPr>
              <a:solidFill>
                <a:srgbClr val="FF9900"/>
              </a:solidFill>
              <a:ln>
                <a:solidFill>
                  <a:srgbClr val="000080"/>
                </a:solidFill>
                <a:prstDash val="solid"/>
              </a:ln>
            </c:spPr>
          </c:marker>
          <c:dLbls>
            <c:spPr>
              <a:solidFill>
                <a:srgbClr val="FFFFCC"/>
              </a:solidFill>
              <a:ln w="25400">
                <a:noFill/>
              </a:ln>
            </c:spPr>
            <c:txPr>
              <a:bodyPr wrap="square" lIns="38100" tIns="19050" rIns="38100" bIns="19050" anchor="ctr">
                <a:spAutoFit/>
              </a:bodyPr>
              <a:lstStyle/>
              <a:p>
                <a:pPr>
                  <a:defRPr sz="1000" b="1" i="0" u="none" strike="noStrike" baseline="0">
                    <a:solidFill>
                      <a:srgbClr val="993300"/>
                    </a:solidFill>
                    <a:latin typeface="Arial"/>
                    <a:ea typeface="Arial"/>
                    <a:cs typeface="Aria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Bitácora!$H$14:$H$17</c:f>
              <c:numCache>
                <c:formatCode>0.00%</c:formatCode>
                <c:ptCount val="4"/>
                <c:pt idx="0">
                  <c:v>0.86956521739130432</c:v>
                </c:pt>
                <c:pt idx="1">
                  <c:v>0.89473684210526316</c:v>
                </c:pt>
                <c:pt idx="2">
                  <c:v>0.89473684210526316</c:v>
                </c:pt>
              </c:numCache>
            </c:numRef>
          </c:val>
          <c:smooth val="0"/>
          <c:extLst>
            <c:ext xmlns:c16="http://schemas.microsoft.com/office/drawing/2014/chart" uri="{C3380CC4-5D6E-409C-BE32-E72D297353CC}">
              <c16:uniqueId val="{00000001-8364-4068-8E07-2BE72BCC5B16}"/>
            </c:ext>
          </c:extLst>
        </c:ser>
        <c:dLbls>
          <c:showLegendKey val="0"/>
          <c:showVal val="0"/>
          <c:showCatName val="0"/>
          <c:showSerName val="0"/>
          <c:showPercent val="0"/>
          <c:showBubbleSize val="0"/>
        </c:dLbls>
        <c:marker val="1"/>
        <c:smooth val="0"/>
        <c:axId val="3"/>
        <c:axId val="4"/>
      </c:lineChart>
      <c:catAx>
        <c:axId val="165216220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2162208"/>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1"/>
        <c:axPos val="l"/>
        <c:numFmt formatCode="0.00%" sourceLinked="1"/>
        <c:majorTickMark val="out"/>
        <c:minorTickMark val="none"/>
        <c:tickLblPos val="nextTo"/>
        <c:crossAx val="3"/>
        <c:crosses val="autoZero"/>
        <c:crossBetween val="between"/>
      </c:valAx>
      <c:spPr>
        <a:noFill/>
        <a:ln w="25400">
          <a:noFill/>
        </a:ln>
      </c:spPr>
    </c:plotArea>
    <c:legend>
      <c:legendPos val="b"/>
      <c:layout>
        <c:manualLayout>
          <c:xMode val="edge"/>
          <c:yMode val="edge"/>
          <c:wMode val="edge"/>
          <c:hMode val="edge"/>
          <c:x val="0.33564522881241787"/>
          <c:y val="0.90217695614135185"/>
          <c:w val="0.71844718439321298"/>
          <c:h val="0.98188748145612226"/>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 por Tipo de Area de Proceso</a:t>
            </a:r>
          </a:p>
        </c:rich>
      </c:tx>
      <c:layout>
        <c:manualLayout>
          <c:xMode val="edge"/>
          <c:yMode val="edge"/>
          <c:x val="0.30512251758003933"/>
          <c:y val="3.8194358197338893E-2"/>
        </c:manualLayout>
      </c:layout>
      <c:overlay val="0"/>
      <c:spPr>
        <a:noFill/>
        <a:ln w="25400">
          <a:noFill/>
        </a:ln>
      </c:spPr>
    </c:title>
    <c:autoTitleDeleted val="0"/>
    <c:plotArea>
      <c:layout>
        <c:manualLayout>
          <c:layoutTarget val="inner"/>
          <c:xMode val="edge"/>
          <c:yMode val="edge"/>
          <c:x val="9.7744480518288546E-2"/>
          <c:y val="0.2113564668769716"/>
          <c:w val="0.88471286212707323"/>
          <c:h val="0.55835962145110407"/>
        </c:manualLayout>
      </c:layout>
      <c:barChart>
        <c:barDir val="col"/>
        <c:grouping val="clustered"/>
        <c:varyColors val="0"/>
        <c:ser>
          <c:idx val="0"/>
          <c:order val="0"/>
          <c:tx>
            <c:v>% Adherencia por AP</c:v>
          </c:tx>
          <c:spPr>
            <a:gradFill rotWithShape="0">
              <a:gsLst>
                <a:gs pos="0">
                  <a:srgbClr val="333399"/>
                </a:gs>
                <a:gs pos="50000">
                  <a:srgbClr val="9999FF"/>
                </a:gs>
                <a:gs pos="100000">
                  <a:srgbClr val="333399"/>
                </a:gs>
              </a:gsLst>
              <a:lin ang="0" scaled="1"/>
            </a:gradFill>
            <a:ln w="3175">
              <a:solidFill>
                <a:srgbClr val="000000"/>
              </a:solidFill>
              <a:prstDash val="solid"/>
            </a:ln>
          </c:spPr>
          <c:invertIfNegative val="0"/>
          <c:dPt>
            <c:idx val="1"/>
            <c:invertIfNegative val="0"/>
            <c:bubble3D val="0"/>
            <c:spPr>
              <a:gradFill rotWithShape="0">
                <a:gsLst>
                  <a:gs pos="0">
                    <a:srgbClr val="FFFF99">
                      <a:gamma/>
                      <a:shade val="46275"/>
                      <a:invGamma/>
                    </a:srgbClr>
                  </a:gs>
                  <a:gs pos="50000">
                    <a:srgbClr val="FFFF99"/>
                  </a:gs>
                  <a:gs pos="100000">
                    <a:srgbClr val="FFFF99">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0-43DD-4761-9920-3C72C2F9422B}"/>
              </c:ext>
            </c:extLst>
          </c:dPt>
          <c:dPt>
            <c:idx val="2"/>
            <c:invertIfNegative val="0"/>
            <c:bubble3D val="0"/>
            <c:spPr>
              <a:gradFill rotWithShape="0">
                <a:gsLst>
                  <a:gs pos="0">
                    <a:srgbClr val="CCFFFF">
                      <a:gamma/>
                      <a:shade val="46275"/>
                      <a:invGamma/>
                    </a:srgbClr>
                  </a:gs>
                  <a:gs pos="50000">
                    <a:srgbClr val="CCFFFF"/>
                  </a:gs>
                  <a:gs pos="100000">
                    <a:srgbClr val="CCFFFF">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1-43DD-4761-9920-3C72C2F9422B}"/>
              </c:ext>
            </c:extLst>
          </c:dPt>
          <c:dPt>
            <c:idx val="3"/>
            <c:invertIfNegative val="0"/>
            <c:bubble3D val="0"/>
            <c:spPr>
              <a:gradFill rotWithShape="0">
                <a:gsLst>
                  <a:gs pos="0">
                    <a:srgbClr val="FFCC99">
                      <a:gamma/>
                      <a:shade val="46275"/>
                      <a:invGamma/>
                    </a:srgbClr>
                  </a:gs>
                  <a:gs pos="50000">
                    <a:srgbClr val="FFCC99"/>
                  </a:gs>
                  <a:gs pos="100000">
                    <a:srgbClr val="FFCC99">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2-43DD-4761-9920-3C72C2F9422B}"/>
              </c:ext>
            </c:extLst>
          </c:dPt>
          <c:dPt>
            <c:idx val="4"/>
            <c:invertIfNegative val="0"/>
            <c:bubble3D val="0"/>
            <c:spPr>
              <a:gradFill rotWithShape="0">
                <a:gsLst>
                  <a:gs pos="0">
                    <a:srgbClr val="FF00FF">
                      <a:gamma/>
                      <a:shade val="46275"/>
                      <a:invGamma/>
                    </a:srgbClr>
                  </a:gs>
                  <a:gs pos="50000">
                    <a:srgbClr val="FF00FF"/>
                  </a:gs>
                  <a:gs pos="100000">
                    <a:srgbClr val="FF00FF">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3-43DD-4761-9920-3C72C2F9422B}"/>
              </c:ext>
            </c:extLst>
          </c:dPt>
          <c:dLbls>
            <c:dLbl>
              <c:idx val="0"/>
              <c:layout>
                <c:manualLayout>
                  <c:x val="2.2222624160751015E-3"/>
                  <c:y val="-4.0296082863459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DD-4761-9920-3C72C2F9422B}"/>
                </c:ext>
              </c:extLst>
            </c:dLbl>
            <c:dLbl>
              <c:idx val="1"/>
              <c:layout>
                <c:manualLayout>
                  <c:x val="2.2722994277868738E-3"/>
                  <c:y val="-5.4153357013338614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DD-4761-9920-3C72C2F9422B}"/>
                </c:ext>
              </c:extLst>
            </c:dLbl>
            <c:dLbl>
              <c:idx val="2"/>
              <c:layout>
                <c:manualLayout>
                  <c:x val="3.9431941325188706E-3"/>
                  <c:y val="-3.838048635087806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DD-4761-9920-3C72C2F9422B}"/>
                </c:ext>
              </c:extLst>
            </c:dLbl>
            <c:dLbl>
              <c:idx val="3"/>
              <c:layout>
                <c:manualLayout>
                  <c:x val="3.1078201060127631E-3"/>
                  <c:y val="-5.099878288084652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DD-4761-9920-3C72C2F9422B}"/>
                </c:ext>
              </c:extLst>
            </c:dLbl>
            <c:dLbl>
              <c:idx val="4"/>
              <c:layout>
                <c:manualLayout>
                  <c:x val="1.3867719162844983E-3"/>
                  <c:y val="-4.0746499747468468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DD-4761-9920-3C72C2F9422B}"/>
                </c:ext>
              </c:extLst>
            </c:dLbl>
            <c:dLbl>
              <c:idx val="5"/>
              <c:layout>
                <c:manualLayout>
                  <c:x val="1.4369404904982707E-3"/>
                  <c:y val="-4.1535060483370183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DD-4761-9920-3C72C2F9422B}"/>
                </c:ext>
              </c:extLst>
            </c:dLbl>
            <c:spPr>
              <a:noFill/>
              <a:ln w="25400">
                <a:noFill/>
              </a:ln>
            </c:spPr>
            <c:txPr>
              <a:bodyPr wrap="square" lIns="38100" tIns="19050" rIns="38100" bIns="19050" anchor="ctr">
                <a:spAutoFit/>
              </a:bodyPr>
              <a:lstStyle/>
              <a:p>
                <a:pPr>
                  <a:defRPr sz="1000" b="0" i="1"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Métricas!$C$52:$H$52</c:f>
              <c:strCache>
                <c:ptCount val="6"/>
                <c:pt idx="0">
                  <c:v>PRO</c:v>
                </c:pt>
                <c:pt idx="1">
                  <c:v>REQM</c:v>
                </c:pt>
                <c:pt idx="2">
                  <c:v>ING</c:v>
                </c:pt>
                <c:pt idx="3">
                  <c:v>PPQA</c:v>
                </c:pt>
                <c:pt idx="4">
                  <c:v>CM</c:v>
                </c:pt>
                <c:pt idx="5">
                  <c:v>MA</c:v>
                </c:pt>
              </c:strCache>
            </c:strRef>
          </c:cat>
          <c:val>
            <c:numRef>
              <c:f>Métricas!$C$57:$H$57</c:f>
              <c:numCache>
                <c:formatCode>0.00%</c:formatCode>
                <c:ptCount val="6"/>
                <c:pt idx="0">
                  <c:v>0.7857142857142857</c:v>
                </c:pt>
                <c:pt idx="1">
                  <c:v>1</c:v>
                </c:pt>
                <c:pt idx="2">
                  <c:v>1</c:v>
                </c:pt>
                <c:pt idx="3">
                  <c:v>1</c:v>
                </c:pt>
                <c:pt idx="4">
                  <c:v>0.9</c:v>
                </c:pt>
                <c:pt idx="5">
                  <c:v>1</c:v>
                </c:pt>
              </c:numCache>
            </c:numRef>
          </c:val>
          <c:extLst>
            <c:ext xmlns:c16="http://schemas.microsoft.com/office/drawing/2014/chart" uri="{C3380CC4-5D6E-409C-BE32-E72D297353CC}">
              <c16:uniqueId val="{00000006-43DD-4761-9920-3C72C2F9422B}"/>
            </c:ext>
          </c:extLst>
        </c:ser>
        <c:dLbls>
          <c:showLegendKey val="0"/>
          <c:showVal val="0"/>
          <c:showCatName val="0"/>
          <c:showSerName val="0"/>
          <c:showPercent val="0"/>
          <c:showBubbleSize val="0"/>
        </c:dLbls>
        <c:gapWidth val="150"/>
        <c:axId val="2459456"/>
        <c:axId val="1"/>
      </c:barChart>
      <c:catAx>
        <c:axId val="2459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59456"/>
        <c:crosses val="autoZero"/>
        <c:crossBetween val="between"/>
      </c:valAx>
      <c:spPr>
        <a:noFill/>
        <a:ln w="25400">
          <a:noFill/>
        </a:ln>
      </c:spPr>
    </c:plotArea>
    <c:legend>
      <c:legendPos val="b"/>
      <c:layout>
        <c:manualLayout>
          <c:xMode val="edge"/>
          <c:yMode val="edge"/>
          <c:wMode val="edge"/>
          <c:hMode val="edge"/>
          <c:x val="0.28070214907347107"/>
          <c:y val="0.90851735015772872"/>
          <c:w val="0.74812122168939399"/>
          <c:h val="0.97791798107255523"/>
        </c:manualLayout>
      </c:layout>
      <c:overlay val="0"/>
      <c:spPr>
        <a:noFill/>
        <a:ln w="3175">
          <a:solidFill>
            <a:srgbClr val="000000"/>
          </a:solidFill>
          <a:prstDash val="solid"/>
        </a:ln>
      </c:spPr>
      <c:txPr>
        <a:bodyPr/>
        <a:lstStyle/>
        <a:p>
          <a:pPr>
            <a:defRPr sz="845" b="0" i="0" u="none" strike="noStrike" baseline="0">
              <a:solidFill>
                <a:srgbClr val="FFFFFF"/>
              </a:solidFill>
              <a:latin typeface="Arial"/>
              <a:ea typeface="Arial"/>
              <a:cs typeface="Arial"/>
            </a:defRPr>
          </a:pPr>
          <a:endParaRPr lang="en-US"/>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Distribución de No Conformidades(NC)</a:t>
            </a:r>
          </a:p>
        </c:rich>
      </c:tx>
      <c:layout>
        <c:manualLayout>
          <c:xMode val="edge"/>
          <c:yMode val="edge"/>
          <c:x val="0.20696345258583487"/>
          <c:y val="3.8327526132404179E-2"/>
        </c:manualLayout>
      </c:layout>
      <c:overlay val="0"/>
      <c:spPr>
        <a:noFill/>
        <a:ln w="25400">
          <a:noFill/>
        </a:ln>
      </c:spPr>
    </c:title>
    <c:autoTitleDeleted val="0"/>
    <c:plotArea>
      <c:layout>
        <c:manualLayout>
          <c:layoutTarget val="inner"/>
          <c:xMode val="edge"/>
          <c:yMode val="edge"/>
          <c:x val="0.15473902428658454"/>
          <c:y val="0.23344947735191637"/>
          <c:w val="0.81624835311173338"/>
          <c:h val="0.50871080139372826"/>
        </c:manualLayout>
      </c:layout>
      <c:barChart>
        <c:barDir val="col"/>
        <c:grouping val="percentStacked"/>
        <c:varyColors val="0"/>
        <c:ser>
          <c:idx val="0"/>
          <c:order val="0"/>
          <c:tx>
            <c:v>#Errores</c:v>
          </c:tx>
          <c:spPr>
            <a:gradFill rotWithShape="0">
              <a:gsLst>
                <a:gs pos="0">
                  <a:srgbClr val="FF99CC">
                    <a:gamma/>
                    <a:shade val="0"/>
                    <a:invGamma/>
                  </a:srgbClr>
                </a:gs>
                <a:gs pos="50000">
                  <a:srgbClr val="FF99CC"/>
                </a:gs>
                <a:gs pos="100000">
                  <a:srgbClr val="FF99CC">
                    <a:gamma/>
                    <a:shade val="0"/>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Bitácora!$I$14:$I$17</c:f>
              <c:numCache>
                <c:formatCode>General</c:formatCode>
                <c:ptCount val="4"/>
                <c:pt idx="0">
                  <c:v>3</c:v>
                </c:pt>
                <c:pt idx="1">
                  <c:v>0</c:v>
                </c:pt>
                <c:pt idx="2">
                  <c:v>0</c:v>
                </c:pt>
              </c:numCache>
            </c:numRef>
          </c:val>
          <c:extLst>
            <c:ext xmlns:c16="http://schemas.microsoft.com/office/drawing/2014/chart" uri="{C3380CC4-5D6E-409C-BE32-E72D297353CC}">
              <c16:uniqueId val="{00000000-139C-40EA-BF1D-0E8F4EB37CE8}"/>
            </c:ext>
          </c:extLst>
        </c:ser>
        <c:ser>
          <c:idx val="1"/>
          <c:order val="1"/>
          <c:tx>
            <c:v>#Observaciones</c:v>
          </c:tx>
          <c:spPr>
            <a:gradFill rotWithShape="0">
              <a:gsLst>
                <a:gs pos="0">
                  <a:srgbClr val="FFFFCC">
                    <a:gamma/>
                    <a:shade val="46275"/>
                    <a:invGamma/>
                  </a:srgbClr>
                </a:gs>
                <a:gs pos="50000">
                  <a:srgbClr val="FFFFCC"/>
                </a:gs>
                <a:gs pos="100000">
                  <a:srgbClr val="FF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Bitácora!$J$14:$J$17</c:f>
              <c:numCache>
                <c:formatCode>General</c:formatCode>
                <c:ptCount val="4"/>
                <c:pt idx="0">
                  <c:v>0</c:v>
                </c:pt>
                <c:pt idx="1">
                  <c:v>1</c:v>
                </c:pt>
                <c:pt idx="2">
                  <c:v>1</c:v>
                </c:pt>
              </c:numCache>
            </c:numRef>
          </c:val>
          <c:extLst>
            <c:ext xmlns:c16="http://schemas.microsoft.com/office/drawing/2014/chart" uri="{C3380CC4-5D6E-409C-BE32-E72D297353CC}">
              <c16:uniqueId val="{00000001-139C-40EA-BF1D-0E8F4EB37CE8}"/>
            </c:ext>
          </c:extLst>
        </c:ser>
        <c:ser>
          <c:idx val="2"/>
          <c:order val="2"/>
          <c:tx>
            <c:v>#Aclaraciones</c:v>
          </c:tx>
          <c:spPr>
            <a:gradFill rotWithShape="0">
              <a:gsLst>
                <a:gs pos="0">
                  <a:srgbClr val="CCFFCC">
                    <a:gamma/>
                    <a:shade val="46275"/>
                    <a:invGamma/>
                  </a:srgbClr>
                </a:gs>
                <a:gs pos="50000">
                  <a:srgbClr val="CCFFCC"/>
                </a:gs>
                <a:gs pos="100000">
                  <a:srgbClr val="CC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Bitácora!$K$14:$K$17</c:f>
              <c:numCache>
                <c:formatCode>General</c:formatCode>
                <c:ptCount val="4"/>
                <c:pt idx="0">
                  <c:v>3</c:v>
                </c:pt>
                <c:pt idx="1">
                  <c:v>8</c:v>
                </c:pt>
                <c:pt idx="2">
                  <c:v>1</c:v>
                </c:pt>
              </c:numCache>
            </c:numRef>
          </c:val>
          <c:extLst>
            <c:ext xmlns:c16="http://schemas.microsoft.com/office/drawing/2014/chart" uri="{C3380CC4-5D6E-409C-BE32-E72D297353CC}">
              <c16:uniqueId val="{00000002-139C-40EA-BF1D-0E8F4EB37CE8}"/>
            </c:ext>
          </c:extLst>
        </c:ser>
        <c:dLbls>
          <c:showLegendKey val="0"/>
          <c:showVal val="0"/>
          <c:showCatName val="0"/>
          <c:showSerName val="0"/>
          <c:showPercent val="0"/>
          <c:showBubbleSize val="0"/>
        </c:dLbls>
        <c:gapWidth val="150"/>
        <c:overlap val="100"/>
        <c:axId val="2459872"/>
        <c:axId val="1"/>
      </c:barChart>
      <c:catAx>
        <c:axId val="2459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2459872"/>
        <c:crosses val="autoZero"/>
        <c:crossBetween val="between"/>
      </c:valAx>
      <c:spPr>
        <a:noFill/>
        <a:ln w="25400">
          <a:noFill/>
        </a:ln>
      </c:spPr>
    </c:plotArea>
    <c:legend>
      <c:legendPos val="r"/>
      <c:layout>
        <c:manualLayout>
          <c:xMode val="edge"/>
          <c:yMode val="edge"/>
          <c:wMode val="edge"/>
          <c:hMode val="edge"/>
          <c:x val="0.1934238007483107"/>
          <c:y val="0.85365853658536583"/>
          <c:w val="0.78723485483076694"/>
          <c:h val="0.93379790940766549"/>
        </c:manualLayout>
      </c:layout>
      <c:overlay val="0"/>
      <c:spPr>
        <a:noFill/>
        <a:ln w="25400">
          <a:noFill/>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gradFill rotWithShape="0">
      <a:gsLst>
        <a:gs pos="0">
          <a:srgbClr val="FFFFFF"/>
        </a:gs>
        <a:gs pos="100000">
          <a:srgbClr val="FFFFFF">
            <a:gamma/>
            <a:shade val="66667"/>
            <a:invGamma/>
          </a:srgbClr>
        </a:gs>
      </a:gsLst>
      <a:lin ang="5400000" scaled="1"/>
    </a:gra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794396642584752E-2"/>
          <c:y val="6.1576428735506387E-2"/>
          <c:w val="0.76766149895559854"/>
          <c:h val="0.80049357356158302"/>
        </c:manualLayout>
      </c:layout>
      <c:barChart>
        <c:barDir val="col"/>
        <c:grouping val="stacked"/>
        <c:varyColors val="0"/>
        <c:ser>
          <c:idx val="0"/>
          <c:order val="0"/>
          <c:tx>
            <c:v>NC detectadas</c:v>
          </c:tx>
          <c:spPr>
            <a:gradFill rotWithShape="0">
              <a:gsLst>
                <a:gs pos="0">
                  <a:srgbClr val="339966"/>
                </a:gs>
                <a:gs pos="50000">
                  <a:srgbClr val="C0C0C0"/>
                </a:gs>
                <a:gs pos="100000">
                  <a:srgbClr val="3399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1</c:v>
              </c:pt>
              <c:pt idx="1">
                <c:v>1</c:v>
              </c:pt>
              <c:pt idx="2">
                <c:v>1</c:v>
              </c:pt>
              <c:pt idx="3">
                <c:v>1</c:v>
              </c:pt>
              <c:pt idx="4">
                <c:v>2</c:v>
              </c:pt>
              <c:pt idx="5">
                <c:v>2</c:v>
              </c:pt>
              <c:pt idx="6">
                <c:v>2</c:v>
              </c:pt>
              <c:pt idx="7">
                <c:v>2</c:v>
              </c:pt>
              <c:pt idx="8">
                <c:v>2</c:v>
              </c:pt>
              <c:pt idx="9">
                <c:v>1</c:v>
              </c:pt>
              <c:pt idx="10">
                <c:v>1</c:v>
              </c:pt>
              <c:pt idx="11">
                <c:v>1</c:v>
              </c:pt>
            </c:numLit>
          </c:val>
          <c:extLst>
            <c:ext xmlns:c16="http://schemas.microsoft.com/office/drawing/2014/chart" uri="{C3380CC4-5D6E-409C-BE32-E72D297353CC}">
              <c16:uniqueId val="{00000000-1786-4211-BFC5-44EE6C11FC84}"/>
            </c:ext>
          </c:extLst>
        </c:ser>
        <c:ser>
          <c:idx val="1"/>
          <c:order val="1"/>
          <c:tx>
            <c:v>NC Cerradas</c:v>
          </c:tx>
          <c:spPr>
            <a:gradFill rotWithShape="0">
              <a:gsLst>
                <a:gs pos="0">
                  <a:srgbClr val="993366"/>
                </a:gs>
                <a:gs pos="50000">
                  <a:srgbClr val="C0C0C0"/>
                </a:gs>
                <a:gs pos="100000">
                  <a:srgbClr val="9933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0</c:v>
              </c:pt>
              <c:pt idx="1">
                <c:v>0</c:v>
              </c:pt>
              <c:pt idx="2">
                <c:v>1</c:v>
              </c:pt>
              <c:pt idx="3">
                <c:v>1</c:v>
              </c:pt>
              <c:pt idx="4">
                <c:v>2</c:v>
              </c:pt>
              <c:pt idx="5">
                <c:v>2</c:v>
              </c:pt>
              <c:pt idx="6">
                <c:v>0</c:v>
              </c:pt>
              <c:pt idx="7">
                <c:v>0</c:v>
              </c:pt>
              <c:pt idx="8">
                <c:v>1</c:v>
              </c:pt>
              <c:pt idx="9">
                <c:v>0</c:v>
              </c:pt>
              <c:pt idx="10">
                <c:v>0</c:v>
              </c:pt>
              <c:pt idx="11">
                <c:v>1</c:v>
              </c:pt>
            </c:numLit>
          </c:val>
          <c:extLst>
            <c:ext xmlns:c16="http://schemas.microsoft.com/office/drawing/2014/chart" uri="{C3380CC4-5D6E-409C-BE32-E72D297353CC}">
              <c16:uniqueId val="{00000001-1786-4211-BFC5-44EE6C11FC84}"/>
            </c:ext>
          </c:extLst>
        </c:ser>
        <c:dLbls>
          <c:showLegendKey val="0"/>
          <c:showVal val="0"/>
          <c:showCatName val="0"/>
          <c:showSerName val="0"/>
          <c:showPercent val="0"/>
          <c:showBubbleSize val="0"/>
        </c:dLbls>
        <c:gapWidth val="150"/>
        <c:overlap val="100"/>
        <c:axId val="2456128"/>
        <c:axId val="1"/>
      </c:barChart>
      <c:catAx>
        <c:axId val="2456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128"/>
        <c:crosses val="autoZero"/>
        <c:crossBetween val="between"/>
      </c:valAx>
      <c:spPr>
        <a:solidFill>
          <a:srgbClr val="808080"/>
        </a:solidFill>
        <a:ln w="12700">
          <a:solidFill>
            <a:srgbClr val="808080"/>
          </a:solidFill>
          <a:prstDash val="solid"/>
        </a:ln>
      </c:spPr>
    </c:plotArea>
    <c:legend>
      <c:legendPos val="r"/>
      <c:layout>
        <c:manualLayout>
          <c:xMode val="edge"/>
          <c:yMode val="edge"/>
          <c:wMode val="edge"/>
          <c:hMode val="edge"/>
          <c:x val="0.847724364124814"/>
          <c:y val="0.41379362062500807"/>
          <c:w val="0.98744195437108817"/>
          <c:h val="0.50985273392550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gradFill rotWithShape="0">
      <a:gsLst>
        <a:gs pos="0">
          <a:srgbClr val="C0C0C0"/>
        </a:gs>
        <a:gs pos="50000">
          <a:srgbClr val="FFFFFF"/>
        </a:gs>
        <a:gs pos="100000">
          <a:srgbClr val="C0C0C0"/>
        </a:gs>
      </a:gsLst>
      <a:lin ang="5400000" scaled="1"/>
    </a:gra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333375</xdr:colOff>
      <xdr:row>3</xdr:row>
      <xdr:rowOff>123825</xdr:rowOff>
    </xdr:from>
    <xdr:to>
      <xdr:col>15</xdr:col>
      <xdr:colOff>342900</xdr:colOff>
      <xdr:row>5</xdr:row>
      <xdr:rowOff>95250</xdr:rowOff>
    </xdr:to>
    <xdr:sp macro="[0]!LlenaBitacora" textlink="">
      <xdr:nvSpPr>
        <xdr:cNvPr id="10262" name="AutoShape 22"/>
        <xdr:cNvSpPr>
          <a:spLocks noChangeArrowheads="1"/>
        </xdr:cNvSpPr>
      </xdr:nvSpPr>
      <xdr:spPr bwMode="auto">
        <a:xfrm>
          <a:off x="12001500" y="590550"/>
          <a:ext cx="771525" cy="457200"/>
        </a:xfrm>
        <a:prstGeom prst="bevel">
          <a:avLst>
            <a:gd name="adj" fmla="val 125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MX" sz="1000" b="0" i="0" strike="noStrike">
              <a:solidFill>
                <a:srgbClr val="000000"/>
              </a:solidFill>
              <a:latin typeface="Arial"/>
              <a:cs typeface="Arial"/>
            </a:rPr>
            <a:t>Cargar Revisiones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1667284</xdr:colOff>
      <xdr:row>0</xdr:row>
      <xdr:rowOff>123825</xdr:rowOff>
    </xdr:from>
    <xdr:to>
      <xdr:col>10</xdr:col>
      <xdr:colOff>162216</xdr:colOff>
      <xdr:row>4</xdr:row>
      <xdr:rowOff>57367</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39509" y="123825"/>
          <a:ext cx="780932" cy="5812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171450</xdr:colOff>
      <xdr:row>3</xdr:row>
      <xdr:rowOff>114300</xdr:rowOff>
    </xdr:from>
    <xdr:to>
      <xdr:col>6</xdr:col>
      <xdr:colOff>514350</xdr:colOff>
      <xdr:row>19</xdr:row>
      <xdr:rowOff>152400</xdr:rowOff>
    </xdr:to>
    <xdr:graphicFrame macro="">
      <xdr:nvGraphicFramePr>
        <xdr:cNvPr id="174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58</xdr:row>
      <xdr:rowOff>38100</xdr:rowOff>
    </xdr:from>
    <xdr:to>
      <xdr:col>10</xdr:col>
      <xdr:colOff>419100</xdr:colOff>
      <xdr:row>76</xdr:row>
      <xdr:rowOff>142875</xdr:rowOff>
    </xdr:to>
    <xdr:graphicFrame macro="">
      <xdr:nvGraphicFramePr>
        <xdr:cNvPr id="174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752475</xdr:colOff>
      <xdr:row>3</xdr:row>
      <xdr:rowOff>76200</xdr:rowOff>
    </xdr:from>
    <xdr:to>
      <xdr:col>14</xdr:col>
      <xdr:colOff>352425</xdr:colOff>
      <xdr:row>20</xdr:row>
      <xdr:rowOff>57150</xdr:rowOff>
    </xdr:to>
    <xdr:graphicFrame macro="">
      <xdr:nvGraphicFramePr>
        <xdr:cNvPr id="174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23</xdr:row>
      <xdr:rowOff>9525</xdr:rowOff>
    </xdr:from>
    <xdr:to>
      <xdr:col>13</xdr:col>
      <xdr:colOff>19050</xdr:colOff>
      <xdr:row>46</xdr:row>
      <xdr:rowOff>57150</xdr:rowOff>
    </xdr:to>
    <xdr:graphicFrame macro="">
      <xdr:nvGraphicFramePr>
        <xdr:cNvPr id="174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1\rep_procesos$\temp\8.6.01.R23%20Seguimiento%20de%20No%20conformidades%20QA-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et/IDM/Cache/2008092210172500001/8.7.06.R08%20Plantilla%20Matriz%20de%20Seguimiento%20M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YO_CMMI/OPD-OPF1/Plantillas%20OPD/8.7.06.R12%20Plantilla%20Informe%20Seguimiento%20Consolid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YO_CMMI/OPD-OPF1/Plantillas%20OPD/8.7.06.R09%20Plantilla%20Matriz%20de%20Seguimiento%20P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72.25.11.62\vss_CMMI\02.Rep_Procesos\temp\8.7.06.R09%20Plantilla%20Matriz%20de%20Seguimiento%20P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Seguimiento de NC"/>
      <sheetName val="Informe Final QA"/>
      <sheetName val="Tablas"/>
      <sheetName val="Anexo 1"/>
      <sheetName val="Anexo 2"/>
    </sheetNames>
    <sheetDataSet>
      <sheetData sheetId="0" refreshError="1"/>
      <sheetData sheetId="1" refreshError="1"/>
      <sheetData sheetId="2" refreshError="1"/>
      <sheetData sheetId="3">
        <row r="3">
          <cell r="E3" t="str">
            <v>(All)</v>
          </cell>
          <cell r="G3" t="str">
            <v>Analista de base de datos</v>
          </cell>
        </row>
        <row r="4">
          <cell r="E4" t="str">
            <v>(Todas)</v>
          </cell>
          <cell r="G4" t="str">
            <v>Analista de Calidad</v>
          </cell>
        </row>
        <row r="5">
          <cell r="E5" t="str">
            <v>CM</v>
          </cell>
          <cell r="G5" t="str">
            <v>Analista de Sistemas</v>
          </cell>
        </row>
        <row r="6">
          <cell r="E6" t="str">
            <v>DAR</v>
          </cell>
          <cell r="G6" t="str">
            <v>Analista Programador</v>
          </cell>
        </row>
        <row r="7">
          <cell r="E7" t="str">
            <v>EST</v>
          </cell>
          <cell r="G7" t="str">
            <v>Aprobador de cambios en requerimientos</v>
          </cell>
        </row>
        <row r="8">
          <cell r="E8" t="str">
            <v>ING</v>
          </cell>
          <cell r="G8" t="str">
            <v>Aprobador de requerimientos</v>
          </cell>
        </row>
        <row r="9">
          <cell r="E9" t="str">
            <v>IPM</v>
          </cell>
          <cell r="G9" t="str">
            <v xml:space="preserve">Auditorio de Métricas </v>
          </cell>
        </row>
        <row r="10">
          <cell r="E10" t="str">
            <v>MA</v>
          </cell>
          <cell r="G10" t="str">
            <v xml:space="preserve">Autor </v>
          </cell>
        </row>
        <row r="11">
          <cell r="E11" t="str">
            <v>OPD</v>
          </cell>
          <cell r="G11" t="str">
            <v>Comité de Arquitectura de Software</v>
          </cell>
        </row>
        <row r="12">
          <cell r="E12" t="str">
            <v>OPF</v>
          </cell>
          <cell r="G12" t="str">
            <v>Coordinador de capacitación</v>
          </cell>
        </row>
        <row r="13">
          <cell r="E13" t="str">
            <v>OT</v>
          </cell>
          <cell r="G13" t="str">
            <v>Coordinador de proyectos del cliente</v>
          </cell>
        </row>
        <row r="14">
          <cell r="E14" t="str">
            <v>PI</v>
          </cell>
          <cell r="G14" t="str">
            <v>Documentador</v>
          </cell>
        </row>
        <row r="15">
          <cell r="E15" t="str">
            <v>PMC</v>
          </cell>
          <cell r="G15" t="str">
            <v>Equipo de Aseguramiento de Calidad</v>
          </cell>
        </row>
        <row r="16">
          <cell r="E16" t="str">
            <v>PP</v>
          </cell>
          <cell r="G16" t="str">
            <v>Equipo de Gestión de Calidad</v>
          </cell>
        </row>
        <row r="17">
          <cell r="E17" t="str">
            <v>PPQA</v>
          </cell>
          <cell r="G17" t="str">
            <v>Equipo de Mejora de Procesos</v>
          </cell>
        </row>
        <row r="18">
          <cell r="E18" t="str">
            <v>PRO</v>
          </cell>
          <cell r="G18" t="str">
            <v>Equipo de trabajo para proceso de evaluación</v>
          </cell>
        </row>
        <row r="19">
          <cell r="E19" t="str">
            <v>RD</v>
          </cell>
          <cell r="G19" t="str">
            <v>Formulador de Métricas</v>
          </cell>
        </row>
        <row r="20">
          <cell r="E20" t="str">
            <v>REQM</v>
          </cell>
          <cell r="G20" t="str">
            <v>Gerente de Proyecto</v>
          </cell>
        </row>
        <row r="21">
          <cell r="E21" t="str">
            <v>REV</v>
          </cell>
          <cell r="G21" t="str">
            <v>Gestor de Capacitación</v>
          </cell>
        </row>
        <row r="22">
          <cell r="E22" t="str">
            <v>RSKM</v>
          </cell>
          <cell r="G22" t="str">
            <v>Gestor de la Configuración</v>
          </cell>
        </row>
        <row r="23">
          <cell r="E23" t="str">
            <v>TS</v>
          </cell>
          <cell r="G23" t="str">
            <v>Gestor de Métricas</v>
          </cell>
        </row>
        <row r="24">
          <cell r="E24" t="str">
            <v>VAL</v>
          </cell>
          <cell r="G24" t="str">
            <v>Instructor</v>
          </cell>
        </row>
        <row r="25">
          <cell r="E25" t="str">
            <v>VER</v>
          </cell>
          <cell r="G25" t="str">
            <v>Jefe de Sistemas</v>
          </cell>
        </row>
        <row r="26">
          <cell r="G26" t="str">
            <v>Líder de Decisión</v>
          </cell>
        </row>
        <row r="27">
          <cell r="G27" t="str">
            <v>Líder de la Evaluación</v>
          </cell>
        </row>
        <row r="28">
          <cell r="G28" t="str">
            <v>Líder del EAC</v>
          </cell>
        </row>
        <row r="29">
          <cell r="G29" t="str">
            <v>Líder del EGC</v>
          </cell>
        </row>
        <row r="30">
          <cell r="G30" t="str">
            <v>Líder del Equipo de Mejora de Procesos</v>
          </cell>
        </row>
        <row r="31">
          <cell r="G31" t="str">
            <v>Líder del Equipo de Revisión de Pares</v>
          </cell>
        </row>
        <row r="32">
          <cell r="G32" t="str">
            <v>Líder del Equipo Técnico de Trabajo</v>
          </cell>
        </row>
        <row r="33">
          <cell r="G33" t="str">
            <v>Líder del Grupo Técnico de Trabajo</v>
          </cell>
        </row>
        <row r="34">
          <cell r="G34" t="str">
            <v>Líder usuario</v>
          </cell>
        </row>
        <row r="35">
          <cell r="G35" t="str">
            <v>Miembro del Equipo de Servicio</v>
          </cell>
        </row>
        <row r="36">
          <cell r="G36" t="str">
            <v>Participante de capacitaciòn</v>
          </cell>
        </row>
        <row r="37">
          <cell r="G37" t="str">
            <v>Proveedor de cambios a requerimientos</v>
          </cell>
        </row>
        <row r="38">
          <cell r="G38" t="str">
            <v>Proveedor de requerimientos</v>
          </cell>
        </row>
        <row r="39">
          <cell r="G39" t="str">
            <v>Registrador de observaciones</v>
          </cell>
        </row>
        <row r="40">
          <cell r="G40" t="str">
            <v>Responsable de Capacitación de la División de RRHH</v>
          </cell>
        </row>
        <row r="41">
          <cell r="G41" t="str">
            <v>Responsable de la Métrica</v>
          </cell>
        </row>
        <row r="42">
          <cell r="G42" t="str">
            <v>Revisado de QA</v>
          </cell>
        </row>
        <row r="43">
          <cell r="G43" t="str">
            <v>Revisor de Pares</v>
          </cell>
        </row>
        <row r="44">
          <cell r="G44" t="str">
            <v>Revisor de QA</v>
          </cell>
        </row>
        <row r="45">
          <cell r="G45" t="str">
            <v>Stakeholder</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LI91"/>
      <sheetName val="LI92"/>
      <sheetName val="LI93"/>
      <sheetName val="LI94"/>
      <sheetName val="LI95"/>
      <sheetName val="LI96"/>
      <sheetName val="LI97"/>
      <sheetName val="LI99"/>
      <sheetName val="No conformidades"/>
      <sheetName val="Métricas"/>
      <sheetName val="Tablas"/>
    </sheetNames>
    <sheetDataSet>
      <sheetData sheetId="0"/>
      <sheetData sheetId="1"/>
      <sheetData sheetId="2">
        <row r="7">
          <cell r="D7">
            <v>0.82352941176470573</v>
          </cell>
        </row>
      </sheetData>
      <sheetData sheetId="3"/>
      <sheetData sheetId="4"/>
      <sheetData sheetId="5"/>
      <sheetData sheetId="6"/>
      <sheetData sheetId="7"/>
      <sheetData sheetId="8"/>
      <sheetData sheetId="9"/>
      <sheetData sheetId="10"/>
      <sheetData sheetId="11"/>
      <sheetData sheetId="12"/>
      <sheetData sheetId="13">
        <row r="3">
          <cell r="B3" t="str">
            <v>Inicio</v>
          </cell>
        </row>
        <row r="4">
          <cell r="B4" t="str">
            <v>Ejecución, Seguimiento y Control</v>
          </cell>
        </row>
        <row r="5">
          <cell r="B5" t="str">
            <v>Cierre</v>
          </cell>
        </row>
        <row r="40">
          <cell r="B40" t="str">
            <v>Línea 1</v>
          </cell>
        </row>
        <row r="41">
          <cell r="B41" t="str">
            <v>Línea 2</v>
          </cell>
        </row>
        <row r="42">
          <cell r="B42" t="str">
            <v>Línea 3</v>
          </cell>
        </row>
        <row r="43">
          <cell r="B43" t="str">
            <v>Línea 4</v>
          </cell>
        </row>
        <row r="44">
          <cell r="B44" t="str">
            <v>Línea 5</v>
          </cell>
        </row>
        <row r="45">
          <cell r="B45" t="str">
            <v>Línea 6</v>
          </cell>
        </row>
        <row r="46">
          <cell r="B46" t="str">
            <v>Línea 7</v>
          </cell>
        </row>
        <row r="47">
          <cell r="B47" t="str">
            <v>Línea 8</v>
          </cell>
        </row>
        <row r="48">
          <cell r="B48" t="str">
            <v>Línea 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Bitácora"/>
      <sheetName val="Historia"/>
      <sheetName val="Métricas"/>
      <sheetName val="Tabl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sheetData sheetId="1"/>
      <sheetData sheetId="2"/>
      <sheetData sheetId="3"/>
      <sheetData sheetId="4"/>
      <sheetData sheetId="5"/>
      <sheetData sheetId="6">
        <row r="3">
          <cell r="B3" t="str">
            <v>Error</v>
          </cell>
        </row>
        <row r="4">
          <cell r="B4" t="str">
            <v>Aclaración</v>
          </cell>
        </row>
        <row r="5">
          <cell r="B5" t="str">
            <v>Observación</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refreshError="1"/>
      <sheetData sheetId="1" refreshError="1"/>
      <sheetData sheetId="2" refreshError="1"/>
      <sheetData sheetId="3" refreshError="1"/>
      <sheetData sheetId="4" refreshError="1"/>
      <sheetData sheetId="5" refreshError="1"/>
      <sheetData sheetId="6" refreshError="1">
        <row r="3">
          <cell r="B3" t="str">
            <v>Error</v>
          </cell>
        </row>
        <row r="4">
          <cell r="B4" t="str">
            <v>Aclaración</v>
          </cell>
        </row>
        <row r="5">
          <cell r="B5" t="str">
            <v>Observación</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hefa/Downloads/MS_PRO_%5baaaamm%5d.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venegas" refreshedDate="39460.72699560185" createdVersion="1" refreshedVersion="2" recordCount="17" upgradeOnRefresh="1">
  <cacheSource type="worksheet">
    <worksheetSource ref="A4:Q21" sheet="NC" r:id="rId2"/>
  </cacheSource>
  <cacheFields count="19">
    <cacheField name="Id" numFmtId="0">
      <sharedItems containsSemiMixedTypes="0" containsString="0" containsNumber="1" containsInteger="1" minValue="1" maxValue="17" count="17">
        <n v="1"/>
        <n v="2"/>
        <n v="3"/>
        <n v="4"/>
        <n v="5"/>
        <n v="6"/>
        <n v="7"/>
        <n v="8"/>
        <n v="9"/>
        <n v="10"/>
        <n v="11"/>
        <n v="12"/>
        <n v="13"/>
        <n v="14"/>
        <n v="15"/>
        <n v="16"/>
        <n v="17"/>
      </sharedItems>
    </cacheField>
    <cacheField name="Nro. Revisión" numFmtId="0">
      <sharedItems containsSemiMixedTypes="0" containsString="0" containsNumber="1" containsInteger="1" minValue="1" maxValue="3" count="3">
        <n v="1"/>
        <n v="2"/>
        <n v="3"/>
      </sharedItems>
    </cacheField>
    <cacheField name="Proyecto" numFmtId="0">
      <sharedItems containsString="0" containsBlank="1" count="1">
        <m/>
      </sharedItems>
    </cacheField>
    <cacheField name="Tipo Iteración" numFmtId="0">
      <sharedItems containsString="0" containsBlank="1" count="1">
        <m/>
      </sharedItems>
    </cacheField>
    <cacheField name="Nro de Iteracion" numFmtId="0">
      <sharedItems containsString="0" containsBlank="1" count="1">
        <m/>
      </sharedItems>
    </cacheField>
    <cacheField name="Fase  Gestión" numFmtId="0">
      <sharedItems containsString="0" containsBlank="1" count="1">
        <m/>
      </sharedItems>
    </cacheField>
    <cacheField name="Fase Ingeniería" numFmtId="0">
      <sharedItems containsString="0" containsBlank="1" count="1">
        <m/>
      </sharedItems>
    </cacheField>
    <cacheField name="Paquete" numFmtId="0">
      <sharedItems containsBlank="1" count="3">
        <m/>
        <s v="CON"/>
        <s v="ING"/>
      </sharedItems>
    </cacheField>
    <cacheField name="Proceso Relacionado" numFmtId="0">
      <sharedItems containsString="0" containsBlank="1" count="1">
        <m/>
      </sharedItems>
    </cacheField>
    <cacheField name="Descripción de la Tarea" numFmtId="0">
      <sharedItems containsString="0" containsBlank="1" count="1">
        <m/>
      </sharedItems>
    </cacheField>
    <cacheField name="Tipo NC" numFmtId="0">
      <sharedItems containsBlank="1" count="4">
        <s v="Aclaración"/>
        <s v="Observación"/>
        <s v="Error" u="1"/>
        <m u="1"/>
      </sharedItems>
    </cacheField>
    <cacheField name="Descripción de la No conformidad" numFmtId="0">
      <sharedItems containsString="0" containsBlank="1" count="1">
        <m/>
      </sharedItems>
    </cacheField>
    <cacheField name="Acción a tomar" numFmtId="0">
      <sharedItems containsString="0" containsBlank="1" count="1">
        <m/>
      </sharedItems>
    </cacheField>
    <cacheField name="Responsable" numFmtId="0">
      <sharedItems containsBlank="1" count="12">
        <s v="RW"/>
        <s v="LPG"/>
        <s v="YO"/>
        <s v="MV"/>
        <s v="YS"/>
        <s v="CA"/>
        <s v="ER"/>
        <s v="EC"/>
        <s v="MC"/>
        <s v="KP"/>
        <s v="JC"/>
        <m u="1"/>
      </sharedItems>
    </cacheField>
    <cacheField name="Fecha Cierre Prop." numFmtId="0">
      <sharedItems containsSemiMixedTypes="0" containsNonDate="0" containsDate="1" containsString="0" minDate="2007-03-02T00:00:00" maxDate="2007-04-03T00:00:00" count="17">
        <d v="2007-03-02T00:00:00"/>
        <d v="2007-03-04T00:00:00"/>
        <d v="2007-03-06T00:00:00"/>
        <d v="2007-03-08T00:00:00"/>
        <d v="2007-03-10T00:00:00"/>
        <d v="2007-03-12T00:00:00"/>
        <d v="2007-03-14T00:00:00"/>
        <d v="2007-03-16T00:00:00"/>
        <d v="2007-03-18T00:00:00"/>
        <d v="2007-03-20T00:00:00"/>
        <d v="2007-03-22T00:00:00"/>
        <d v="2007-03-24T00:00:00"/>
        <d v="2007-03-26T00:00:00"/>
        <d v="2007-03-28T00:00:00"/>
        <d v="2007-03-30T00:00:00"/>
        <d v="2007-04-01T00:00:00"/>
        <d v="2007-04-02T00:00:00"/>
      </sharedItems>
    </cacheField>
    <cacheField name="Fecha de Cierre Real" numFmtId="0">
      <sharedItems containsDate="1" containsString="0" containsBlank="1" minDate="2007-03-05T00:00:00" maxDate="2007-03-31T00:00:00" count="4">
        <m/>
        <d v="2007-03-05T00:00:00"/>
        <d v="2007-03-08T00:00:00"/>
        <d v="2007-03-30T00:00:00"/>
      </sharedItems>
    </cacheField>
    <cacheField name="OM" numFmtId="0">
      <sharedItems containsString="0" containsBlank="1" count="1">
        <m/>
      </sharedItems>
    </cacheField>
    <cacheField name="Indicador Cierre" numFmtId="0">
      <sharedItems containsSemiMixedTypes="0" containsString="0" containsNumber="1" containsInteger="1" minValue="0" maxValue="1" count="2">
        <n v="0"/>
        <n v="1"/>
      </sharedItems>
    </cacheField>
    <cacheField name="Codigo de NC" numFmtId="0">
      <sharedItems count="4">
        <s v="0001Aclaración"/>
        <s v="0002Aclaración"/>
        <s v="0003Aclaración"/>
        <s v="0003Observació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x v="0"/>
    <x v="0"/>
    <x v="0"/>
    <x v="0"/>
    <x v="0"/>
    <x v="0"/>
    <x v="0"/>
    <x v="0"/>
    <x v="0"/>
    <x v="0"/>
    <x v="0"/>
    <x v="0"/>
    <x v="0"/>
    <x v="0"/>
    <x v="0"/>
    <x v="0"/>
    <x v="0"/>
    <x v="0"/>
  </r>
  <r>
    <x v="1"/>
    <x v="0"/>
    <x v="0"/>
    <x v="0"/>
    <x v="0"/>
    <x v="0"/>
    <x v="0"/>
    <x v="0"/>
    <x v="0"/>
    <x v="0"/>
    <x v="0"/>
    <x v="0"/>
    <x v="0"/>
    <x v="1"/>
    <x v="1"/>
    <x v="0"/>
    <x v="0"/>
    <x v="0"/>
    <x v="0"/>
  </r>
  <r>
    <x v="2"/>
    <x v="0"/>
    <x v="0"/>
    <x v="0"/>
    <x v="0"/>
    <x v="0"/>
    <x v="0"/>
    <x v="1"/>
    <x v="0"/>
    <x v="0"/>
    <x v="0"/>
    <x v="0"/>
    <x v="0"/>
    <x v="2"/>
    <x v="2"/>
    <x v="1"/>
    <x v="0"/>
    <x v="1"/>
    <x v="0"/>
  </r>
  <r>
    <x v="3"/>
    <x v="0"/>
    <x v="0"/>
    <x v="0"/>
    <x v="0"/>
    <x v="0"/>
    <x v="0"/>
    <x v="0"/>
    <x v="0"/>
    <x v="0"/>
    <x v="0"/>
    <x v="0"/>
    <x v="0"/>
    <x v="3"/>
    <x v="3"/>
    <x v="2"/>
    <x v="0"/>
    <x v="1"/>
    <x v="0"/>
  </r>
  <r>
    <x v="4"/>
    <x v="0"/>
    <x v="0"/>
    <x v="0"/>
    <x v="0"/>
    <x v="0"/>
    <x v="0"/>
    <x v="0"/>
    <x v="0"/>
    <x v="0"/>
    <x v="0"/>
    <x v="0"/>
    <x v="0"/>
    <x v="4"/>
    <x v="4"/>
    <x v="3"/>
    <x v="0"/>
    <x v="1"/>
    <x v="0"/>
  </r>
  <r>
    <x v="5"/>
    <x v="0"/>
    <x v="0"/>
    <x v="0"/>
    <x v="0"/>
    <x v="0"/>
    <x v="0"/>
    <x v="2"/>
    <x v="0"/>
    <x v="0"/>
    <x v="0"/>
    <x v="0"/>
    <x v="0"/>
    <x v="5"/>
    <x v="5"/>
    <x v="1"/>
    <x v="0"/>
    <x v="1"/>
    <x v="0"/>
  </r>
  <r>
    <x v="6"/>
    <x v="1"/>
    <x v="0"/>
    <x v="0"/>
    <x v="0"/>
    <x v="0"/>
    <x v="0"/>
    <x v="0"/>
    <x v="0"/>
    <x v="0"/>
    <x v="0"/>
    <x v="0"/>
    <x v="0"/>
    <x v="6"/>
    <x v="6"/>
    <x v="0"/>
    <x v="0"/>
    <x v="0"/>
    <x v="1"/>
  </r>
  <r>
    <x v="7"/>
    <x v="1"/>
    <x v="0"/>
    <x v="0"/>
    <x v="0"/>
    <x v="0"/>
    <x v="0"/>
    <x v="0"/>
    <x v="0"/>
    <x v="0"/>
    <x v="0"/>
    <x v="0"/>
    <x v="0"/>
    <x v="7"/>
    <x v="7"/>
    <x v="0"/>
    <x v="0"/>
    <x v="0"/>
    <x v="1"/>
  </r>
  <r>
    <x v="8"/>
    <x v="1"/>
    <x v="0"/>
    <x v="0"/>
    <x v="0"/>
    <x v="0"/>
    <x v="0"/>
    <x v="0"/>
    <x v="0"/>
    <x v="0"/>
    <x v="0"/>
    <x v="0"/>
    <x v="0"/>
    <x v="8"/>
    <x v="8"/>
    <x v="1"/>
    <x v="0"/>
    <x v="1"/>
    <x v="1"/>
  </r>
  <r>
    <x v="9"/>
    <x v="1"/>
    <x v="0"/>
    <x v="0"/>
    <x v="0"/>
    <x v="0"/>
    <x v="0"/>
    <x v="1"/>
    <x v="0"/>
    <x v="0"/>
    <x v="0"/>
    <x v="0"/>
    <x v="0"/>
    <x v="9"/>
    <x v="9"/>
    <x v="0"/>
    <x v="0"/>
    <x v="0"/>
    <x v="1"/>
  </r>
  <r>
    <x v="10"/>
    <x v="1"/>
    <x v="0"/>
    <x v="0"/>
    <x v="0"/>
    <x v="0"/>
    <x v="0"/>
    <x v="0"/>
    <x v="0"/>
    <x v="0"/>
    <x v="0"/>
    <x v="0"/>
    <x v="0"/>
    <x v="10"/>
    <x v="10"/>
    <x v="0"/>
    <x v="0"/>
    <x v="0"/>
    <x v="1"/>
  </r>
  <r>
    <x v="11"/>
    <x v="1"/>
    <x v="0"/>
    <x v="0"/>
    <x v="0"/>
    <x v="0"/>
    <x v="0"/>
    <x v="0"/>
    <x v="0"/>
    <x v="0"/>
    <x v="0"/>
    <x v="0"/>
    <x v="0"/>
    <x v="4"/>
    <x v="11"/>
    <x v="1"/>
    <x v="0"/>
    <x v="1"/>
    <x v="1"/>
  </r>
  <r>
    <x v="12"/>
    <x v="1"/>
    <x v="0"/>
    <x v="0"/>
    <x v="0"/>
    <x v="0"/>
    <x v="0"/>
    <x v="0"/>
    <x v="0"/>
    <x v="0"/>
    <x v="0"/>
    <x v="0"/>
    <x v="0"/>
    <x v="5"/>
    <x v="12"/>
    <x v="3"/>
    <x v="0"/>
    <x v="1"/>
    <x v="1"/>
  </r>
  <r>
    <x v="13"/>
    <x v="1"/>
    <x v="0"/>
    <x v="0"/>
    <x v="0"/>
    <x v="0"/>
    <x v="0"/>
    <x v="0"/>
    <x v="0"/>
    <x v="0"/>
    <x v="0"/>
    <x v="0"/>
    <x v="0"/>
    <x v="6"/>
    <x v="13"/>
    <x v="0"/>
    <x v="0"/>
    <x v="0"/>
    <x v="1"/>
  </r>
  <r>
    <x v="14"/>
    <x v="1"/>
    <x v="0"/>
    <x v="0"/>
    <x v="0"/>
    <x v="0"/>
    <x v="0"/>
    <x v="0"/>
    <x v="0"/>
    <x v="0"/>
    <x v="0"/>
    <x v="0"/>
    <x v="0"/>
    <x v="7"/>
    <x v="14"/>
    <x v="0"/>
    <x v="0"/>
    <x v="0"/>
    <x v="1"/>
  </r>
  <r>
    <x v="15"/>
    <x v="2"/>
    <x v="0"/>
    <x v="0"/>
    <x v="0"/>
    <x v="0"/>
    <x v="0"/>
    <x v="0"/>
    <x v="0"/>
    <x v="0"/>
    <x v="0"/>
    <x v="0"/>
    <x v="0"/>
    <x v="8"/>
    <x v="15"/>
    <x v="0"/>
    <x v="0"/>
    <x v="0"/>
    <x v="2"/>
  </r>
  <r>
    <x v="16"/>
    <x v="2"/>
    <x v="0"/>
    <x v="0"/>
    <x v="0"/>
    <x v="0"/>
    <x v="0"/>
    <x v="0"/>
    <x v="0"/>
    <x v="0"/>
    <x v="1"/>
    <x v="0"/>
    <x v="0"/>
    <x v="9"/>
    <x v="16"/>
    <x v="1"/>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4101" applyNumberFormats="1" applyBorderFormats="1" applyFontFormats="1" applyPatternFormats="1" applyAlignmentFormats="1" applyWidthHeightFormats="1" dataCaption="Datos" updatedVersion="2" showMemberPropertyTips="0" useAutoFormatting="1" itemPrintTitles="1" createdVersion="1" indent="0" compact="0" compactData="0" gridDropZones="1">
  <location ref="B24:E41" firstHeaderRow="0" firstDataRow="1" firstDataCol="2"/>
  <pivotFields count="19">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sertBlankRow="1" includeNewItemsInFilter="1">
      <items count="5">
        <item x="0"/>
        <item m="1" x="2"/>
        <item x="1"/>
        <item h="1" m="1" x="3"/>
        <item t="default"/>
      </items>
    </pivotField>
    <pivotField compact="0" showAll="0" includeNewItemsInFilter="1"/>
    <pivotField compact="0" showAll="0" includeNewItemsInFilter="1"/>
    <pivotField axis="axisRow" compact="0" showAll="0" includeNewItemsInFilter="1">
      <items count="13">
        <item m="1" x="11"/>
        <item x="0"/>
        <item x="1"/>
        <item x="2"/>
        <item x="3"/>
        <item x="4"/>
        <item x="5"/>
        <item x="6"/>
        <item x="7"/>
        <item x="8"/>
        <item x="9"/>
        <item x="10"/>
        <item t="default"/>
      </items>
    </pivotField>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2">
    <field x="10"/>
    <field x="13"/>
  </rowFields>
  <rowItems count="17">
    <i>
      <x/>
    </i>
    <i r="1">
      <x v="1"/>
    </i>
    <i r="1">
      <x v="2"/>
    </i>
    <i r="1">
      <x v="3"/>
    </i>
    <i r="1">
      <x v="4"/>
    </i>
    <i r="1">
      <x v="5"/>
    </i>
    <i r="1">
      <x v="6"/>
    </i>
    <i r="1">
      <x v="7"/>
    </i>
    <i r="1">
      <x v="8"/>
    </i>
    <i r="1">
      <x v="9"/>
    </i>
    <i r="1">
      <x v="10"/>
    </i>
    <i r="1">
      <x v="11"/>
    </i>
    <i t="blank">
      <x/>
    </i>
    <i>
      <x v="2"/>
    </i>
    <i r="1">
      <x v="10"/>
    </i>
    <i t="blank">
      <x v="2"/>
    </i>
    <i t="grand">
      <x/>
    </i>
  </rowItems>
  <colFields count="1">
    <field x="-2"/>
  </colFields>
  <colItems count="2">
    <i>
      <x/>
    </i>
    <i i="1">
      <x v="1"/>
    </i>
  </colItems>
  <dataFields count="2">
    <dataField name="NC detectadas" fld="17" subtotal="count" baseField="0" baseItem="0"/>
    <dataField name="NC Cerradas" fld="17" baseField="0" baseItem="0"/>
  </dataFields>
  <formats count="14">
    <format dxfId="37">
      <pivotArea field="10" type="button" dataOnly="0" labelOnly="1" outline="0" axis="axisRow" fieldPosition="0"/>
    </format>
    <format dxfId="36">
      <pivotArea field="13" type="button" dataOnly="0" labelOnly="1" outline="0" axis="axisRow" fieldPosition="1"/>
    </format>
    <format dxfId="35">
      <pivotArea fieldPosition="0">
        <references count="1">
          <reference field="10" count="1">
            <x v="0"/>
          </reference>
        </references>
      </pivotArea>
    </format>
    <format dxfId="34">
      <pivotArea dataOnly="0" labelOnly="1" fieldPosition="0">
        <references count="1">
          <reference field="10" count="1">
            <x v="0"/>
          </reference>
        </references>
      </pivotArea>
    </format>
    <format dxfId="33">
      <pivotArea fieldPosition="0">
        <references count="1">
          <reference field="10" count="1">
            <x v="0"/>
          </reference>
        </references>
      </pivotArea>
    </format>
    <format dxfId="32">
      <pivotArea dataOnly="0" labelOnly="1" fieldPosition="0">
        <references count="1">
          <reference field="10" count="1">
            <x v="0"/>
          </reference>
        </references>
      </pivotArea>
    </format>
    <format dxfId="31">
      <pivotArea fieldPosition="0">
        <references count="1">
          <reference field="10" count="1">
            <x v="2"/>
          </reference>
        </references>
      </pivotArea>
    </format>
    <format dxfId="30">
      <pivotArea dataOnly="0" labelOnly="1" fieldPosition="0">
        <references count="1">
          <reference field="10" count="1">
            <x v="2"/>
          </reference>
        </references>
      </pivotArea>
    </format>
    <format dxfId="29">
      <pivotArea fieldPosition="0">
        <references count="1">
          <reference field="10" count="1">
            <x v="2"/>
          </reference>
        </references>
      </pivotArea>
    </format>
    <format dxfId="28">
      <pivotArea dataOnly="0" labelOnly="1" fieldPosition="0">
        <references count="1">
          <reference field="10" count="1">
            <x v="2"/>
          </reference>
        </references>
      </pivotArea>
    </format>
    <format dxfId="27">
      <pivotArea field="10" type="button" dataOnly="0" labelOnly="1" outline="0" axis="axisRow" fieldPosition="0"/>
    </format>
    <format dxfId="26">
      <pivotArea field="13" type="button" dataOnly="0" labelOnly="1" outline="0" axis="axisRow" fieldPosition="1"/>
    </format>
    <format dxfId="25">
      <pivotArea field="10" type="button" dataOnly="0" labelOnly="1" outline="0" axis="axisRow" fieldPosition="0"/>
    </format>
    <format dxfId="24">
      <pivotArea field="13" type="button" dataOnly="0" labelOnly="1" outline="0" axis="axisRow" fieldPosition="1"/>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7"/>
  <sheetViews>
    <sheetView showGridLines="0" workbookViewId="0">
      <selection activeCell="E10" sqref="E10"/>
    </sheetView>
  </sheetViews>
  <sheetFormatPr baseColWidth="10" defaultColWidth="9.140625" defaultRowHeight="12"/>
  <cols>
    <col min="1" max="1" width="5.5703125" style="25" customWidth="1"/>
    <col min="2" max="2" width="5.28515625" style="25" customWidth="1"/>
    <col min="3" max="3" width="7.5703125" style="25" customWidth="1"/>
    <col min="4" max="4" width="11.42578125" style="25" customWidth="1"/>
    <col min="5" max="5" width="22.7109375" style="25" customWidth="1"/>
    <col min="6" max="6" width="34.5703125" style="25" customWidth="1"/>
    <col min="7" max="7" width="11.42578125" style="25" customWidth="1"/>
    <col min="8" max="8" width="22.7109375" style="25" customWidth="1"/>
    <col min="9" max="16384" width="9.140625" style="25"/>
  </cols>
  <sheetData>
    <row r="2" spans="2:8" ht="12.75">
      <c r="B2" s="219" t="s">
        <v>278</v>
      </c>
      <c r="C2" s="220"/>
      <c r="D2" s="220"/>
      <c r="E2" s="220"/>
      <c r="F2" s="220"/>
      <c r="G2" s="220"/>
      <c r="H2" s="221"/>
    </row>
    <row r="3" spans="2:8" ht="5.25" customHeight="1"/>
    <row r="4" spans="2:8" ht="25.5" customHeight="1">
      <c r="B4" s="26" t="s">
        <v>279</v>
      </c>
      <c r="C4" s="26" t="s">
        <v>280</v>
      </c>
      <c r="D4" s="26" t="s">
        <v>223</v>
      </c>
      <c r="E4" s="27" t="s">
        <v>281</v>
      </c>
      <c r="F4" s="27" t="s">
        <v>252</v>
      </c>
      <c r="G4" s="26" t="s">
        <v>282</v>
      </c>
      <c r="H4" s="27" t="s">
        <v>283</v>
      </c>
    </row>
    <row r="5" spans="2:8" ht="25.5" customHeight="1">
      <c r="B5" s="188">
        <v>1</v>
      </c>
      <c r="C5" s="189" t="s">
        <v>475</v>
      </c>
      <c r="D5" s="190">
        <v>42327</v>
      </c>
      <c r="E5" s="191" t="s">
        <v>478</v>
      </c>
      <c r="F5" s="191" t="s">
        <v>479</v>
      </c>
      <c r="G5" s="192" t="s">
        <v>476</v>
      </c>
      <c r="H5" s="210" t="s">
        <v>477</v>
      </c>
    </row>
    <row r="6" spans="2:8" ht="25.5" customHeight="1">
      <c r="B6" s="188"/>
      <c r="C6" s="189"/>
      <c r="D6" s="190"/>
      <c r="E6" s="191"/>
      <c r="F6" s="191"/>
      <c r="G6" s="192"/>
      <c r="H6" s="191"/>
    </row>
    <row r="7" spans="2:8">
      <c r="B7" s="188"/>
      <c r="C7" s="189"/>
      <c r="D7" s="190"/>
      <c r="E7" s="191"/>
      <c r="F7" s="191"/>
      <c r="G7" s="192"/>
      <c r="H7" s="191"/>
    </row>
  </sheetData>
  <mergeCells count="1">
    <mergeCell ref="B2:H2"/>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9"/>
  <sheetViews>
    <sheetView showGridLines="0" workbookViewId="0">
      <selection activeCell="G2" sqref="G2"/>
    </sheetView>
  </sheetViews>
  <sheetFormatPr baseColWidth="10" defaultColWidth="9.140625" defaultRowHeight="12"/>
  <cols>
    <col min="1" max="1" width="1.140625" style="13" customWidth="1"/>
    <col min="2" max="2" width="31.42578125" style="13" bestFit="1" customWidth="1"/>
    <col min="3" max="3" width="6.5703125" style="13" customWidth="1"/>
    <col min="4" max="4" width="22.28515625" style="13" customWidth="1"/>
    <col min="5" max="5" width="9.140625" style="13"/>
    <col min="6" max="6" width="55.140625" style="13" customWidth="1"/>
    <col min="7" max="7" width="28.5703125" style="13" customWidth="1"/>
    <col min="8" max="16384" width="9.140625" style="13"/>
  </cols>
  <sheetData>
    <row r="1" spans="1:6" ht="18" customHeight="1">
      <c r="A1" s="1"/>
    </row>
    <row r="2" spans="1:6" ht="53.25" customHeight="1">
      <c r="A2" s="2"/>
      <c r="B2" s="14"/>
      <c r="C2" s="15"/>
      <c r="D2" s="3"/>
      <c r="E2" s="4" t="s">
        <v>496</v>
      </c>
      <c r="F2" s="5"/>
    </row>
    <row r="3" spans="1:6" ht="15" customHeight="1">
      <c r="A3" s="2"/>
      <c r="B3" s="187" t="s">
        <v>480</v>
      </c>
      <c r="C3" s="222" t="s">
        <v>481</v>
      </c>
      <c r="D3" s="223"/>
      <c r="E3" s="223"/>
      <c r="F3" s="224"/>
    </row>
    <row r="4" spans="1:6" ht="16.5" customHeight="1">
      <c r="B4" s="232"/>
      <c r="C4" s="232"/>
      <c r="D4" s="233"/>
      <c r="E4" s="233"/>
      <c r="F4" s="233"/>
    </row>
    <row r="5" spans="1:6" ht="16.5" customHeight="1">
      <c r="B5" s="185" t="s">
        <v>470</v>
      </c>
      <c r="C5" s="172"/>
      <c r="D5" s="172"/>
      <c r="E5" s="173"/>
      <c r="F5" s="151"/>
    </row>
    <row r="6" spans="1:6" ht="16.5" customHeight="1">
      <c r="B6" s="225" t="s">
        <v>482</v>
      </c>
      <c r="C6" s="226"/>
      <c r="D6" s="226"/>
      <c r="E6" s="226"/>
      <c r="F6" s="227"/>
    </row>
    <row r="7" spans="1:6" ht="16.5" customHeight="1">
      <c r="B7" s="186"/>
      <c r="C7" s="186"/>
      <c r="D7" s="186"/>
      <c r="E7" s="186"/>
      <c r="F7" s="186"/>
    </row>
    <row r="8" spans="1:6" ht="16.5" customHeight="1" thickBot="1">
      <c r="B8" s="171" t="s">
        <v>251</v>
      </c>
      <c r="C8" s="172"/>
      <c r="D8" s="172"/>
      <c r="E8" s="173"/>
      <c r="F8" s="151"/>
    </row>
    <row r="9" spans="1:6" ht="16.5" customHeight="1" thickBot="1">
      <c r="B9" s="184" t="s">
        <v>251</v>
      </c>
      <c r="C9" s="174"/>
      <c r="D9" s="228" t="s">
        <v>252</v>
      </c>
      <c r="E9" s="229"/>
      <c r="F9" s="230"/>
    </row>
    <row r="10" spans="1:6" ht="16.5" customHeight="1">
      <c r="B10" s="173"/>
      <c r="C10" s="172"/>
      <c r="D10" s="175"/>
      <c r="E10" s="175"/>
      <c r="F10" s="151"/>
    </row>
    <row r="11" spans="1:6" ht="16.5" customHeight="1">
      <c r="B11" s="176" t="s">
        <v>467</v>
      </c>
      <c r="C11" s="172"/>
      <c r="D11" s="231" t="s">
        <v>120</v>
      </c>
      <c r="E11" s="231"/>
      <c r="F11" s="231"/>
    </row>
    <row r="12" spans="1:6" ht="16.5" customHeight="1">
      <c r="B12" s="177"/>
      <c r="C12" s="172"/>
      <c r="D12" s="173"/>
      <c r="E12" s="173"/>
      <c r="F12" s="151"/>
    </row>
    <row r="13" spans="1:6" customFormat="1" ht="18" customHeight="1">
      <c r="B13" s="178" t="s">
        <v>467</v>
      </c>
      <c r="C13" s="172"/>
      <c r="D13" s="231" t="s">
        <v>121</v>
      </c>
      <c r="E13" s="231"/>
      <c r="F13" s="231"/>
    </row>
    <row r="14" spans="1:6" customFormat="1" ht="15.75" customHeight="1">
      <c r="B14" s="179"/>
      <c r="C14" s="172"/>
      <c r="D14" s="173"/>
      <c r="E14" s="173"/>
    </row>
    <row r="15" spans="1:6" customFormat="1" ht="21" customHeight="1">
      <c r="B15" s="180" t="s">
        <v>467</v>
      </c>
      <c r="C15" s="172"/>
      <c r="D15" s="231" t="s">
        <v>468</v>
      </c>
      <c r="E15" s="231"/>
      <c r="F15" s="231"/>
    </row>
    <row r="16" spans="1:6" customFormat="1" ht="12.75">
      <c r="B16" s="179"/>
      <c r="C16" s="172"/>
      <c r="D16" s="173"/>
      <c r="E16" s="173"/>
    </row>
    <row r="17" spans="1:6" customFormat="1" ht="21" customHeight="1">
      <c r="B17" s="181" t="s">
        <v>467</v>
      </c>
      <c r="C17" s="172"/>
      <c r="D17" s="231" t="s">
        <v>469</v>
      </c>
      <c r="E17" s="231"/>
      <c r="F17" s="231"/>
    </row>
    <row r="18" spans="1:6" customFormat="1" ht="12.75">
      <c r="B18" s="182"/>
      <c r="C18" s="172"/>
      <c r="D18" s="183"/>
      <c r="E18" s="183"/>
    </row>
    <row r="19" spans="1:6" ht="12.75">
      <c r="A19" s="6"/>
    </row>
    <row r="20" spans="1:6" customFormat="1" ht="16.5" customHeight="1">
      <c r="B20" s="235" t="s">
        <v>328</v>
      </c>
      <c r="C20" s="236"/>
      <c r="D20" s="236"/>
      <c r="E20" s="236"/>
      <c r="F20" s="237"/>
    </row>
    <row r="21" spans="1:6" customFormat="1" ht="13.5" customHeight="1">
      <c r="B21" s="7" t="s">
        <v>122</v>
      </c>
      <c r="C21" s="238" t="s">
        <v>252</v>
      </c>
      <c r="D21" s="239"/>
      <c r="E21" s="239"/>
      <c r="F21" s="240"/>
    </row>
    <row r="22" spans="1:6" customFormat="1" ht="12.75" customHeight="1">
      <c r="B22" s="16" t="s">
        <v>329</v>
      </c>
      <c r="C22" s="234" t="s">
        <v>285</v>
      </c>
      <c r="D22" s="234"/>
      <c r="E22" s="234"/>
      <c r="F22" s="234"/>
    </row>
    <row r="23" spans="1:6" customFormat="1" ht="12.75" customHeight="1">
      <c r="B23" s="218" t="s">
        <v>490</v>
      </c>
      <c r="C23" s="234" t="s">
        <v>330</v>
      </c>
      <c r="D23" s="234"/>
      <c r="E23" s="234"/>
      <c r="F23" s="234"/>
    </row>
    <row r="24" spans="1:6" customFormat="1" ht="12.75" customHeight="1">
      <c r="B24" s="16" t="s">
        <v>286</v>
      </c>
      <c r="C24" s="234" t="s">
        <v>287</v>
      </c>
      <c r="D24" s="234"/>
      <c r="E24" s="234"/>
      <c r="F24" s="234"/>
    </row>
    <row r="26" spans="1:6" ht="12.75">
      <c r="A26" s="6"/>
    </row>
    <row r="28" spans="1:6" customFormat="1" ht="16.5" customHeight="1">
      <c r="B28" s="235" t="s">
        <v>491</v>
      </c>
      <c r="C28" s="236"/>
      <c r="D28" s="236"/>
      <c r="E28" s="236"/>
      <c r="F28" s="237"/>
    </row>
    <row r="29" spans="1:6" customFormat="1" ht="13.5" customHeight="1">
      <c r="B29" s="7" t="s">
        <v>122</v>
      </c>
      <c r="C29" s="238" t="s">
        <v>252</v>
      </c>
      <c r="D29" s="239"/>
      <c r="E29" s="239"/>
      <c r="F29" s="240"/>
    </row>
    <row r="30" spans="1:6" customFormat="1" ht="13.5" customHeight="1">
      <c r="B30" s="241" t="s">
        <v>6</v>
      </c>
      <c r="C30" s="241"/>
      <c r="D30" s="241"/>
      <c r="E30" s="241"/>
      <c r="F30" s="241"/>
    </row>
    <row r="31" spans="1:6" customFormat="1" ht="12.75" customHeight="1">
      <c r="B31" s="17" t="s">
        <v>291</v>
      </c>
      <c r="C31" s="234" t="s">
        <v>292</v>
      </c>
      <c r="D31" s="234"/>
      <c r="E31" s="234"/>
      <c r="F31" s="234"/>
    </row>
    <row r="32" spans="1:6" customFormat="1" ht="12.75" customHeight="1">
      <c r="B32" s="17" t="s">
        <v>471</v>
      </c>
      <c r="C32" s="234" t="s">
        <v>472</v>
      </c>
      <c r="D32" s="234"/>
      <c r="E32" s="234"/>
      <c r="F32" s="234"/>
    </row>
    <row r="33" spans="2:6" customFormat="1" ht="12.75" customHeight="1">
      <c r="B33" s="17" t="s">
        <v>387</v>
      </c>
      <c r="C33" s="234" t="s">
        <v>0</v>
      </c>
      <c r="D33" s="234"/>
      <c r="E33" s="234"/>
      <c r="F33" s="234"/>
    </row>
    <row r="34" spans="2:6" customFormat="1" ht="12.75" customHeight="1">
      <c r="B34" s="17" t="s">
        <v>388</v>
      </c>
      <c r="C34" s="234" t="s">
        <v>2</v>
      </c>
      <c r="D34" s="234"/>
      <c r="E34" s="234"/>
      <c r="F34" s="234"/>
    </row>
    <row r="35" spans="2:6" customFormat="1" ht="12.75" customHeight="1">
      <c r="B35" s="17" t="s">
        <v>389</v>
      </c>
      <c r="C35" s="234" t="s">
        <v>1</v>
      </c>
      <c r="D35" s="234"/>
      <c r="E35" s="234"/>
      <c r="F35" s="234"/>
    </row>
    <row r="36" spans="2:6" customFormat="1" ht="12.75" customHeight="1">
      <c r="B36" s="17" t="s">
        <v>390</v>
      </c>
      <c r="C36" s="234" t="s">
        <v>3</v>
      </c>
      <c r="D36" s="234"/>
      <c r="E36" s="234"/>
      <c r="F36" s="234"/>
    </row>
    <row r="37" spans="2:6" customFormat="1" ht="12.75" customHeight="1">
      <c r="B37" s="17" t="s">
        <v>101</v>
      </c>
      <c r="C37" s="234" t="s">
        <v>4</v>
      </c>
      <c r="D37" s="234"/>
      <c r="E37" s="234"/>
      <c r="F37" s="234"/>
    </row>
    <row r="38" spans="2:6" customFormat="1" ht="12.75" customHeight="1">
      <c r="B38" s="245" t="s">
        <v>5</v>
      </c>
      <c r="C38" s="246"/>
      <c r="D38" s="246"/>
      <c r="E38" s="246"/>
      <c r="F38" s="247"/>
    </row>
    <row r="39" spans="2:6" customFormat="1" ht="12.75" customHeight="1">
      <c r="B39" s="17" t="s">
        <v>222</v>
      </c>
      <c r="C39" s="242" t="s">
        <v>247</v>
      </c>
      <c r="D39" s="243"/>
      <c r="E39" s="243"/>
      <c r="F39" s="244"/>
    </row>
    <row r="40" spans="2:6" customFormat="1" ht="12.75" customHeight="1">
      <c r="B40" s="17" t="s">
        <v>290</v>
      </c>
      <c r="C40" s="234" t="s">
        <v>293</v>
      </c>
      <c r="D40" s="234"/>
      <c r="E40" s="234"/>
      <c r="F40" s="234"/>
    </row>
    <row r="41" spans="2:6" customFormat="1" ht="12.75" customHeight="1">
      <c r="B41" s="17" t="s">
        <v>225</v>
      </c>
      <c r="C41" s="234" t="s">
        <v>248</v>
      </c>
      <c r="D41" s="234"/>
      <c r="E41" s="234"/>
      <c r="F41" s="234"/>
    </row>
    <row r="42" spans="2:6" customFormat="1" ht="12.75" customHeight="1">
      <c r="B42" s="8" t="s">
        <v>223</v>
      </c>
      <c r="C42" s="234" t="s">
        <v>288</v>
      </c>
      <c r="D42" s="234"/>
      <c r="E42" s="234"/>
      <c r="F42" s="234"/>
    </row>
    <row r="43" spans="2:6" customFormat="1" ht="12.75" customHeight="1">
      <c r="B43" s="17" t="s">
        <v>246</v>
      </c>
      <c r="C43" s="234" t="s">
        <v>249</v>
      </c>
      <c r="D43" s="234"/>
      <c r="E43" s="234"/>
      <c r="F43" s="234"/>
    </row>
    <row r="44" spans="2:6" customFormat="1" ht="18" customHeight="1">
      <c r="B44" s="17" t="s">
        <v>160</v>
      </c>
      <c r="C44" s="234" t="s">
        <v>397</v>
      </c>
      <c r="D44" s="234"/>
      <c r="E44" s="234"/>
      <c r="F44" s="234"/>
    </row>
    <row r="45" spans="2:6" ht="15.75" customHeight="1">
      <c r="B45" s="17" t="s">
        <v>161</v>
      </c>
      <c r="C45" s="234" t="s">
        <v>398</v>
      </c>
      <c r="D45" s="234"/>
      <c r="E45" s="234"/>
      <c r="F45" s="234"/>
    </row>
    <row r="46" spans="2:6" customFormat="1" ht="12.75" customHeight="1">
      <c r="B46" s="17" t="s">
        <v>164</v>
      </c>
      <c r="C46" s="234" t="s">
        <v>168</v>
      </c>
      <c r="D46" s="234"/>
      <c r="E46" s="234"/>
      <c r="F46" s="234"/>
    </row>
    <row r="47" spans="2:6" customFormat="1" ht="12.75" customHeight="1">
      <c r="B47" s="17" t="s">
        <v>166</v>
      </c>
      <c r="C47" s="234" t="s">
        <v>169</v>
      </c>
      <c r="D47" s="234"/>
      <c r="E47" s="234"/>
      <c r="F47" s="234"/>
    </row>
    <row r="48" spans="2:6" customFormat="1" ht="12.75" customHeight="1">
      <c r="B48" s="17" t="s">
        <v>167</v>
      </c>
      <c r="C48" s="234" t="s">
        <v>170</v>
      </c>
      <c r="D48" s="234"/>
      <c r="E48" s="234"/>
      <c r="F48" s="234"/>
    </row>
    <row r="49" spans="1:1" ht="12.75">
      <c r="A49" s="6"/>
    </row>
  </sheetData>
  <mergeCells count="34">
    <mergeCell ref="C48:F48"/>
    <mergeCell ref="C35:F35"/>
    <mergeCell ref="C36:F36"/>
    <mergeCell ref="C37:F37"/>
    <mergeCell ref="C39:F39"/>
    <mergeCell ref="B38:F38"/>
    <mergeCell ref="C44:F44"/>
    <mergeCell ref="C45:F45"/>
    <mergeCell ref="C32:F32"/>
    <mergeCell ref="C33:F33"/>
    <mergeCell ref="C34:F34"/>
    <mergeCell ref="C46:F46"/>
    <mergeCell ref="C47:F47"/>
    <mergeCell ref="D15:F15"/>
    <mergeCell ref="B4:F4"/>
    <mergeCell ref="D17:F17"/>
    <mergeCell ref="C41:F41"/>
    <mergeCell ref="C43:F43"/>
    <mergeCell ref="C22:F22"/>
    <mergeCell ref="B20:F20"/>
    <mergeCell ref="C21:F21"/>
    <mergeCell ref="C23:F23"/>
    <mergeCell ref="B28:F28"/>
    <mergeCell ref="C24:F24"/>
    <mergeCell ref="C40:F40"/>
    <mergeCell ref="C42:F42"/>
    <mergeCell ref="C31:F31"/>
    <mergeCell ref="B30:F30"/>
    <mergeCell ref="C29:F29"/>
    <mergeCell ref="C3:F3"/>
    <mergeCell ref="B6:F6"/>
    <mergeCell ref="D9:F9"/>
    <mergeCell ref="D11:F11"/>
    <mergeCell ref="D13:F13"/>
  </mergeCells>
  <phoneticPr fontId="6" type="noConversion"/>
  <pageMargins left="0.75" right="0.75" top="1" bottom="1" header="0.5" footer="0.5"/>
  <pageSetup paperSize="9" orientation="portrait" r:id="rId1"/>
  <headerFooter alignWithMargins="0"/>
  <cellWatches>
    <cellWatch r="A49"/>
  </cellWatche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P25"/>
  <sheetViews>
    <sheetView showGridLines="0" zoomScaleNormal="100" workbookViewId="0">
      <pane ySplit="13" topLeftCell="A14" activePane="bottomLeft" state="frozen"/>
      <selection pane="bottomLeft" activeCell="AR14" sqref="AR14"/>
    </sheetView>
  </sheetViews>
  <sheetFormatPr baseColWidth="10" defaultColWidth="9.140625" defaultRowHeight="12.75"/>
  <cols>
    <col min="1" max="1" width="1.28515625" customWidth="1"/>
    <col min="2" max="2" width="6.28515625" customWidth="1"/>
    <col min="3" max="3" width="13.28515625" customWidth="1"/>
    <col min="4" max="4" width="21.42578125" customWidth="1"/>
    <col min="5" max="5" width="12.42578125" customWidth="1"/>
    <col min="6" max="6" width="22.28515625" customWidth="1"/>
    <col min="7" max="12" width="11.42578125" customWidth="1"/>
    <col min="13" max="13" width="13.42578125" customWidth="1"/>
    <col min="14" max="14" width="16" customWidth="1"/>
    <col min="15" max="16" width="11.42578125" customWidth="1"/>
    <col min="17" max="17" width="12.5703125" customWidth="1"/>
    <col min="18" max="18" width="13" customWidth="1"/>
    <col min="19" max="19" width="16.140625" customWidth="1"/>
  </cols>
  <sheetData>
    <row r="1" spans="1:42" ht="7.5" customHeight="1" thickBot="1"/>
    <row r="2" spans="1:42" ht="15.75" thickBot="1">
      <c r="B2" s="248" t="s">
        <v>224</v>
      </c>
      <c r="C2" s="249"/>
      <c r="D2" s="249"/>
      <c r="E2" s="249"/>
      <c r="F2" s="249"/>
      <c r="G2" s="249"/>
      <c r="H2" s="249"/>
      <c r="I2" s="249"/>
      <c r="J2" s="249"/>
      <c r="K2" s="249"/>
      <c r="L2" s="249"/>
      <c r="M2" s="249"/>
      <c r="N2" s="250"/>
    </row>
    <row r="3" spans="1:42" ht="13.5" thickBot="1"/>
    <row r="4" spans="1:42" ht="13.5" thickBot="1">
      <c r="B4" s="251" t="s">
        <v>284</v>
      </c>
      <c r="C4" s="252"/>
      <c r="D4" s="253"/>
      <c r="E4" s="253"/>
      <c r="F4" s="50"/>
      <c r="G4" s="138"/>
      <c r="H4" s="258" t="s">
        <v>101</v>
      </c>
      <c r="I4" s="259"/>
      <c r="J4" s="259"/>
      <c r="K4" s="259"/>
      <c r="L4" s="259"/>
      <c r="M4" s="259"/>
      <c r="N4" s="260"/>
    </row>
    <row r="5" spans="1:42" ht="24.75" customHeight="1">
      <c r="B5" s="45"/>
      <c r="C5" s="45"/>
      <c r="D5" s="45"/>
      <c r="E5" s="45"/>
      <c r="F5" s="44"/>
      <c r="G5" s="109"/>
      <c r="H5" s="109"/>
      <c r="I5" s="109"/>
      <c r="J5" s="109"/>
      <c r="K5" s="109"/>
      <c r="L5" s="109"/>
      <c r="M5" s="109"/>
      <c r="N5" s="109"/>
    </row>
    <row r="6" spans="1:42" ht="13.5" thickBot="1">
      <c r="B6" s="46" t="s">
        <v>386</v>
      </c>
      <c r="C6" s="46"/>
      <c r="D6" s="47"/>
      <c r="E6" s="254">
        <f>AVERAGE(G14:G24)</f>
        <v>0.13289760348583879</v>
      </c>
      <c r="F6" s="254"/>
      <c r="G6" s="138"/>
      <c r="H6" s="141" t="s">
        <v>143</v>
      </c>
      <c r="I6" s="142" t="s">
        <v>346</v>
      </c>
      <c r="J6" s="142" t="s">
        <v>217</v>
      </c>
      <c r="K6" s="142" t="s">
        <v>463</v>
      </c>
      <c r="L6" s="142" t="s">
        <v>352</v>
      </c>
      <c r="M6" s="143" t="s">
        <v>354</v>
      </c>
    </row>
    <row r="7" spans="1:42">
      <c r="B7" s="46" t="s">
        <v>387</v>
      </c>
      <c r="C7" s="97"/>
      <c r="D7" s="98"/>
      <c r="E7" s="254">
        <f>AVERAGE(H14:H24)</f>
        <v>0.88634630053394359</v>
      </c>
      <c r="F7" s="254"/>
      <c r="G7" s="139" t="s">
        <v>382</v>
      </c>
      <c r="H7" s="160">
        <f>SUM(M14:M24)</f>
        <v>22</v>
      </c>
      <c r="I7" s="160">
        <f>SUM(R14:R24)</f>
        <v>7</v>
      </c>
      <c r="J7" s="160">
        <f>SUM(W14:W24)</f>
        <v>7</v>
      </c>
      <c r="K7" s="160">
        <f>SUM(AB14:AB24)</f>
        <v>6</v>
      </c>
      <c r="L7" s="160">
        <f>SUM(AG14:AG24)</f>
        <v>9</v>
      </c>
      <c r="M7" s="160">
        <f>SUM(AL14:AL24)</f>
        <v>3</v>
      </c>
    </row>
    <row r="8" spans="1:42" ht="22.5">
      <c r="B8" s="255" t="s">
        <v>388</v>
      </c>
      <c r="C8" s="256"/>
      <c r="D8" s="257"/>
      <c r="E8" s="254">
        <f>SUM(I14:I24)</f>
        <v>3</v>
      </c>
      <c r="F8" s="254"/>
      <c r="G8" s="140" t="s">
        <v>383</v>
      </c>
      <c r="H8" s="160">
        <f>SUM(N14:N24)</f>
        <v>6</v>
      </c>
      <c r="I8" s="160">
        <f>SUM(S14:S24)</f>
        <v>0</v>
      </c>
      <c r="J8" s="160">
        <f>SUM(X14:X24)</f>
        <v>0</v>
      </c>
      <c r="K8" s="160">
        <f>SUM(AC14:AC24)</f>
        <v>0</v>
      </c>
      <c r="L8" s="160">
        <f>SUM(AH14:AH24)</f>
        <v>1</v>
      </c>
      <c r="M8" s="160">
        <f>SUM(AM14:AM24)</f>
        <v>0</v>
      </c>
    </row>
    <row r="9" spans="1:42">
      <c r="B9" s="46" t="s">
        <v>389</v>
      </c>
      <c r="C9" s="97"/>
      <c r="D9" s="98"/>
      <c r="E9" s="254">
        <f>SUM(J14:J24)</f>
        <v>2</v>
      </c>
      <c r="F9" s="254"/>
      <c r="G9" s="140" t="s">
        <v>384</v>
      </c>
      <c r="H9" s="160">
        <f>SUM(O14:O24)</f>
        <v>3</v>
      </c>
      <c r="I9" s="160">
        <f>SUM(T14:T24)</f>
        <v>0</v>
      </c>
      <c r="J9" s="160">
        <f>SUM(Y14:Y24)</f>
        <v>0</v>
      </c>
      <c r="K9" s="160">
        <f>SUM(AD14:AD24)</f>
        <v>0</v>
      </c>
      <c r="L9" s="160">
        <f>SUM(AI14:AI24)</f>
        <v>0</v>
      </c>
      <c r="M9" s="160">
        <f>SUM(AN14:AN24)</f>
        <v>0</v>
      </c>
    </row>
    <row r="10" spans="1:42">
      <c r="B10" s="255" t="s">
        <v>390</v>
      </c>
      <c r="C10" s="256"/>
      <c r="D10" s="257"/>
      <c r="E10" s="254">
        <f>SUM(K14:K24)</f>
        <v>12</v>
      </c>
      <c r="F10" s="254"/>
      <c r="G10" s="140" t="s">
        <v>102</v>
      </c>
      <c r="H10" s="161">
        <f t="shared" ref="H10:M10" si="0" xml:space="preserve"> H7/(H7+H8)</f>
        <v>0.7857142857142857</v>
      </c>
      <c r="I10" s="161">
        <f t="shared" si="0"/>
        <v>1</v>
      </c>
      <c r="J10" s="161">
        <f t="shared" si="0"/>
        <v>1</v>
      </c>
      <c r="K10" s="161">
        <f t="shared" si="0"/>
        <v>1</v>
      </c>
      <c r="L10" s="161">
        <f t="shared" si="0"/>
        <v>0.9</v>
      </c>
      <c r="M10" s="161">
        <f t="shared" si="0"/>
        <v>1</v>
      </c>
    </row>
    <row r="11" spans="1:42" s="30" customFormat="1" ht="9.75" customHeight="1" thickBot="1">
      <c r="B11" s="28"/>
      <c r="C11" s="28"/>
      <c r="D11" s="28"/>
      <c r="E11" s="28"/>
      <c r="F11" s="29"/>
      <c r="I11" s="43"/>
      <c r="J11" s="43"/>
      <c r="K11" s="43"/>
      <c r="L11" s="43"/>
    </row>
    <row r="12" spans="1:42" ht="12.75" customHeight="1">
      <c r="A12" s="199"/>
      <c r="B12" s="199"/>
      <c r="C12" s="199"/>
      <c r="D12" s="199"/>
      <c r="E12" s="199"/>
      <c r="F12" s="199"/>
      <c r="G12" s="264" t="s">
        <v>165</v>
      </c>
      <c r="H12" s="265"/>
      <c r="I12" s="267" t="s">
        <v>331</v>
      </c>
      <c r="J12" s="268"/>
      <c r="K12" s="268"/>
      <c r="L12" s="269"/>
      <c r="M12" s="266" t="s">
        <v>143</v>
      </c>
      <c r="N12" s="262"/>
      <c r="O12" s="262"/>
      <c r="P12" s="262"/>
      <c r="Q12" s="263"/>
      <c r="R12" s="261" t="s">
        <v>346</v>
      </c>
      <c r="S12" s="262"/>
      <c r="T12" s="262"/>
      <c r="U12" s="262"/>
      <c r="V12" s="263"/>
      <c r="W12" s="261" t="s">
        <v>217</v>
      </c>
      <c r="X12" s="262"/>
      <c r="Y12" s="262"/>
      <c r="Z12" s="262"/>
      <c r="AA12" s="263"/>
      <c r="AB12" s="261" t="s">
        <v>463</v>
      </c>
      <c r="AC12" s="262"/>
      <c r="AD12" s="262"/>
      <c r="AE12" s="262"/>
      <c r="AF12" s="263"/>
      <c r="AG12" s="261" t="s">
        <v>20</v>
      </c>
      <c r="AH12" s="262"/>
      <c r="AI12" s="262"/>
      <c r="AJ12" s="262"/>
      <c r="AK12" s="263"/>
      <c r="AL12" s="261" t="s">
        <v>19</v>
      </c>
      <c r="AM12" s="262"/>
      <c r="AN12" s="262"/>
      <c r="AO12" s="262"/>
      <c r="AP12" s="263"/>
    </row>
    <row r="13" spans="1:42" ht="35.25" customHeight="1" thickBot="1">
      <c r="B13" s="37" t="s">
        <v>222</v>
      </c>
      <c r="C13" s="37" t="s">
        <v>10</v>
      </c>
      <c r="D13" s="37" t="s">
        <v>225</v>
      </c>
      <c r="E13" s="37" t="s">
        <v>223</v>
      </c>
      <c r="F13" s="37" t="s">
        <v>11</v>
      </c>
      <c r="G13" s="152" t="s">
        <v>160</v>
      </c>
      <c r="H13" s="152" t="s">
        <v>161</v>
      </c>
      <c r="I13" s="152" t="s">
        <v>164</v>
      </c>
      <c r="J13" s="152" t="s">
        <v>162</v>
      </c>
      <c r="K13" s="152" t="s">
        <v>163</v>
      </c>
      <c r="L13" s="195" t="s">
        <v>32</v>
      </c>
      <c r="M13" s="195" t="s">
        <v>382</v>
      </c>
      <c r="N13" s="195" t="s">
        <v>26</v>
      </c>
      <c r="O13" s="195" t="s">
        <v>27</v>
      </c>
      <c r="P13" s="195" t="s">
        <v>28</v>
      </c>
      <c r="Q13" s="195" t="s">
        <v>161</v>
      </c>
      <c r="R13" s="195" t="s">
        <v>382</v>
      </c>
      <c r="S13" s="195" t="s">
        <v>26</v>
      </c>
      <c r="T13" s="195" t="s">
        <v>27</v>
      </c>
      <c r="U13" s="195" t="s">
        <v>28</v>
      </c>
      <c r="V13" s="195" t="s">
        <v>161</v>
      </c>
      <c r="W13" s="195" t="s">
        <v>382</v>
      </c>
      <c r="X13" s="195" t="s">
        <v>26</v>
      </c>
      <c r="Y13" s="195" t="s">
        <v>27</v>
      </c>
      <c r="Z13" s="195" t="s">
        <v>28</v>
      </c>
      <c r="AA13" s="195" t="s">
        <v>161</v>
      </c>
      <c r="AB13" s="195" t="s">
        <v>382</v>
      </c>
      <c r="AC13" s="195" t="s">
        <v>26</v>
      </c>
      <c r="AD13" s="195" t="s">
        <v>27</v>
      </c>
      <c r="AE13" s="195" t="s">
        <v>28</v>
      </c>
      <c r="AF13" s="195" t="s">
        <v>161</v>
      </c>
      <c r="AG13" s="195" t="s">
        <v>382</v>
      </c>
      <c r="AH13" s="195" t="s">
        <v>26</v>
      </c>
      <c r="AI13" s="195" t="s">
        <v>27</v>
      </c>
      <c r="AJ13" s="195" t="s">
        <v>28</v>
      </c>
      <c r="AK13" s="195" t="s">
        <v>161</v>
      </c>
      <c r="AL13" s="195" t="s">
        <v>382</v>
      </c>
      <c r="AM13" s="195" t="s">
        <v>26</v>
      </c>
      <c r="AN13" s="195" t="s">
        <v>27</v>
      </c>
      <c r="AO13" s="195" t="s">
        <v>28</v>
      </c>
      <c r="AP13" s="195" t="s">
        <v>161</v>
      </c>
    </row>
    <row r="14" spans="1:42">
      <c r="B14" s="48">
        <v>1</v>
      </c>
      <c r="C14" s="48" t="s">
        <v>22</v>
      </c>
      <c r="D14" s="49" t="s">
        <v>29</v>
      </c>
      <c r="E14" s="144">
        <v>39696</v>
      </c>
      <c r="F14" s="49" t="s">
        <v>379</v>
      </c>
      <c r="G14" s="164">
        <v>0.15032679738562091</v>
      </c>
      <c r="H14" s="165">
        <v>0.86956521739130432</v>
      </c>
      <c r="I14" s="166">
        <f>COUNTIF(NC!$Q$5:$Q$1003,TEXT($B14,"0000")&amp;TAB_TIP_NC_ERROR)</f>
        <v>3</v>
      </c>
      <c r="J14" s="166">
        <f>COUNTIF(NC!$Q$5:$Q$1003,TEXT($B14,"0000")&amp;TAB_TIP_NC_OBSERVACION)</f>
        <v>0</v>
      </c>
      <c r="K14" s="200">
        <f>COUNTIF(NC!$Q$5:$Q$1003,TEXT($B14,"0000")&amp;TAB_TIP_NC_ACLARACION)</f>
        <v>3</v>
      </c>
      <c r="L14" s="205">
        <f>SUMIF(NC!$B$5:$B$21,Bitácora!B14,NC!$P$5:$P$21)</f>
        <v>4</v>
      </c>
      <c r="M14" s="8">
        <v>8</v>
      </c>
      <c r="N14" s="8">
        <v>2</v>
      </c>
      <c r="O14" s="8">
        <v>1</v>
      </c>
      <c r="P14" s="203">
        <v>6.535947712418301E-2</v>
      </c>
      <c r="Q14" s="203">
        <v>0.8</v>
      </c>
      <c r="R14" s="8">
        <v>3</v>
      </c>
      <c r="S14" s="8">
        <v>0</v>
      </c>
      <c r="T14" s="8">
        <v>0</v>
      </c>
      <c r="U14" s="203">
        <v>1.948051948051948E-2</v>
      </c>
      <c r="V14" s="203">
        <v>1</v>
      </c>
      <c r="W14" s="8">
        <v>3</v>
      </c>
      <c r="X14" s="8">
        <v>0</v>
      </c>
      <c r="Y14" s="8">
        <v>0</v>
      </c>
      <c r="Z14" s="203">
        <v>1.948051948051948E-2</v>
      </c>
      <c r="AA14" s="203">
        <v>1</v>
      </c>
      <c r="AB14" s="8">
        <v>2</v>
      </c>
      <c r="AC14" s="8">
        <v>0</v>
      </c>
      <c r="AD14" s="8">
        <v>0</v>
      </c>
      <c r="AE14" s="203">
        <v>1.2987012987012988E-2</v>
      </c>
      <c r="AF14" s="203">
        <v>1</v>
      </c>
      <c r="AG14" s="8">
        <v>3</v>
      </c>
      <c r="AH14" s="8">
        <v>1</v>
      </c>
      <c r="AI14" s="8">
        <v>0</v>
      </c>
      <c r="AJ14" s="203">
        <v>2.5974025974025976E-2</v>
      </c>
      <c r="AK14" s="203">
        <v>0.75</v>
      </c>
      <c r="AL14" s="8">
        <v>1</v>
      </c>
      <c r="AM14" s="8">
        <v>0</v>
      </c>
      <c r="AN14" s="8">
        <v>0</v>
      </c>
      <c r="AO14" s="203">
        <v>6.4935064935064939E-3</v>
      </c>
      <c r="AP14" s="203">
        <v>1</v>
      </c>
    </row>
    <row r="15" spans="1:42">
      <c r="B15" s="48">
        <v>2</v>
      </c>
      <c r="C15" s="48" t="s">
        <v>24</v>
      </c>
      <c r="D15" s="49" t="s">
        <v>30</v>
      </c>
      <c r="E15" s="144">
        <v>39696</v>
      </c>
      <c r="F15" s="49" t="s">
        <v>334</v>
      </c>
      <c r="G15" s="167">
        <v>0.12418300653594772</v>
      </c>
      <c r="H15" s="162">
        <v>0.89473684210526316</v>
      </c>
      <c r="I15" s="163">
        <f>COUNTIF(NC!$Q$5:$Q$1003,TEXT($B15,"0000")&amp;TAB_TIP_NC_ERROR)</f>
        <v>0</v>
      </c>
      <c r="J15" s="163">
        <f>COUNTIF(NC!$Q$5:$Q$1003,TEXT($B15,"0000")&amp;TAB_TIP_NC_OBSERVACION)</f>
        <v>1</v>
      </c>
      <c r="K15" s="201">
        <f>COUNTIF(NC!$Q$5:$Q$1003,TEXT($B15,"0000")&amp;TAB_TIP_NC_ACLARACION)</f>
        <v>8</v>
      </c>
      <c r="L15" s="205">
        <f>SUMIF(NC!$B$5:$B$21,Bitácora!B15,NC!$P$5:$P$21)</f>
        <v>5</v>
      </c>
      <c r="M15" s="8">
        <v>7</v>
      </c>
      <c r="N15" s="8">
        <v>2</v>
      </c>
      <c r="O15" s="8">
        <v>1</v>
      </c>
      <c r="P15" s="203">
        <v>5.8823529411764705E-2</v>
      </c>
      <c r="Q15" s="203">
        <v>0.77777777777777779</v>
      </c>
      <c r="R15" s="8">
        <v>2</v>
      </c>
      <c r="S15" s="8">
        <v>0</v>
      </c>
      <c r="T15" s="8">
        <v>0</v>
      </c>
      <c r="U15" s="203">
        <v>1.2987012987012988E-2</v>
      </c>
      <c r="V15" s="203">
        <v>1</v>
      </c>
      <c r="W15" s="8">
        <v>2</v>
      </c>
      <c r="X15" s="8">
        <v>0</v>
      </c>
      <c r="Y15" s="8">
        <v>0</v>
      </c>
      <c r="Z15" s="203">
        <v>1.2987012987012988E-2</v>
      </c>
      <c r="AA15" s="203">
        <v>1</v>
      </c>
      <c r="AB15" s="8">
        <v>2</v>
      </c>
      <c r="AC15" s="8">
        <v>0</v>
      </c>
      <c r="AD15" s="8">
        <v>0</v>
      </c>
      <c r="AE15" s="203">
        <v>1.2987012987012988E-2</v>
      </c>
      <c r="AF15" s="203">
        <v>1</v>
      </c>
      <c r="AG15" s="8">
        <v>3</v>
      </c>
      <c r="AH15" s="8">
        <v>0</v>
      </c>
      <c r="AI15" s="8">
        <v>0</v>
      </c>
      <c r="AJ15" s="203">
        <v>1.948051948051948E-2</v>
      </c>
      <c r="AK15" s="203">
        <v>1</v>
      </c>
      <c r="AL15" s="8">
        <v>1</v>
      </c>
      <c r="AM15" s="8">
        <v>0</v>
      </c>
      <c r="AN15" s="8">
        <v>0</v>
      </c>
      <c r="AO15" s="203">
        <v>6.4935064935064939E-3</v>
      </c>
      <c r="AP15" s="203">
        <v>1</v>
      </c>
    </row>
    <row r="16" spans="1:42">
      <c r="B16" s="48">
        <v>3</v>
      </c>
      <c r="C16" s="48" t="s">
        <v>25</v>
      </c>
      <c r="D16" s="49" t="s">
        <v>31</v>
      </c>
      <c r="E16" s="144">
        <v>39696</v>
      </c>
      <c r="F16" s="49" t="s">
        <v>379</v>
      </c>
      <c r="G16" s="167">
        <v>0.12418300653594772</v>
      </c>
      <c r="H16" s="162">
        <v>0.89473684210526316</v>
      </c>
      <c r="I16" s="163">
        <f>COUNTIF(NC!$Q$5:$Q$1003,TEXT($B16,"0000")&amp;TAB_TIP_NC_ERROR)</f>
        <v>0</v>
      </c>
      <c r="J16" s="163">
        <f>COUNTIF(NC!$Q$5:$Q$1003,TEXT($B16,"0000")&amp;TAB_TIP_NC_OBSERVACION)</f>
        <v>1</v>
      </c>
      <c r="K16" s="201">
        <f>COUNTIF(NC!$Q$5:$Q$1003,TEXT($B16,"0000")&amp;TAB_TIP_NC_ACLARACION)</f>
        <v>1</v>
      </c>
      <c r="L16" s="205">
        <f>SUMIF(NC!$B$5:$B$21,Bitácora!B16,NC!$P$5:$P$21)</f>
        <v>1</v>
      </c>
      <c r="M16" s="8">
        <v>7</v>
      </c>
      <c r="N16" s="8">
        <v>2</v>
      </c>
      <c r="O16" s="8">
        <v>1</v>
      </c>
      <c r="P16" s="203">
        <v>5.8823529411764705E-2</v>
      </c>
      <c r="Q16" s="203">
        <v>0.77777777777777779</v>
      </c>
      <c r="R16" s="8">
        <v>2</v>
      </c>
      <c r="S16" s="8">
        <v>0</v>
      </c>
      <c r="T16" s="8">
        <v>0</v>
      </c>
      <c r="U16" s="203">
        <v>1.2987012987012988E-2</v>
      </c>
      <c r="V16" s="203">
        <v>1</v>
      </c>
      <c r="W16" s="8">
        <v>2</v>
      </c>
      <c r="X16" s="8">
        <v>0</v>
      </c>
      <c r="Y16" s="8">
        <v>0</v>
      </c>
      <c r="Z16" s="203">
        <v>1.2987012987012988E-2</v>
      </c>
      <c r="AA16" s="203">
        <v>1</v>
      </c>
      <c r="AB16" s="8">
        <v>2</v>
      </c>
      <c r="AC16" s="8">
        <v>0</v>
      </c>
      <c r="AD16" s="8">
        <v>0</v>
      </c>
      <c r="AE16" s="203">
        <v>1.2987012987012988E-2</v>
      </c>
      <c r="AF16" s="203">
        <v>1</v>
      </c>
      <c r="AG16" s="8">
        <v>3</v>
      </c>
      <c r="AH16" s="8">
        <v>0</v>
      </c>
      <c r="AI16" s="8">
        <v>0</v>
      </c>
      <c r="AJ16" s="203">
        <v>1.948051948051948E-2</v>
      </c>
      <c r="AK16" s="203">
        <v>1</v>
      </c>
      <c r="AL16" s="8">
        <v>1</v>
      </c>
      <c r="AM16" s="8">
        <v>0</v>
      </c>
      <c r="AN16" s="8">
        <v>0</v>
      </c>
      <c r="AO16" s="203">
        <v>6.4935064935064939E-3</v>
      </c>
      <c r="AP16" s="203">
        <v>1</v>
      </c>
    </row>
    <row r="17" spans="2:42">
      <c r="B17" s="48"/>
      <c r="C17" s="48"/>
      <c r="D17" s="49"/>
      <c r="E17" s="144"/>
      <c r="F17" s="49"/>
      <c r="G17" s="167"/>
      <c r="H17" s="162"/>
      <c r="I17" s="163"/>
      <c r="J17" s="163"/>
      <c r="K17" s="201"/>
      <c r="L17" s="201"/>
      <c r="M17" s="8"/>
      <c r="N17" s="8"/>
      <c r="O17" s="8"/>
      <c r="P17" s="203"/>
      <c r="Q17" s="8"/>
      <c r="R17" s="8"/>
      <c r="S17" s="8"/>
      <c r="T17" s="8"/>
      <c r="U17" s="203"/>
      <c r="V17" s="203"/>
      <c r="W17" s="8"/>
      <c r="X17" s="8"/>
      <c r="Y17" s="8"/>
      <c r="Z17" s="203"/>
      <c r="AA17" s="203"/>
      <c r="AB17" s="8"/>
      <c r="AC17" s="8"/>
      <c r="AD17" s="8"/>
      <c r="AE17" s="203"/>
      <c r="AF17" s="203"/>
      <c r="AG17" s="8"/>
      <c r="AH17" s="8"/>
      <c r="AI17" s="8"/>
      <c r="AJ17" s="203"/>
      <c r="AK17" s="203"/>
      <c r="AL17" s="8"/>
      <c r="AM17" s="8"/>
      <c r="AN17" s="8"/>
      <c r="AO17" s="203"/>
      <c r="AP17" s="203"/>
    </row>
    <row r="18" spans="2:42">
      <c r="B18" s="48"/>
      <c r="C18" s="48"/>
      <c r="D18" s="49"/>
      <c r="E18" s="49"/>
      <c r="F18" s="49"/>
      <c r="G18" s="167"/>
      <c r="H18" s="162"/>
      <c r="I18" s="163"/>
      <c r="J18" s="163"/>
      <c r="K18" s="201"/>
      <c r="L18" s="201"/>
      <c r="M18" s="8"/>
      <c r="N18" s="8"/>
      <c r="O18" s="8"/>
      <c r="P18" s="203"/>
      <c r="Q18" s="8"/>
      <c r="R18" s="8"/>
      <c r="S18" s="8"/>
      <c r="T18" s="8"/>
      <c r="U18" s="203"/>
      <c r="V18" s="203"/>
      <c r="W18" s="8"/>
      <c r="X18" s="8"/>
      <c r="Y18" s="8"/>
      <c r="Z18" s="203"/>
      <c r="AA18" s="203"/>
      <c r="AB18" s="8"/>
      <c r="AC18" s="8"/>
      <c r="AD18" s="8"/>
      <c r="AE18" s="203"/>
      <c r="AF18" s="203"/>
      <c r="AG18" s="8"/>
      <c r="AH18" s="8"/>
      <c r="AI18" s="8"/>
      <c r="AJ18" s="203"/>
      <c r="AK18" s="203"/>
      <c r="AL18" s="8"/>
      <c r="AM18" s="8"/>
      <c r="AN18" s="8"/>
      <c r="AO18" s="203"/>
      <c r="AP18" s="203"/>
    </row>
    <row r="19" spans="2:42">
      <c r="B19" s="48"/>
      <c r="C19" s="48"/>
      <c r="D19" s="49"/>
      <c r="E19" s="49"/>
      <c r="F19" s="49"/>
      <c r="G19" s="167"/>
      <c r="H19" s="162"/>
      <c r="I19" s="163"/>
      <c r="J19" s="163"/>
      <c r="K19" s="201"/>
      <c r="L19" s="201"/>
      <c r="M19" s="8"/>
      <c r="N19" s="8"/>
      <c r="O19" s="8"/>
      <c r="P19" s="203"/>
      <c r="Q19" s="8"/>
      <c r="R19" s="8"/>
      <c r="S19" s="8"/>
      <c r="T19" s="8"/>
      <c r="U19" s="203"/>
      <c r="V19" s="203"/>
      <c r="W19" s="8"/>
      <c r="X19" s="8"/>
      <c r="Y19" s="8"/>
      <c r="Z19" s="203"/>
      <c r="AA19" s="203"/>
      <c r="AB19" s="8"/>
      <c r="AC19" s="8"/>
      <c r="AD19" s="8"/>
      <c r="AE19" s="203"/>
      <c r="AF19" s="203"/>
      <c r="AG19" s="8"/>
      <c r="AH19" s="8"/>
      <c r="AI19" s="8"/>
      <c r="AJ19" s="203"/>
      <c r="AK19" s="203"/>
      <c r="AL19" s="8"/>
      <c r="AM19" s="8"/>
      <c r="AN19" s="8"/>
      <c r="AO19" s="203"/>
      <c r="AP19" s="203"/>
    </row>
    <row r="20" spans="2:42">
      <c r="B20" s="48"/>
      <c r="C20" s="48"/>
      <c r="D20" s="49"/>
      <c r="E20" s="49"/>
      <c r="F20" s="49"/>
      <c r="G20" s="167"/>
      <c r="H20" s="162"/>
      <c r="I20" s="163"/>
      <c r="J20" s="163"/>
      <c r="K20" s="201"/>
      <c r="L20" s="201"/>
      <c r="M20" s="8"/>
      <c r="N20" s="8"/>
      <c r="O20" s="8"/>
      <c r="P20" s="203"/>
      <c r="Q20" s="8"/>
      <c r="R20" s="8"/>
      <c r="S20" s="8"/>
      <c r="T20" s="8"/>
      <c r="U20" s="203"/>
      <c r="V20" s="203"/>
      <c r="W20" s="8"/>
      <c r="X20" s="8"/>
      <c r="Y20" s="8"/>
      <c r="Z20" s="203"/>
      <c r="AA20" s="203"/>
      <c r="AB20" s="8"/>
      <c r="AC20" s="8"/>
      <c r="AD20" s="8"/>
      <c r="AE20" s="203"/>
      <c r="AF20" s="203"/>
      <c r="AG20" s="8"/>
      <c r="AH20" s="8"/>
      <c r="AI20" s="8"/>
      <c r="AJ20" s="203"/>
      <c r="AK20" s="203"/>
      <c r="AL20" s="8"/>
      <c r="AM20" s="8"/>
      <c r="AN20" s="8"/>
      <c r="AO20" s="203"/>
      <c r="AP20" s="203"/>
    </row>
    <row r="21" spans="2:42">
      <c r="B21" s="48"/>
      <c r="C21" s="48"/>
      <c r="D21" s="49"/>
      <c r="E21" s="49"/>
      <c r="F21" s="49"/>
      <c r="G21" s="167"/>
      <c r="H21" s="162"/>
      <c r="I21" s="163"/>
      <c r="J21" s="163"/>
      <c r="K21" s="201"/>
      <c r="L21" s="201"/>
      <c r="M21" s="8"/>
      <c r="N21" s="8"/>
      <c r="O21" s="8"/>
      <c r="P21" s="203"/>
      <c r="Q21" s="8"/>
      <c r="R21" s="8"/>
      <c r="S21" s="8"/>
      <c r="T21" s="8"/>
      <c r="U21" s="203"/>
      <c r="V21" s="203"/>
      <c r="W21" s="8"/>
      <c r="X21" s="8"/>
      <c r="Y21" s="8"/>
      <c r="Z21" s="203"/>
      <c r="AA21" s="203"/>
      <c r="AB21" s="8"/>
      <c r="AC21" s="8"/>
      <c r="AD21" s="8"/>
      <c r="AE21" s="203"/>
      <c r="AF21" s="203"/>
      <c r="AG21" s="8"/>
      <c r="AH21" s="8"/>
      <c r="AI21" s="8"/>
      <c r="AJ21" s="203"/>
      <c r="AK21" s="203"/>
      <c r="AL21" s="8"/>
      <c r="AM21" s="8"/>
      <c r="AN21" s="8"/>
      <c r="AO21" s="203"/>
      <c r="AP21" s="203"/>
    </row>
    <row r="22" spans="2:42">
      <c r="B22" s="48"/>
      <c r="C22" s="48"/>
      <c r="D22" s="49"/>
      <c r="E22" s="49"/>
      <c r="F22" s="49"/>
      <c r="G22" s="167"/>
      <c r="H22" s="162"/>
      <c r="I22" s="163"/>
      <c r="J22" s="163"/>
      <c r="K22" s="201"/>
      <c r="L22" s="201"/>
      <c r="M22" s="8"/>
      <c r="N22" s="8"/>
      <c r="O22" s="8"/>
      <c r="P22" s="203"/>
      <c r="Q22" s="8"/>
      <c r="R22" s="8"/>
      <c r="S22" s="8"/>
      <c r="T22" s="8"/>
      <c r="U22" s="203"/>
      <c r="V22" s="203"/>
      <c r="W22" s="8"/>
      <c r="X22" s="8"/>
      <c r="Y22" s="8"/>
      <c r="Z22" s="203"/>
      <c r="AA22" s="203"/>
      <c r="AB22" s="8"/>
      <c r="AC22" s="8"/>
      <c r="AD22" s="8"/>
      <c r="AE22" s="203"/>
      <c r="AF22" s="203"/>
      <c r="AG22" s="8"/>
      <c r="AH22" s="8"/>
      <c r="AI22" s="8"/>
      <c r="AJ22" s="203"/>
      <c r="AK22" s="203"/>
      <c r="AL22" s="8"/>
      <c r="AM22" s="8"/>
      <c r="AN22" s="8"/>
      <c r="AO22" s="203"/>
      <c r="AP22" s="203"/>
    </row>
    <row r="23" spans="2:42">
      <c r="B23" s="48"/>
      <c r="C23" s="48"/>
      <c r="D23" s="49"/>
      <c r="E23" s="49"/>
      <c r="F23" s="49"/>
      <c r="G23" s="167"/>
      <c r="H23" s="162"/>
      <c r="I23" s="163"/>
      <c r="J23" s="163"/>
      <c r="K23" s="201"/>
      <c r="L23" s="201"/>
      <c r="M23" s="8"/>
      <c r="N23" s="8"/>
      <c r="O23" s="8"/>
      <c r="P23" s="203"/>
      <c r="Q23" s="8"/>
      <c r="R23" s="8"/>
      <c r="S23" s="8"/>
      <c r="T23" s="8"/>
      <c r="U23" s="203"/>
      <c r="V23" s="203"/>
      <c r="W23" s="8"/>
      <c r="X23" s="8"/>
      <c r="Y23" s="8"/>
      <c r="Z23" s="203"/>
      <c r="AA23" s="203"/>
      <c r="AB23" s="8"/>
      <c r="AC23" s="8"/>
      <c r="AD23" s="8"/>
      <c r="AE23" s="203"/>
      <c r="AF23" s="203"/>
      <c r="AG23" s="8"/>
      <c r="AH23" s="8"/>
      <c r="AI23" s="8"/>
      <c r="AJ23" s="203"/>
      <c r="AK23" s="203"/>
      <c r="AL23" s="8"/>
      <c r="AM23" s="8"/>
      <c r="AN23" s="8"/>
      <c r="AO23" s="203"/>
      <c r="AP23" s="203"/>
    </row>
    <row r="24" spans="2:42" ht="13.5" thickBot="1">
      <c r="B24" s="48"/>
      <c r="C24" s="48"/>
      <c r="D24" s="49"/>
      <c r="E24" s="49"/>
      <c r="F24" s="49"/>
      <c r="G24" s="168"/>
      <c r="H24" s="169"/>
      <c r="I24" s="170"/>
      <c r="J24" s="170"/>
      <c r="K24" s="202"/>
      <c r="L24" s="49"/>
      <c r="M24" s="8"/>
      <c r="N24" s="8"/>
      <c r="O24" s="8"/>
      <c r="P24" s="203"/>
      <c r="Q24" s="8"/>
      <c r="R24" s="8"/>
      <c r="S24" s="8"/>
      <c r="T24" s="8"/>
      <c r="U24" s="203"/>
      <c r="V24" s="203"/>
      <c r="W24" s="8"/>
      <c r="X24" s="8"/>
      <c r="Y24" s="8"/>
      <c r="Z24" s="203"/>
      <c r="AA24" s="203"/>
      <c r="AB24" s="8"/>
      <c r="AC24" s="8"/>
      <c r="AD24" s="8"/>
      <c r="AE24" s="203"/>
      <c r="AF24" s="203"/>
      <c r="AG24" s="8"/>
      <c r="AH24" s="8"/>
      <c r="AI24" s="8"/>
      <c r="AJ24" s="203"/>
      <c r="AK24" s="203"/>
      <c r="AL24" s="8"/>
      <c r="AM24" s="8"/>
      <c r="AN24" s="8"/>
      <c r="AO24" s="203"/>
      <c r="AP24" s="203"/>
    </row>
    <row r="25" spans="2:42">
      <c r="L25" s="206"/>
    </row>
  </sheetData>
  <dataConsolidate/>
  <mergeCells count="18">
    <mergeCell ref="AG12:AK12"/>
    <mergeCell ref="AL12:AP12"/>
    <mergeCell ref="G12:H12"/>
    <mergeCell ref="M12:Q12"/>
    <mergeCell ref="R12:V12"/>
    <mergeCell ref="W12:AA12"/>
    <mergeCell ref="AB12:AF12"/>
    <mergeCell ref="I12:L12"/>
    <mergeCell ref="B2:N2"/>
    <mergeCell ref="B4:E4"/>
    <mergeCell ref="E10:F10"/>
    <mergeCell ref="E6:F6"/>
    <mergeCell ref="E7:F7"/>
    <mergeCell ref="E8:F8"/>
    <mergeCell ref="E9:F9"/>
    <mergeCell ref="B8:D8"/>
    <mergeCell ref="H4:N4"/>
    <mergeCell ref="B10:D10"/>
  </mergeCells>
  <phoneticPr fontId="6" type="noConversion"/>
  <dataValidations count="1">
    <dataValidation type="list" allowBlank="1" showInputMessage="1" showErrorMessage="1" sqref="F14:F17">
      <formula1>TAB_TIP_ITERACION</formula1>
    </dataValidation>
  </dataValidations>
  <pageMargins left="0.75" right="0.75" top="1" bottom="1" header="0" footer="0"/>
  <pageSetup paperSize="5" orientation="landscape" r:id="rId1"/>
  <headerFooter alignWithMargins="0">
    <oddFooter>&amp;LRev: 1.0&amp;CFecha Efectiva:16/06/2008&amp;RPág.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0"/>
    <outlinePr summaryBelow="0" summaryRight="0"/>
    <pageSetUpPr fitToPage="1"/>
  </sheetPr>
  <dimension ref="B1:AI123"/>
  <sheetViews>
    <sheetView showGridLines="0" tabSelected="1" topLeftCell="S98" workbookViewId="0">
      <selection activeCell="S119" sqref="S119:S123"/>
    </sheetView>
  </sheetViews>
  <sheetFormatPr baseColWidth="10" defaultColWidth="8.85546875" defaultRowHeight="12.75" outlineLevelRow="1"/>
  <cols>
    <col min="1" max="1" width="1.5703125" customWidth="1"/>
    <col min="2" max="2" width="4" customWidth="1"/>
    <col min="3" max="3" width="17.5703125" style="36" customWidth="1"/>
    <col min="4" max="4" width="2.85546875" customWidth="1"/>
    <col min="5" max="5" width="32.7109375" style="11" bestFit="1" customWidth="1"/>
    <col min="6" max="6" width="16.28515625" customWidth="1"/>
    <col min="7" max="7" width="15.85546875" style="207" customWidth="1"/>
    <col min="8" max="8" width="4.7109375" customWidth="1"/>
    <col min="9" max="9" width="25.7109375" style="12" customWidth="1"/>
    <col min="10" max="10" width="8.5703125" customWidth="1"/>
    <col min="11" max="11" width="24.28515625" customWidth="1"/>
    <col min="12" max="12" width="7.85546875" customWidth="1"/>
    <col min="13" max="13" width="9.140625" customWidth="1"/>
    <col min="14" max="14" width="4.5703125" customWidth="1"/>
    <col min="15" max="15" width="10.42578125" customWidth="1"/>
    <col min="16" max="16" width="39.42578125" style="11" customWidth="1"/>
    <col min="17" max="18" width="43.42578125" style="11" customWidth="1"/>
    <col min="19" max="19" width="53.140625" customWidth="1"/>
    <col min="20" max="20" width="14.42578125" bestFit="1" customWidth="1"/>
    <col min="21" max="21" width="2.42578125" customWidth="1"/>
    <col min="22" max="22" width="0.140625" hidden="1" customWidth="1"/>
    <col min="23" max="23" width="12.7109375" hidden="1" customWidth="1"/>
    <col min="24" max="24" width="15.85546875" hidden="1" customWidth="1"/>
    <col min="25" max="25" width="18.140625" hidden="1" customWidth="1"/>
    <col min="26" max="26" width="13.28515625" hidden="1" customWidth="1"/>
    <col min="27" max="27" width="11.5703125" hidden="1" customWidth="1"/>
    <col min="28" max="28" width="3.7109375" customWidth="1"/>
    <col min="29" max="29" width="19.140625" customWidth="1"/>
  </cols>
  <sheetData>
    <row r="1" spans="2:35">
      <c r="B1" s="305" t="s">
        <v>497</v>
      </c>
      <c r="C1" s="304"/>
      <c r="D1" s="304"/>
      <c r="E1" s="304"/>
      <c r="F1" s="304"/>
      <c r="G1" s="304"/>
      <c r="H1" s="304"/>
      <c r="I1" s="304"/>
      <c r="J1" s="304"/>
      <c r="K1" s="304"/>
      <c r="L1" s="304"/>
      <c r="M1" s="304"/>
      <c r="N1" s="304"/>
      <c r="O1" s="304"/>
      <c r="P1" s="304"/>
      <c r="Q1" s="304"/>
      <c r="R1" s="304"/>
      <c r="S1" s="304"/>
      <c r="T1" s="304"/>
    </row>
    <row r="2" spans="2:35">
      <c r="B2" s="304"/>
      <c r="C2" s="304"/>
      <c r="D2" s="304"/>
      <c r="E2" s="304"/>
      <c r="F2" s="304"/>
      <c r="G2" s="304"/>
      <c r="H2" s="304"/>
      <c r="I2" s="304"/>
      <c r="J2" s="304"/>
      <c r="K2" s="304"/>
      <c r="L2" s="304"/>
      <c r="M2" s="304"/>
      <c r="N2" s="304"/>
      <c r="O2" s="304"/>
      <c r="P2" s="304"/>
      <c r="Q2" s="304"/>
      <c r="R2" s="304"/>
      <c r="S2" s="304"/>
      <c r="T2" s="304"/>
    </row>
    <row r="3" spans="2:35">
      <c r="B3" s="304"/>
      <c r="C3" s="304"/>
      <c r="D3" s="304"/>
      <c r="E3" s="304"/>
      <c r="F3" s="304"/>
      <c r="G3" s="304"/>
      <c r="H3" s="304"/>
      <c r="I3" s="304"/>
      <c r="J3" s="304"/>
      <c r="K3" s="304"/>
      <c r="L3" s="304"/>
      <c r="M3" s="304"/>
      <c r="N3" s="304"/>
      <c r="O3" s="304"/>
      <c r="P3" s="304"/>
      <c r="Q3" s="304"/>
      <c r="R3" s="304"/>
      <c r="S3" s="304"/>
      <c r="T3" s="304"/>
    </row>
    <row r="4" spans="2:35">
      <c r="B4" s="304"/>
      <c r="C4" s="304"/>
      <c r="D4" s="304"/>
      <c r="E4" s="304"/>
      <c r="F4" s="304"/>
      <c r="G4" s="304"/>
      <c r="H4" s="304"/>
      <c r="I4" s="304"/>
      <c r="J4" s="304"/>
      <c r="K4" s="304"/>
      <c r="L4" s="304"/>
      <c r="M4" s="304"/>
      <c r="N4" s="304"/>
      <c r="O4" s="304"/>
      <c r="P4" s="304"/>
      <c r="Q4" s="304"/>
      <c r="R4" s="304"/>
      <c r="S4" s="304"/>
      <c r="T4" s="304"/>
    </row>
    <row r="5" spans="2:35">
      <c r="B5" s="304"/>
      <c r="C5" s="304"/>
      <c r="D5" s="304"/>
      <c r="E5" s="304"/>
      <c r="F5" s="304"/>
      <c r="G5" s="304"/>
      <c r="H5" s="304"/>
      <c r="I5" s="304"/>
      <c r="J5" s="304"/>
      <c r="K5" s="304"/>
      <c r="L5" s="304"/>
      <c r="M5" s="304"/>
      <c r="N5" s="304"/>
      <c r="O5" s="304"/>
      <c r="P5" s="304"/>
      <c r="Q5" s="304"/>
      <c r="R5" s="304"/>
      <c r="S5" s="304"/>
      <c r="T5" s="304"/>
    </row>
    <row r="6" spans="2:35" ht="12.75" customHeight="1">
      <c r="B6" s="281" t="s">
        <v>21</v>
      </c>
      <c r="C6" s="282"/>
      <c r="D6" s="283"/>
      <c r="E6" s="197">
        <v>1</v>
      </c>
    </row>
    <row r="7" spans="2:35" ht="12.75" customHeight="1">
      <c r="B7" s="281" t="s">
        <v>399</v>
      </c>
      <c r="C7" s="282"/>
      <c r="D7" s="283"/>
      <c r="E7" s="197" t="s">
        <v>495</v>
      </c>
      <c r="H7" s="279" t="s">
        <v>382</v>
      </c>
      <c r="I7" s="280"/>
      <c r="J7" s="196">
        <f>COUNTIF($N$15:$N$123,"Si")</f>
        <v>106</v>
      </c>
      <c r="AC7" s="109"/>
      <c r="AD7" s="137" t="s">
        <v>143</v>
      </c>
      <c r="AE7" s="137" t="s">
        <v>346</v>
      </c>
      <c r="AF7" s="137" t="s">
        <v>489</v>
      </c>
      <c r="AG7" s="137" t="s">
        <v>463</v>
      </c>
      <c r="AH7" s="137" t="s">
        <v>20</v>
      </c>
      <c r="AI7" s="137" t="s">
        <v>19</v>
      </c>
    </row>
    <row r="8" spans="2:35" ht="12" customHeight="1">
      <c r="B8" s="281" t="s">
        <v>225</v>
      </c>
      <c r="C8" s="282"/>
      <c r="D8" s="283"/>
      <c r="E8" s="197" t="s">
        <v>473</v>
      </c>
      <c r="H8" s="279" t="s">
        <v>383</v>
      </c>
      <c r="I8" s="280"/>
      <c r="J8" s="196">
        <f>COUNTIF($N$15:$N$123,"No")</f>
        <v>0</v>
      </c>
      <c r="AC8" s="133" t="s">
        <v>382</v>
      </c>
      <c r="AD8" s="134">
        <f>COUNTIF(V15:V123,"1")</f>
        <v>12</v>
      </c>
      <c r="AE8" s="134">
        <f>COUNTIF(W15:W123,"1")</f>
        <v>46</v>
      </c>
      <c r="AF8" s="134">
        <f>COUNTIF(X15:X123,"1")</f>
        <v>24</v>
      </c>
      <c r="AG8" s="134">
        <f>COUNTIF(Y15:Y123,"1")</f>
        <v>13</v>
      </c>
      <c r="AH8" s="134">
        <f>COUNTIF(Z15:Z123,"1")</f>
        <v>5</v>
      </c>
      <c r="AI8" s="134">
        <f>COUNTIF(AA15:AA123,"1")</f>
        <v>6</v>
      </c>
    </row>
    <row r="9" spans="2:35" ht="12.75" customHeight="1">
      <c r="B9" s="281" t="s">
        <v>223</v>
      </c>
      <c r="C9" s="282"/>
      <c r="D9" s="283"/>
      <c r="E9" s="198">
        <v>42327</v>
      </c>
      <c r="G9"/>
      <c r="H9" s="279" t="s">
        <v>384</v>
      </c>
      <c r="I9" s="280"/>
      <c r="J9" s="196">
        <f>COUNTIF($N$15:$N$123,"NA")</f>
        <v>0</v>
      </c>
      <c r="AC9" s="133" t="s">
        <v>383</v>
      </c>
      <c r="AD9" s="134">
        <f>COUNTIF(V15:V123,"0")</f>
        <v>0</v>
      </c>
      <c r="AE9" s="134">
        <f>COUNTIF(W15:W123,"0")</f>
        <v>0</v>
      </c>
      <c r="AF9" s="134">
        <f>COUNTIF(X15:X123,"0")</f>
        <v>0</v>
      </c>
      <c r="AG9" s="134">
        <f>COUNTIF(Y15:Y123,"0")</f>
        <v>0</v>
      </c>
      <c r="AH9" s="134">
        <f>COUNTIF(Z15:Z123,"0")</f>
        <v>0</v>
      </c>
      <c r="AI9" s="134">
        <f>COUNTIF(AA15:AA123,"0")</f>
        <v>0</v>
      </c>
    </row>
    <row r="10" spans="2:35" ht="12.75" customHeight="1">
      <c r="B10" s="281" t="s">
        <v>11</v>
      </c>
      <c r="C10" s="282"/>
      <c r="D10" s="283"/>
      <c r="E10" s="197"/>
      <c r="H10" s="35" t="s">
        <v>158</v>
      </c>
      <c r="I10" s="35"/>
      <c r="J10" s="194">
        <f>((J7+J8))/(J7+J8+ COUNTIF($N$15:$N$123,"No"))</f>
        <v>1</v>
      </c>
      <c r="AC10" s="133" t="s">
        <v>384</v>
      </c>
      <c r="AD10" s="134">
        <f>COUNTIF(V15:V123,"-1")</f>
        <v>0</v>
      </c>
      <c r="AE10" s="134">
        <f>COUNTIF(W15:W123,"-1")</f>
        <v>0</v>
      </c>
      <c r="AF10" s="134">
        <f>COUNTIF(X15:X123,"-1")</f>
        <v>0</v>
      </c>
      <c r="AG10" s="134">
        <f>COUNTIF(Y15:Y123,"-1")</f>
        <v>0</v>
      </c>
      <c r="AH10" s="134">
        <f>COUNTIF(Z15:Z123,"-1")</f>
        <v>0</v>
      </c>
      <c r="AI10" s="134">
        <f>COUNTIF(AA15:AA123,"-1")</f>
        <v>0</v>
      </c>
    </row>
    <row r="11" spans="2:35" ht="24.75" customHeight="1">
      <c r="H11" s="35" t="s">
        <v>156</v>
      </c>
      <c r="I11" s="35"/>
      <c r="J11" s="194">
        <f>J7/(J7+J8)</f>
        <v>1</v>
      </c>
      <c r="AC11" s="133" t="s">
        <v>158</v>
      </c>
      <c r="AD11" s="135">
        <f>((AD8+AD9))/(AD8+AD9+ COUNTIF($V$15:$V$123,0))</f>
        <v>1</v>
      </c>
      <c r="AE11" s="135">
        <f>((AE8+AE9))/(AE8+AE9+ COUNTIF($W$15:$W$123,0))</f>
        <v>1</v>
      </c>
      <c r="AF11" s="135">
        <f>((AF8+AF9))/(AF8+AF9+ COUNTIF($X$15:$X$123,0))</f>
        <v>1</v>
      </c>
      <c r="AG11" s="135">
        <f>((AG8+AG9))/(AG8+AG9+ COUNTIF($Y$15:$Y123,0))</f>
        <v>1</v>
      </c>
      <c r="AH11" s="135">
        <f>((AH8+AH9))/(AH8+AH9+ COUNTIF($Z$15:$Z$123,0))</f>
        <v>1</v>
      </c>
      <c r="AI11" s="135">
        <f>((AI8+AI9))/(AI8+AI9+ COUNTIF(AA15:AA123,0))</f>
        <v>1</v>
      </c>
    </row>
    <row r="12" spans="2:35" ht="14.25" customHeight="1">
      <c r="L12" s="62"/>
      <c r="M12" s="62"/>
      <c r="N12" s="63"/>
      <c r="O12" s="63"/>
      <c r="P12" s="63"/>
      <c r="Q12" s="64"/>
      <c r="R12" s="64"/>
      <c r="AC12" s="136" t="s">
        <v>156</v>
      </c>
      <c r="AD12" s="135">
        <f t="shared" ref="AD12:AI12" si="0">AD8/(AD8+AD9)</f>
        <v>1</v>
      </c>
      <c r="AE12" s="135">
        <f t="shared" si="0"/>
        <v>1</v>
      </c>
      <c r="AF12" s="135">
        <f>AF8/(AF8+AF9)</f>
        <v>1</v>
      </c>
      <c r="AG12" s="135">
        <f t="shared" si="0"/>
        <v>1</v>
      </c>
      <c r="AH12" s="135">
        <f t="shared" si="0"/>
        <v>1</v>
      </c>
      <c r="AI12" s="135">
        <f t="shared" si="0"/>
        <v>1</v>
      </c>
    </row>
    <row r="13" spans="2:35" s="308" customFormat="1" ht="24.95" customHeight="1">
      <c r="B13" s="274" t="s">
        <v>123</v>
      </c>
      <c r="C13" s="274" t="s">
        <v>149</v>
      </c>
      <c r="D13" s="307" t="s">
        <v>602</v>
      </c>
      <c r="E13" s="307"/>
      <c r="F13" s="275" t="s">
        <v>219</v>
      </c>
      <c r="G13" s="277" t="s">
        <v>16</v>
      </c>
      <c r="H13" s="313" t="s">
        <v>146</v>
      </c>
      <c r="I13" s="314"/>
      <c r="J13" s="313" t="s">
        <v>603</v>
      </c>
      <c r="K13" s="314"/>
      <c r="L13" s="275" t="s">
        <v>257</v>
      </c>
      <c r="M13" s="275" t="s">
        <v>332</v>
      </c>
      <c r="N13" s="313" t="s">
        <v>259</v>
      </c>
      <c r="O13" s="314"/>
      <c r="P13" s="275" t="s">
        <v>381</v>
      </c>
      <c r="Q13" s="275" t="s">
        <v>147</v>
      </c>
      <c r="R13" s="275" t="s">
        <v>138</v>
      </c>
      <c r="S13" s="275" t="s">
        <v>148</v>
      </c>
      <c r="T13" s="275" t="s">
        <v>289</v>
      </c>
    </row>
    <row r="14" spans="2:35" s="308" customFormat="1" ht="24.95" customHeight="1" thickBot="1">
      <c r="B14" s="275"/>
      <c r="C14" s="275"/>
      <c r="D14" s="216" t="s">
        <v>123</v>
      </c>
      <c r="E14" s="216" t="s">
        <v>252</v>
      </c>
      <c r="F14" s="306"/>
      <c r="G14" s="278"/>
      <c r="H14" s="315"/>
      <c r="I14" s="316"/>
      <c r="J14" s="315"/>
      <c r="K14" s="316"/>
      <c r="L14" s="306"/>
      <c r="M14" s="306"/>
      <c r="N14" s="315"/>
      <c r="O14" s="316"/>
      <c r="P14" s="306"/>
      <c r="Q14" s="306"/>
      <c r="R14" s="306"/>
      <c r="S14" s="306"/>
      <c r="T14" s="306"/>
      <c r="V14" s="309" t="s">
        <v>143</v>
      </c>
      <c r="W14" s="309" t="s">
        <v>346</v>
      </c>
      <c r="X14" s="342" t="s">
        <v>489</v>
      </c>
      <c r="Y14" s="309" t="s">
        <v>463</v>
      </c>
      <c r="Z14" s="309" t="s">
        <v>20</v>
      </c>
      <c r="AA14" s="309" t="s">
        <v>19</v>
      </c>
    </row>
    <row r="15" spans="2:35" ht="39.950000000000003" customHeight="1" thickBot="1">
      <c r="B15" s="270" t="s">
        <v>493</v>
      </c>
      <c r="C15" s="271"/>
      <c r="D15" s="271"/>
      <c r="E15" s="271"/>
      <c r="F15" s="271"/>
      <c r="G15" s="271"/>
      <c r="H15" s="271"/>
      <c r="I15" s="271"/>
      <c r="J15" s="271"/>
      <c r="K15" s="271"/>
      <c r="L15" s="271"/>
      <c r="M15" s="271"/>
      <c r="N15" s="271"/>
      <c r="O15" s="321"/>
      <c r="P15" s="271"/>
      <c r="Q15" s="271"/>
      <c r="R15" s="271"/>
      <c r="S15" s="271"/>
      <c r="T15" s="272"/>
      <c r="V15" s="124"/>
      <c r="W15" s="124"/>
      <c r="X15" s="124"/>
      <c r="Y15" s="124"/>
      <c r="Z15" s="124"/>
      <c r="AA15" s="124"/>
    </row>
    <row r="16" spans="2:35" s="39" customFormat="1" ht="39.950000000000003" customHeight="1" outlineLevel="1">
      <c r="B16" s="72">
        <v>1</v>
      </c>
      <c r="C16" s="303" t="s">
        <v>493</v>
      </c>
      <c r="D16" s="72">
        <v>1</v>
      </c>
      <c r="E16" s="303" t="s">
        <v>498</v>
      </c>
      <c r="F16" s="72"/>
      <c r="G16" s="331" t="s">
        <v>489</v>
      </c>
      <c r="H16" s="317" t="s">
        <v>474</v>
      </c>
      <c r="I16" s="317"/>
      <c r="J16" s="332" t="s">
        <v>607</v>
      </c>
      <c r="K16" s="329"/>
      <c r="L16" s="72" t="s">
        <v>258</v>
      </c>
      <c r="M16" s="75">
        <v>1</v>
      </c>
      <c r="N16" s="82" t="s">
        <v>157</v>
      </c>
      <c r="O16" s="336" t="str">
        <f t="shared" ref="O16:O79" si="1">IF(N16="No","û",IF(N16="Si","ü",IF(N16="NA","l","")))</f>
        <v>ü</v>
      </c>
      <c r="P16" s="72"/>
      <c r="Q16" s="72"/>
      <c r="R16" s="72"/>
      <c r="S16" s="72"/>
      <c r="T16" s="72"/>
      <c r="U16" s="53"/>
      <c r="V16" s="124" t="str">
        <f>IF(($G16="PRO"),IF(N16="Si",1,IF(N16="No",0,IF(N16="NA",-1))),"NO ES DE PROCESO PRO")</f>
        <v>NO ES DE PROCESO PRO</v>
      </c>
      <c r="W16" s="124" t="str">
        <f>IF(($G16="REQM"),IF(N16="Si",1,IF(N16="No",0,IF(N16="NA",-1))),"NO ES DE PROCESO REQM")</f>
        <v>NO ES DE PROCESO REQM</v>
      </c>
      <c r="X16" s="124">
        <f>IF(($G16="PP-PMC"),IF(N16="Si",1,IF(N16="No",0,IF(N16="NA",-1))),"NO ES DE PROCESO PP-PMC")</f>
        <v>1</v>
      </c>
      <c r="Y16" s="124" t="str">
        <f>IF(($G16="PPQA"),IF(N16="Si",1,IF(N16="No",0,IF(N16="NA",-1))),"NO ES DE PROCESO PPQA")</f>
        <v>NO ES DE PROCESO PPQA</v>
      </c>
      <c r="Z16" s="124" t="str">
        <f>IF(($G16="CM"),IF(N16="Si",1,IF(N16="No",0,IF(N16="NA",-1))),"NO ES DE PROCESO CM")</f>
        <v>NO ES DE PROCESO CM</v>
      </c>
      <c r="AA16" s="124" t="str">
        <f>IF(($G16="MA"),IF(N16="Si",1,IF(N16="No",0,IF(N16="NA",-1))),"NO ES DE PROCESO MA")</f>
        <v>NO ES DE PROCESO MA</v>
      </c>
    </row>
    <row r="17" spans="2:27" s="39" customFormat="1" ht="39.950000000000003" customHeight="1" outlineLevel="1">
      <c r="B17" s="72">
        <f>B16+1</f>
        <v>2</v>
      </c>
      <c r="C17" s="303" t="s">
        <v>493</v>
      </c>
      <c r="D17" s="51">
        <v>2.1</v>
      </c>
      <c r="E17" s="10" t="s">
        <v>499</v>
      </c>
      <c r="F17" s="51"/>
      <c r="G17" s="331" t="s">
        <v>489</v>
      </c>
      <c r="H17" s="322" t="s">
        <v>474</v>
      </c>
      <c r="I17" s="322"/>
      <c r="J17" s="332" t="s">
        <v>607</v>
      </c>
      <c r="K17" s="329"/>
      <c r="L17" s="72" t="s">
        <v>258</v>
      </c>
      <c r="M17" s="67">
        <v>1</v>
      </c>
      <c r="N17" s="82" t="s">
        <v>157</v>
      </c>
      <c r="O17" s="336" t="str">
        <f t="shared" si="1"/>
        <v>ü</v>
      </c>
      <c r="P17" s="51"/>
      <c r="Q17" s="51"/>
      <c r="R17" s="51"/>
      <c r="S17" s="51"/>
      <c r="T17" s="51"/>
      <c r="U17" s="53"/>
      <c r="V17" s="124" t="str">
        <f t="shared" ref="V17:V80" si="2">IF(($G17="PRO"),IF(N17="Si",1,IF(N17="No",0,IF(N17="NA",-1))),"NO ES DE PROCESO PRO")</f>
        <v>NO ES DE PROCESO PRO</v>
      </c>
      <c r="W17" s="124" t="str">
        <f t="shared" ref="W17:W80" si="3">IF(($G17="REQM"),IF(N17="Si",1,IF(N17="No",0,IF(N17="NA",-1))),"NO ES DE PROCESO REQM")</f>
        <v>NO ES DE PROCESO REQM</v>
      </c>
      <c r="X17" s="124">
        <f t="shared" ref="X17:X80" si="4">IF(($G17="PP-PMC"),IF(N17="Si",1,IF(N17="No",0,IF(N17="NA",-1))),"NO ES DE PROCESO PP-PMC")</f>
        <v>1</v>
      </c>
      <c r="Y17" s="124" t="str">
        <f t="shared" ref="Y17:Y80" si="5">IF(($G17="PPQA"),IF(N17="Si",1,IF(N17="No",0,IF(N17="NA",-1))),"NO ES DE PROCESO PPQA")</f>
        <v>NO ES DE PROCESO PPQA</v>
      </c>
      <c r="Z17" s="124" t="str">
        <f t="shared" ref="Z17:Z80" si="6">IF(($G17="CM"),IF(N17="Si",1,IF(N17="No",0,IF(N17="NA",-1))),"NO ES DE PROCESO CM")</f>
        <v>NO ES DE PROCESO CM</v>
      </c>
      <c r="AA17" s="124" t="str">
        <f t="shared" ref="AA17:AA80" si="7">IF(($G17="MA"),IF(N17="Si",1,IF(N17="No",0,IF(N17="NA",-1))),"NO ES DE PROCESO MA")</f>
        <v>NO ES DE PROCESO MA</v>
      </c>
    </row>
    <row r="18" spans="2:27" s="39" customFormat="1" ht="39.950000000000003" customHeight="1" outlineLevel="1">
      <c r="B18" s="72">
        <f t="shared" ref="B18:B29" si="8">B17+1</f>
        <v>3</v>
      </c>
      <c r="C18" s="303" t="s">
        <v>493</v>
      </c>
      <c r="D18" s="51">
        <v>3</v>
      </c>
      <c r="E18" s="10" t="s">
        <v>500</v>
      </c>
      <c r="F18" s="51"/>
      <c r="G18" s="331" t="s">
        <v>489</v>
      </c>
      <c r="H18" s="322" t="s">
        <v>474</v>
      </c>
      <c r="I18" s="322"/>
      <c r="J18" s="332" t="s">
        <v>607</v>
      </c>
      <c r="K18" s="329"/>
      <c r="L18" s="72" t="s">
        <v>258</v>
      </c>
      <c r="M18" s="67">
        <v>1</v>
      </c>
      <c r="N18" s="82" t="s">
        <v>157</v>
      </c>
      <c r="O18" s="336" t="str">
        <f t="shared" si="1"/>
        <v>ü</v>
      </c>
      <c r="P18" s="51"/>
      <c r="Q18" s="51"/>
      <c r="R18" s="51"/>
      <c r="S18" s="51"/>
      <c r="T18" s="51"/>
      <c r="U18" s="53"/>
      <c r="V18" s="124" t="str">
        <f t="shared" si="2"/>
        <v>NO ES DE PROCESO PRO</v>
      </c>
      <c r="W18" s="124" t="str">
        <f t="shared" si="3"/>
        <v>NO ES DE PROCESO REQM</v>
      </c>
      <c r="X18" s="124">
        <f t="shared" si="4"/>
        <v>1</v>
      </c>
      <c r="Y18" s="124" t="str">
        <f t="shared" si="5"/>
        <v>NO ES DE PROCESO PPQA</v>
      </c>
      <c r="Z18" s="124" t="str">
        <f t="shared" si="6"/>
        <v>NO ES DE PROCESO CM</v>
      </c>
      <c r="AA18" s="124" t="str">
        <f t="shared" si="7"/>
        <v>NO ES DE PROCESO MA</v>
      </c>
    </row>
    <row r="19" spans="2:27" s="39" customFormat="1" ht="39.950000000000003" customHeight="1" outlineLevel="1">
      <c r="B19" s="72">
        <f t="shared" si="8"/>
        <v>4</v>
      </c>
      <c r="C19" s="303" t="s">
        <v>493</v>
      </c>
      <c r="D19" s="51">
        <v>4</v>
      </c>
      <c r="E19" s="10" t="s">
        <v>501</v>
      </c>
      <c r="F19" s="51"/>
      <c r="G19" s="331" t="s">
        <v>489</v>
      </c>
      <c r="H19" s="322" t="s">
        <v>474</v>
      </c>
      <c r="I19" s="322"/>
      <c r="J19" s="332" t="s">
        <v>607</v>
      </c>
      <c r="K19" s="329"/>
      <c r="L19" s="72" t="s">
        <v>258</v>
      </c>
      <c r="M19" s="67">
        <v>1</v>
      </c>
      <c r="N19" s="82" t="s">
        <v>157</v>
      </c>
      <c r="O19" s="336" t="str">
        <f t="shared" si="1"/>
        <v>ü</v>
      </c>
      <c r="P19" s="51"/>
      <c r="Q19" s="51"/>
      <c r="R19" s="51"/>
      <c r="S19" s="51"/>
      <c r="T19" s="51"/>
      <c r="U19" s="53"/>
      <c r="V19" s="124" t="str">
        <f t="shared" si="2"/>
        <v>NO ES DE PROCESO PRO</v>
      </c>
      <c r="W19" s="124" t="str">
        <f t="shared" si="3"/>
        <v>NO ES DE PROCESO REQM</v>
      </c>
      <c r="X19" s="124">
        <f t="shared" si="4"/>
        <v>1</v>
      </c>
      <c r="Y19" s="124" t="str">
        <f t="shared" si="5"/>
        <v>NO ES DE PROCESO PPQA</v>
      </c>
      <c r="Z19" s="124" t="str">
        <f t="shared" si="6"/>
        <v>NO ES DE PROCESO CM</v>
      </c>
      <c r="AA19" s="124" t="str">
        <f t="shared" si="7"/>
        <v>NO ES DE PROCESO MA</v>
      </c>
    </row>
    <row r="20" spans="2:27" s="39" customFormat="1" ht="39.950000000000003" customHeight="1" outlineLevel="1">
      <c r="B20" s="72">
        <f t="shared" si="8"/>
        <v>5</v>
      </c>
      <c r="C20" s="303" t="s">
        <v>493</v>
      </c>
      <c r="D20" s="51">
        <v>5</v>
      </c>
      <c r="E20" s="10" t="s">
        <v>502</v>
      </c>
      <c r="F20" s="51"/>
      <c r="G20" s="331" t="s">
        <v>489</v>
      </c>
      <c r="H20" s="322" t="s">
        <v>474</v>
      </c>
      <c r="I20" s="322"/>
      <c r="J20" s="332" t="s">
        <v>607</v>
      </c>
      <c r="K20" s="329"/>
      <c r="L20" s="72" t="s">
        <v>258</v>
      </c>
      <c r="M20" s="67">
        <v>1</v>
      </c>
      <c r="N20" s="82" t="s">
        <v>157</v>
      </c>
      <c r="O20" s="336" t="str">
        <f t="shared" si="1"/>
        <v>ü</v>
      </c>
      <c r="P20" s="51"/>
      <c r="Q20" s="51"/>
      <c r="R20" s="51"/>
      <c r="S20" s="51"/>
      <c r="T20" s="51"/>
      <c r="U20" s="53"/>
      <c r="V20" s="124" t="str">
        <f t="shared" si="2"/>
        <v>NO ES DE PROCESO PRO</v>
      </c>
      <c r="W20" s="124" t="str">
        <f t="shared" si="3"/>
        <v>NO ES DE PROCESO REQM</v>
      </c>
      <c r="X20" s="124">
        <f t="shared" si="4"/>
        <v>1</v>
      </c>
      <c r="Y20" s="124" t="str">
        <f t="shared" si="5"/>
        <v>NO ES DE PROCESO PPQA</v>
      </c>
      <c r="Z20" s="124" t="str">
        <f t="shared" si="6"/>
        <v>NO ES DE PROCESO CM</v>
      </c>
      <c r="AA20" s="124" t="str">
        <f t="shared" si="7"/>
        <v>NO ES DE PROCESO MA</v>
      </c>
    </row>
    <row r="21" spans="2:27" s="39" customFormat="1" ht="39.950000000000003" customHeight="1" outlineLevel="1">
      <c r="B21" s="72">
        <f t="shared" si="8"/>
        <v>6</v>
      </c>
      <c r="C21" s="303" t="s">
        <v>493</v>
      </c>
      <c r="D21" s="51">
        <v>6</v>
      </c>
      <c r="E21" s="10" t="s">
        <v>503</v>
      </c>
      <c r="F21" s="51"/>
      <c r="G21" s="331" t="s">
        <v>489</v>
      </c>
      <c r="H21" s="322" t="s">
        <v>474</v>
      </c>
      <c r="I21" s="322"/>
      <c r="J21" s="332" t="s">
        <v>607</v>
      </c>
      <c r="K21" s="329"/>
      <c r="L21" s="72" t="s">
        <v>258</v>
      </c>
      <c r="M21" s="67">
        <v>1</v>
      </c>
      <c r="N21" s="82" t="s">
        <v>157</v>
      </c>
      <c r="O21" s="336" t="str">
        <f t="shared" si="1"/>
        <v>ü</v>
      </c>
      <c r="P21" s="51"/>
      <c r="Q21" s="51"/>
      <c r="R21" s="51"/>
      <c r="S21" s="51"/>
      <c r="T21" s="51"/>
      <c r="U21" s="53"/>
      <c r="V21" s="124" t="str">
        <f t="shared" si="2"/>
        <v>NO ES DE PROCESO PRO</v>
      </c>
      <c r="W21" s="124" t="str">
        <f t="shared" si="3"/>
        <v>NO ES DE PROCESO REQM</v>
      </c>
      <c r="X21" s="124">
        <f t="shared" si="4"/>
        <v>1</v>
      </c>
      <c r="Y21" s="124" t="str">
        <f t="shared" si="5"/>
        <v>NO ES DE PROCESO PPQA</v>
      </c>
      <c r="Z21" s="124" t="str">
        <f t="shared" si="6"/>
        <v>NO ES DE PROCESO CM</v>
      </c>
      <c r="AA21" s="124" t="str">
        <f t="shared" si="7"/>
        <v>NO ES DE PROCESO MA</v>
      </c>
    </row>
    <row r="22" spans="2:27" s="39" customFormat="1" ht="39.950000000000003" customHeight="1" outlineLevel="1">
      <c r="B22" s="72">
        <f t="shared" si="8"/>
        <v>7</v>
      </c>
      <c r="C22" s="303" t="s">
        <v>493</v>
      </c>
      <c r="D22" s="51">
        <v>7</v>
      </c>
      <c r="E22" s="10" t="s">
        <v>504</v>
      </c>
      <c r="F22" s="51"/>
      <c r="G22" s="331" t="s">
        <v>489</v>
      </c>
      <c r="H22" s="322" t="s">
        <v>474</v>
      </c>
      <c r="I22" s="322"/>
      <c r="J22" s="332" t="s">
        <v>607</v>
      </c>
      <c r="K22" s="329"/>
      <c r="L22" s="72" t="s">
        <v>258</v>
      </c>
      <c r="M22" s="67">
        <v>1</v>
      </c>
      <c r="N22" s="82" t="s">
        <v>157</v>
      </c>
      <c r="O22" s="336" t="str">
        <f t="shared" si="1"/>
        <v>ü</v>
      </c>
      <c r="P22" s="51"/>
      <c r="Q22" s="51"/>
      <c r="R22" s="51"/>
      <c r="S22" s="51"/>
      <c r="T22" s="51"/>
      <c r="U22" s="53"/>
      <c r="V22" s="124" t="str">
        <f t="shared" si="2"/>
        <v>NO ES DE PROCESO PRO</v>
      </c>
      <c r="W22" s="124" t="str">
        <f t="shared" si="3"/>
        <v>NO ES DE PROCESO REQM</v>
      </c>
      <c r="X22" s="124">
        <f t="shared" si="4"/>
        <v>1</v>
      </c>
      <c r="Y22" s="124" t="str">
        <f t="shared" si="5"/>
        <v>NO ES DE PROCESO PPQA</v>
      </c>
      <c r="Z22" s="124" t="str">
        <f t="shared" si="6"/>
        <v>NO ES DE PROCESO CM</v>
      </c>
      <c r="AA22" s="124" t="str">
        <f t="shared" si="7"/>
        <v>NO ES DE PROCESO MA</v>
      </c>
    </row>
    <row r="23" spans="2:27" s="39" customFormat="1" ht="39.950000000000003" customHeight="1" outlineLevel="1">
      <c r="B23" s="72">
        <f t="shared" si="8"/>
        <v>8</v>
      </c>
      <c r="C23" s="303" t="s">
        <v>493</v>
      </c>
      <c r="D23" s="51">
        <v>8</v>
      </c>
      <c r="E23" s="10" t="s">
        <v>505</v>
      </c>
      <c r="F23" s="51"/>
      <c r="G23" s="331" t="s">
        <v>489</v>
      </c>
      <c r="H23" s="322" t="s">
        <v>474</v>
      </c>
      <c r="I23" s="322"/>
      <c r="J23" s="332" t="s">
        <v>607</v>
      </c>
      <c r="K23" s="329"/>
      <c r="L23" s="72" t="s">
        <v>258</v>
      </c>
      <c r="M23" s="67">
        <v>1</v>
      </c>
      <c r="N23" s="82" t="s">
        <v>157</v>
      </c>
      <c r="O23" s="336" t="str">
        <f t="shared" si="1"/>
        <v>ü</v>
      </c>
      <c r="P23" s="51"/>
      <c r="Q23" s="51"/>
      <c r="R23" s="51"/>
      <c r="S23" s="51"/>
      <c r="T23" s="51"/>
      <c r="U23" s="53"/>
      <c r="V23" s="124" t="str">
        <f t="shared" si="2"/>
        <v>NO ES DE PROCESO PRO</v>
      </c>
      <c r="W23" s="124" t="str">
        <f t="shared" si="3"/>
        <v>NO ES DE PROCESO REQM</v>
      </c>
      <c r="X23" s="124">
        <f t="shared" si="4"/>
        <v>1</v>
      </c>
      <c r="Y23" s="124" t="str">
        <f t="shared" si="5"/>
        <v>NO ES DE PROCESO PPQA</v>
      </c>
      <c r="Z23" s="124" t="str">
        <f t="shared" si="6"/>
        <v>NO ES DE PROCESO CM</v>
      </c>
      <c r="AA23" s="124" t="str">
        <f t="shared" si="7"/>
        <v>NO ES DE PROCESO MA</v>
      </c>
    </row>
    <row r="24" spans="2:27" s="39" customFormat="1" ht="39.950000000000003" customHeight="1" outlineLevel="1">
      <c r="B24" s="72">
        <f t="shared" si="8"/>
        <v>9</v>
      </c>
      <c r="C24" s="303" t="s">
        <v>493</v>
      </c>
      <c r="D24" s="51">
        <v>9</v>
      </c>
      <c r="E24" s="10" t="s">
        <v>506</v>
      </c>
      <c r="F24" s="51"/>
      <c r="G24" s="331" t="s">
        <v>489</v>
      </c>
      <c r="H24" s="322" t="s">
        <v>474</v>
      </c>
      <c r="I24" s="322"/>
      <c r="J24" s="332" t="s">
        <v>607</v>
      </c>
      <c r="K24" s="329"/>
      <c r="L24" s="72" t="s">
        <v>258</v>
      </c>
      <c r="M24" s="67">
        <v>1</v>
      </c>
      <c r="N24" s="82" t="s">
        <v>157</v>
      </c>
      <c r="O24" s="336" t="str">
        <f t="shared" si="1"/>
        <v>ü</v>
      </c>
      <c r="P24" s="51"/>
      <c r="Q24" s="51"/>
      <c r="R24" s="51"/>
      <c r="S24" s="51"/>
      <c r="T24" s="51"/>
      <c r="U24" s="53"/>
      <c r="V24" s="124" t="str">
        <f t="shared" si="2"/>
        <v>NO ES DE PROCESO PRO</v>
      </c>
      <c r="W24" s="124" t="str">
        <f t="shared" si="3"/>
        <v>NO ES DE PROCESO REQM</v>
      </c>
      <c r="X24" s="124">
        <f t="shared" si="4"/>
        <v>1</v>
      </c>
      <c r="Y24" s="124" t="str">
        <f t="shared" si="5"/>
        <v>NO ES DE PROCESO PPQA</v>
      </c>
      <c r="Z24" s="124" t="str">
        <f t="shared" si="6"/>
        <v>NO ES DE PROCESO CM</v>
      </c>
      <c r="AA24" s="124" t="str">
        <f t="shared" si="7"/>
        <v>NO ES DE PROCESO MA</v>
      </c>
    </row>
    <row r="25" spans="2:27" s="39" customFormat="1" ht="39.950000000000003" customHeight="1" outlineLevel="1">
      <c r="B25" s="72">
        <f t="shared" si="8"/>
        <v>10</v>
      </c>
      <c r="C25" s="303" t="s">
        <v>493</v>
      </c>
      <c r="D25" s="51">
        <v>10</v>
      </c>
      <c r="E25" s="10" t="s">
        <v>507</v>
      </c>
      <c r="F25" s="51"/>
      <c r="G25" s="331" t="s">
        <v>489</v>
      </c>
      <c r="H25" s="322" t="s">
        <v>474</v>
      </c>
      <c r="I25" s="322"/>
      <c r="J25" s="332" t="s">
        <v>607</v>
      </c>
      <c r="K25" s="329"/>
      <c r="L25" s="72" t="s">
        <v>258</v>
      </c>
      <c r="M25" s="67">
        <v>1</v>
      </c>
      <c r="N25" s="82" t="s">
        <v>157</v>
      </c>
      <c r="O25" s="336" t="str">
        <f t="shared" si="1"/>
        <v>ü</v>
      </c>
      <c r="P25" s="51"/>
      <c r="Q25" s="51"/>
      <c r="R25" s="51"/>
      <c r="S25" s="51"/>
      <c r="T25" s="51"/>
      <c r="U25" s="53"/>
      <c r="V25" s="124" t="str">
        <f t="shared" si="2"/>
        <v>NO ES DE PROCESO PRO</v>
      </c>
      <c r="W25" s="124" t="str">
        <f t="shared" si="3"/>
        <v>NO ES DE PROCESO REQM</v>
      </c>
      <c r="X25" s="124">
        <f t="shared" si="4"/>
        <v>1</v>
      </c>
      <c r="Y25" s="124" t="str">
        <f t="shared" si="5"/>
        <v>NO ES DE PROCESO PPQA</v>
      </c>
      <c r="Z25" s="124" t="str">
        <f t="shared" si="6"/>
        <v>NO ES DE PROCESO CM</v>
      </c>
      <c r="AA25" s="124" t="str">
        <f t="shared" si="7"/>
        <v>NO ES DE PROCESO MA</v>
      </c>
    </row>
    <row r="26" spans="2:27" s="39" customFormat="1" ht="39.950000000000003" customHeight="1" outlineLevel="1">
      <c r="B26" s="72">
        <f t="shared" si="8"/>
        <v>11</v>
      </c>
      <c r="C26" s="303" t="s">
        <v>493</v>
      </c>
      <c r="D26" s="51">
        <v>11</v>
      </c>
      <c r="E26" s="10" t="s">
        <v>508</v>
      </c>
      <c r="F26" s="51"/>
      <c r="G26" s="331" t="s">
        <v>489</v>
      </c>
      <c r="H26" s="322" t="s">
        <v>474</v>
      </c>
      <c r="I26" s="322"/>
      <c r="J26" s="332" t="s">
        <v>607</v>
      </c>
      <c r="K26" s="329"/>
      <c r="L26" s="72" t="s">
        <v>258</v>
      </c>
      <c r="M26" s="67">
        <v>1</v>
      </c>
      <c r="N26" s="82" t="s">
        <v>157</v>
      </c>
      <c r="O26" s="336" t="str">
        <f t="shared" si="1"/>
        <v>ü</v>
      </c>
      <c r="P26" s="51"/>
      <c r="Q26" s="51"/>
      <c r="R26" s="51"/>
      <c r="S26" s="51"/>
      <c r="T26" s="51"/>
      <c r="U26" s="53"/>
      <c r="V26" s="124" t="str">
        <f t="shared" si="2"/>
        <v>NO ES DE PROCESO PRO</v>
      </c>
      <c r="W26" s="124" t="str">
        <f t="shared" si="3"/>
        <v>NO ES DE PROCESO REQM</v>
      </c>
      <c r="X26" s="124">
        <f t="shared" si="4"/>
        <v>1</v>
      </c>
      <c r="Y26" s="124" t="str">
        <f t="shared" si="5"/>
        <v>NO ES DE PROCESO PPQA</v>
      </c>
      <c r="Z26" s="124" t="str">
        <f t="shared" si="6"/>
        <v>NO ES DE PROCESO CM</v>
      </c>
      <c r="AA26" s="124" t="str">
        <f t="shared" si="7"/>
        <v>NO ES DE PROCESO MA</v>
      </c>
    </row>
    <row r="27" spans="2:27" s="39" customFormat="1" ht="39.950000000000003" customHeight="1" outlineLevel="1">
      <c r="B27" s="72">
        <f t="shared" si="8"/>
        <v>12</v>
      </c>
      <c r="C27" s="303" t="s">
        <v>493</v>
      </c>
      <c r="D27" s="51">
        <v>12</v>
      </c>
      <c r="E27" s="10" t="s">
        <v>509</v>
      </c>
      <c r="F27" s="51"/>
      <c r="G27" s="331" t="s">
        <v>20</v>
      </c>
      <c r="H27" s="322" t="s">
        <v>608</v>
      </c>
      <c r="I27" s="322"/>
      <c r="J27" s="332" t="s">
        <v>607</v>
      </c>
      <c r="K27" s="329"/>
      <c r="L27" s="72" t="s">
        <v>258</v>
      </c>
      <c r="M27" s="67">
        <v>1</v>
      </c>
      <c r="N27" s="82" t="s">
        <v>157</v>
      </c>
      <c r="O27" s="336" t="str">
        <f t="shared" si="1"/>
        <v>ü</v>
      </c>
      <c r="P27" s="51"/>
      <c r="Q27" s="51"/>
      <c r="R27" s="51"/>
      <c r="S27" s="51"/>
      <c r="T27" s="51"/>
      <c r="U27" s="53"/>
      <c r="V27" s="124" t="str">
        <f t="shared" si="2"/>
        <v>NO ES DE PROCESO PRO</v>
      </c>
      <c r="W27" s="124" t="str">
        <f t="shared" si="3"/>
        <v>NO ES DE PROCESO REQM</v>
      </c>
      <c r="X27" s="124" t="str">
        <f t="shared" si="4"/>
        <v>NO ES DE PROCESO PP-PMC</v>
      </c>
      <c r="Y27" s="124" t="str">
        <f t="shared" si="5"/>
        <v>NO ES DE PROCESO PPQA</v>
      </c>
      <c r="Z27" s="124">
        <f t="shared" si="6"/>
        <v>1</v>
      </c>
      <c r="AA27" s="124" t="str">
        <f t="shared" si="7"/>
        <v>NO ES DE PROCESO MA</v>
      </c>
    </row>
    <row r="28" spans="2:27" s="39" customFormat="1" ht="39.950000000000003" customHeight="1" outlineLevel="1">
      <c r="B28" s="72">
        <f t="shared" si="8"/>
        <v>13</v>
      </c>
      <c r="C28" s="303" t="s">
        <v>493</v>
      </c>
      <c r="D28" s="51">
        <v>13</v>
      </c>
      <c r="E28" s="10" t="s">
        <v>510</v>
      </c>
      <c r="F28" s="51"/>
      <c r="G28" s="331" t="s">
        <v>489</v>
      </c>
      <c r="H28" s="322" t="s">
        <v>474</v>
      </c>
      <c r="I28" s="322"/>
      <c r="J28" s="332" t="s">
        <v>607</v>
      </c>
      <c r="K28" s="329"/>
      <c r="L28" s="72" t="s">
        <v>258</v>
      </c>
      <c r="M28" s="67">
        <v>1</v>
      </c>
      <c r="N28" s="82" t="s">
        <v>157</v>
      </c>
      <c r="O28" s="336" t="str">
        <f t="shared" si="1"/>
        <v>ü</v>
      </c>
      <c r="P28" s="51"/>
      <c r="Q28" s="51"/>
      <c r="R28" s="51"/>
      <c r="S28" s="51"/>
      <c r="T28" s="51"/>
      <c r="U28" s="53"/>
      <c r="V28" s="124" t="str">
        <f t="shared" si="2"/>
        <v>NO ES DE PROCESO PRO</v>
      </c>
      <c r="W28" s="124" t="str">
        <f t="shared" si="3"/>
        <v>NO ES DE PROCESO REQM</v>
      </c>
      <c r="X28" s="124">
        <f t="shared" si="4"/>
        <v>1</v>
      </c>
      <c r="Y28" s="124" t="str">
        <f t="shared" si="5"/>
        <v>NO ES DE PROCESO PPQA</v>
      </c>
      <c r="Z28" s="124" t="str">
        <f t="shared" si="6"/>
        <v>NO ES DE PROCESO CM</v>
      </c>
      <c r="AA28" s="124" t="str">
        <f t="shared" si="7"/>
        <v>NO ES DE PROCESO MA</v>
      </c>
    </row>
    <row r="29" spans="2:27" s="39" customFormat="1" ht="39.950000000000003" customHeight="1" outlineLevel="1" thickBot="1">
      <c r="B29" s="323">
        <f t="shared" si="8"/>
        <v>14</v>
      </c>
      <c r="C29" s="324" t="s">
        <v>493</v>
      </c>
      <c r="D29" s="59">
        <v>14</v>
      </c>
      <c r="E29" s="325" t="s">
        <v>511</v>
      </c>
      <c r="F29" s="59"/>
      <c r="G29" s="337" t="s">
        <v>20</v>
      </c>
      <c r="H29" s="326" t="s">
        <v>608</v>
      </c>
      <c r="I29" s="326"/>
      <c r="J29" s="338" t="s">
        <v>607</v>
      </c>
      <c r="K29" s="339"/>
      <c r="L29" s="323" t="s">
        <v>258</v>
      </c>
      <c r="M29" s="79">
        <v>1</v>
      </c>
      <c r="N29" s="104" t="s">
        <v>157</v>
      </c>
      <c r="O29" s="340" t="str">
        <f t="shared" si="1"/>
        <v>ü</v>
      </c>
      <c r="P29" s="59"/>
      <c r="Q29" s="59"/>
      <c r="R29" s="59"/>
      <c r="S29" s="59"/>
      <c r="T29" s="59"/>
      <c r="U29" s="53"/>
      <c r="V29" s="124" t="str">
        <f t="shared" si="2"/>
        <v>NO ES DE PROCESO PRO</v>
      </c>
      <c r="W29" s="124" t="str">
        <f t="shared" si="3"/>
        <v>NO ES DE PROCESO REQM</v>
      </c>
      <c r="X29" s="124" t="str">
        <f t="shared" si="4"/>
        <v>NO ES DE PROCESO PP-PMC</v>
      </c>
      <c r="Y29" s="124" t="str">
        <f t="shared" si="5"/>
        <v>NO ES DE PROCESO PPQA</v>
      </c>
      <c r="Z29" s="124">
        <f t="shared" si="6"/>
        <v>1</v>
      </c>
      <c r="AA29" s="124" t="str">
        <f t="shared" si="7"/>
        <v>NO ES DE PROCESO MA</v>
      </c>
    </row>
    <row r="30" spans="2:27" s="39" customFormat="1" ht="39.950000000000003" customHeight="1" thickBot="1">
      <c r="B30" s="310" t="s">
        <v>597</v>
      </c>
      <c r="C30" s="311"/>
      <c r="D30" s="311"/>
      <c r="E30" s="311"/>
      <c r="F30" s="311"/>
      <c r="G30" s="311"/>
      <c r="H30" s="311"/>
      <c r="I30" s="311"/>
      <c r="J30" s="311"/>
      <c r="K30" s="311"/>
      <c r="L30" s="311"/>
      <c r="M30" s="311"/>
      <c r="N30" s="311"/>
      <c r="O30" s="311"/>
      <c r="P30" s="311"/>
      <c r="Q30" s="311"/>
      <c r="R30" s="311"/>
      <c r="S30" s="311"/>
      <c r="T30" s="312"/>
      <c r="U30" s="53"/>
      <c r="V30" s="124"/>
      <c r="W30" s="124"/>
      <c r="X30" s="124"/>
      <c r="Y30" s="124"/>
      <c r="Z30" s="124"/>
      <c r="AA30" s="124"/>
    </row>
    <row r="31" spans="2:27" s="39" customFormat="1" ht="39.950000000000003" customHeight="1" outlineLevel="1">
      <c r="B31" s="72">
        <v>15</v>
      </c>
      <c r="C31" s="303" t="s">
        <v>265</v>
      </c>
      <c r="D31" s="72">
        <v>1</v>
      </c>
      <c r="E31" s="303" t="s">
        <v>512</v>
      </c>
      <c r="F31" s="72"/>
      <c r="G31" s="208" t="s">
        <v>489</v>
      </c>
      <c r="H31" s="318" t="s">
        <v>474</v>
      </c>
      <c r="I31" s="319"/>
      <c r="J31" s="334" t="s">
        <v>607</v>
      </c>
      <c r="K31" s="335"/>
      <c r="L31" s="72" t="s">
        <v>258</v>
      </c>
      <c r="M31" s="75">
        <v>1</v>
      </c>
      <c r="N31" s="82" t="s">
        <v>157</v>
      </c>
      <c r="O31" s="68" t="str">
        <f t="shared" si="1"/>
        <v>ü</v>
      </c>
      <c r="P31" s="72"/>
      <c r="Q31" s="72"/>
      <c r="R31" s="72"/>
      <c r="S31" s="72"/>
      <c r="T31" s="72"/>
      <c r="U31" s="53"/>
      <c r="V31" s="124" t="str">
        <f t="shared" si="2"/>
        <v>NO ES DE PROCESO PRO</v>
      </c>
      <c r="W31" s="124" t="str">
        <f t="shared" si="3"/>
        <v>NO ES DE PROCESO REQM</v>
      </c>
      <c r="X31" s="124">
        <f t="shared" si="4"/>
        <v>1</v>
      </c>
      <c r="Y31" s="124" t="str">
        <f t="shared" si="5"/>
        <v>NO ES DE PROCESO PPQA</v>
      </c>
      <c r="Z31" s="124" t="str">
        <f t="shared" si="6"/>
        <v>NO ES DE PROCESO CM</v>
      </c>
      <c r="AA31" s="124" t="str">
        <f t="shared" si="7"/>
        <v>NO ES DE PROCESO MA</v>
      </c>
    </row>
    <row r="32" spans="2:27" s="39" customFormat="1" ht="39.950000000000003" customHeight="1" outlineLevel="1">
      <c r="B32" s="72">
        <f>B31+1</f>
        <v>16</v>
      </c>
      <c r="C32" s="303" t="s">
        <v>265</v>
      </c>
      <c r="D32" s="51">
        <f>D31+1</f>
        <v>2</v>
      </c>
      <c r="E32" s="10" t="s">
        <v>513</v>
      </c>
      <c r="F32" s="51"/>
      <c r="G32" s="208" t="s">
        <v>489</v>
      </c>
      <c r="H32" s="327" t="s">
        <v>474</v>
      </c>
      <c r="I32" s="333"/>
      <c r="J32" s="322" t="s">
        <v>607</v>
      </c>
      <c r="K32" s="322"/>
      <c r="L32" s="320" t="s">
        <v>258</v>
      </c>
      <c r="M32" s="75">
        <v>1</v>
      </c>
      <c r="N32" s="82" t="s">
        <v>157</v>
      </c>
      <c r="O32" s="69" t="str">
        <f t="shared" si="1"/>
        <v>ü</v>
      </c>
      <c r="P32" s="51"/>
      <c r="Q32" s="51"/>
      <c r="R32" s="51"/>
      <c r="S32" s="51"/>
      <c r="T32" s="51"/>
      <c r="U32" s="53"/>
      <c r="V32" s="124" t="str">
        <f t="shared" si="2"/>
        <v>NO ES DE PROCESO PRO</v>
      </c>
      <c r="W32" s="124" t="str">
        <f t="shared" si="3"/>
        <v>NO ES DE PROCESO REQM</v>
      </c>
      <c r="X32" s="124">
        <f t="shared" si="4"/>
        <v>1</v>
      </c>
      <c r="Y32" s="124" t="str">
        <f t="shared" si="5"/>
        <v>NO ES DE PROCESO PPQA</v>
      </c>
      <c r="Z32" s="124" t="str">
        <f t="shared" si="6"/>
        <v>NO ES DE PROCESO CM</v>
      </c>
      <c r="AA32" s="124" t="str">
        <f t="shared" si="7"/>
        <v>NO ES DE PROCESO MA</v>
      </c>
    </row>
    <row r="33" spans="2:27" s="39" customFormat="1" ht="39.950000000000003" customHeight="1" outlineLevel="1">
      <c r="B33" s="72">
        <f t="shared" ref="B33:B117" si="9">B32+1</f>
        <v>17</v>
      </c>
      <c r="C33" s="303" t="s">
        <v>265</v>
      </c>
      <c r="D33" s="51">
        <f t="shared" ref="D33:D84" si="10">D32+1</f>
        <v>3</v>
      </c>
      <c r="E33" s="10" t="s">
        <v>514</v>
      </c>
      <c r="F33" s="51"/>
      <c r="G33" s="208" t="s">
        <v>489</v>
      </c>
      <c r="H33" s="327" t="s">
        <v>474</v>
      </c>
      <c r="I33" s="333"/>
      <c r="J33" s="322" t="s">
        <v>607</v>
      </c>
      <c r="K33" s="322"/>
      <c r="L33" s="320" t="s">
        <v>258</v>
      </c>
      <c r="M33" s="75">
        <v>1</v>
      </c>
      <c r="N33" s="82" t="s">
        <v>157</v>
      </c>
      <c r="O33" s="69" t="str">
        <f t="shared" si="1"/>
        <v>ü</v>
      </c>
      <c r="P33" s="51"/>
      <c r="Q33" s="51"/>
      <c r="R33" s="51"/>
      <c r="S33" s="51"/>
      <c r="T33" s="51"/>
      <c r="U33" s="53"/>
      <c r="V33" s="124" t="str">
        <f t="shared" si="2"/>
        <v>NO ES DE PROCESO PRO</v>
      </c>
      <c r="W33" s="124" t="str">
        <f t="shared" si="3"/>
        <v>NO ES DE PROCESO REQM</v>
      </c>
      <c r="X33" s="124">
        <f t="shared" si="4"/>
        <v>1</v>
      </c>
      <c r="Y33" s="124" t="str">
        <f t="shared" si="5"/>
        <v>NO ES DE PROCESO PPQA</v>
      </c>
      <c r="Z33" s="124" t="str">
        <f t="shared" si="6"/>
        <v>NO ES DE PROCESO CM</v>
      </c>
      <c r="AA33" s="124" t="str">
        <f t="shared" si="7"/>
        <v>NO ES DE PROCESO MA</v>
      </c>
    </row>
    <row r="34" spans="2:27" s="39" customFormat="1" ht="39.950000000000003" customHeight="1" outlineLevel="1">
      <c r="B34" s="72">
        <f t="shared" si="9"/>
        <v>18</v>
      </c>
      <c r="C34" s="303" t="s">
        <v>265</v>
      </c>
      <c r="D34" s="51">
        <f t="shared" si="10"/>
        <v>4</v>
      </c>
      <c r="E34" s="10" t="s">
        <v>515</v>
      </c>
      <c r="F34" s="55"/>
      <c r="G34" s="208" t="s">
        <v>489</v>
      </c>
      <c r="H34" s="327" t="s">
        <v>474</v>
      </c>
      <c r="I34" s="333"/>
      <c r="J34" s="322" t="s">
        <v>607</v>
      </c>
      <c r="K34" s="322"/>
      <c r="L34" s="320" t="s">
        <v>258</v>
      </c>
      <c r="M34" s="75">
        <v>1</v>
      </c>
      <c r="N34" s="82" t="s">
        <v>157</v>
      </c>
      <c r="O34" s="69" t="str">
        <f t="shared" si="1"/>
        <v>ü</v>
      </c>
      <c r="P34" s="51"/>
      <c r="Q34" s="10"/>
      <c r="R34" s="10"/>
      <c r="S34" s="51"/>
      <c r="T34" s="51"/>
      <c r="U34" s="53"/>
      <c r="V34" s="124" t="str">
        <f t="shared" si="2"/>
        <v>NO ES DE PROCESO PRO</v>
      </c>
      <c r="W34" s="124" t="str">
        <f t="shared" si="3"/>
        <v>NO ES DE PROCESO REQM</v>
      </c>
      <c r="X34" s="124">
        <f t="shared" si="4"/>
        <v>1</v>
      </c>
      <c r="Y34" s="124" t="str">
        <f t="shared" si="5"/>
        <v>NO ES DE PROCESO PPQA</v>
      </c>
      <c r="Z34" s="124" t="str">
        <f t="shared" si="6"/>
        <v>NO ES DE PROCESO CM</v>
      </c>
      <c r="AA34" s="124" t="str">
        <f t="shared" si="7"/>
        <v>NO ES DE PROCESO MA</v>
      </c>
    </row>
    <row r="35" spans="2:27" s="39" customFormat="1" ht="39.950000000000003" customHeight="1" outlineLevel="1">
      <c r="B35" s="72">
        <f t="shared" si="9"/>
        <v>19</v>
      </c>
      <c r="C35" s="303" t="s">
        <v>265</v>
      </c>
      <c r="D35" s="51">
        <f t="shared" si="10"/>
        <v>5</v>
      </c>
      <c r="E35" s="10" t="s">
        <v>516</v>
      </c>
      <c r="F35" s="55"/>
      <c r="G35" s="208" t="s">
        <v>489</v>
      </c>
      <c r="H35" s="327" t="s">
        <v>474</v>
      </c>
      <c r="I35" s="333"/>
      <c r="J35" s="322" t="s">
        <v>607</v>
      </c>
      <c r="K35" s="322"/>
      <c r="L35" s="320" t="s">
        <v>258</v>
      </c>
      <c r="M35" s="75">
        <v>1</v>
      </c>
      <c r="N35" s="82" t="s">
        <v>157</v>
      </c>
      <c r="O35" s="69" t="str">
        <f t="shared" si="1"/>
        <v>ü</v>
      </c>
      <c r="P35" s="51"/>
      <c r="Q35" s="10"/>
      <c r="R35" s="10"/>
      <c r="S35" s="51"/>
      <c r="T35" s="51"/>
      <c r="U35" s="53"/>
      <c r="V35" s="124" t="str">
        <f t="shared" si="2"/>
        <v>NO ES DE PROCESO PRO</v>
      </c>
      <c r="W35" s="124" t="str">
        <f t="shared" si="3"/>
        <v>NO ES DE PROCESO REQM</v>
      </c>
      <c r="X35" s="124">
        <f t="shared" si="4"/>
        <v>1</v>
      </c>
      <c r="Y35" s="124" t="str">
        <f t="shared" si="5"/>
        <v>NO ES DE PROCESO PPQA</v>
      </c>
      <c r="Z35" s="124" t="str">
        <f t="shared" si="6"/>
        <v>NO ES DE PROCESO CM</v>
      </c>
      <c r="AA35" s="124" t="str">
        <f t="shared" si="7"/>
        <v>NO ES DE PROCESO MA</v>
      </c>
    </row>
    <row r="36" spans="2:27" s="39" customFormat="1" ht="39.950000000000003" customHeight="1" outlineLevel="1">
      <c r="B36" s="72">
        <f t="shared" si="9"/>
        <v>20</v>
      </c>
      <c r="C36" s="303" t="s">
        <v>265</v>
      </c>
      <c r="D36" s="51">
        <f t="shared" si="10"/>
        <v>6</v>
      </c>
      <c r="E36" s="10" t="s">
        <v>517</v>
      </c>
      <c r="F36" s="55"/>
      <c r="G36" s="208" t="s">
        <v>489</v>
      </c>
      <c r="H36" s="327" t="s">
        <v>474</v>
      </c>
      <c r="I36" s="333"/>
      <c r="J36" s="322" t="s">
        <v>607</v>
      </c>
      <c r="K36" s="322"/>
      <c r="L36" s="320" t="s">
        <v>258</v>
      </c>
      <c r="M36" s="75">
        <v>1</v>
      </c>
      <c r="N36" s="82" t="s">
        <v>157</v>
      </c>
      <c r="O36" s="69" t="str">
        <f t="shared" si="1"/>
        <v>ü</v>
      </c>
      <c r="P36" s="51"/>
      <c r="Q36" s="10"/>
      <c r="R36" s="10"/>
      <c r="S36" s="51"/>
      <c r="T36" s="51"/>
      <c r="U36" s="53"/>
      <c r="V36" s="124" t="str">
        <f t="shared" si="2"/>
        <v>NO ES DE PROCESO PRO</v>
      </c>
      <c r="W36" s="124" t="str">
        <f t="shared" si="3"/>
        <v>NO ES DE PROCESO REQM</v>
      </c>
      <c r="X36" s="124">
        <f t="shared" si="4"/>
        <v>1</v>
      </c>
      <c r="Y36" s="124" t="str">
        <f t="shared" si="5"/>
        <v>NO ES DE PROCESO PPQA</v>
      </c>
      <c r="Z36" s="124" t="str">
        <f t="shared" si="6"/>
        <v>NO ES DE PROCESO CM</v>
      </c>
      <c r="AA36" s="124" t="str">
        <f t="shared" si="7"/>
        <v>NO ES DE PROCESO MA</v>
      </c>
    </row>
    <row r="37" spans="2:27" s="39" customFormat="1" ht="39.950000000000003" customHeight="1" outlineLevel="1">
      <c r="B37" s="72">
        <f t="shared" si="9"/>
        <v>21</v>
      </c>
      <c r="C37" s="303" t="s">
        <v>265</v>
      </c>
      <c r="D37" s="51">
        <f t="shared" si="10"/>
        <v>7</v>
      </c>
      <c r="E37" s="10" t="s">
        <v>518</v>
      </c>
      <c r="F37" s="55"/>
      <c r="G37" s="208" t="s">
        <v>346</v>
      </c>
      <c r="H37" s="327" t="s">
        <v>611</v>
      </c>
      <c r="I37" s="333"/>
      <c r="J37" s="322" t="s">
        <v>607</v>
      </c>
      <c r="K37" s="322"/>
      <c r="L37" s="320" t="s">
        <v>258</v>
      </c>
      <c r="M37" s="75">
        <v>1</v>
      </c>
      <c r="N37" s="82" t="s">
        <v>157</v>
      </c>
      <c r="O37" s="69" t="str">
        <f t="shared" si="1"/>
        <v>ü</v>
      </c>
      <c r="P37" s="51"/>
      <c r="Q37" s="10"/>
      <c r="R37" s="10"/>
      <c r="S37" s="51"/>
      <c r="T37" s="51"/>
      <c r="U37" s="53"/>
      <c r="V37" s="124" t="str">
        <f t="shared" si="2"/>
        <v>NO ES DE PROCESO PRO</v>
      </c>
      <c r="W37" s="124">
        <f t="shared" si="3"/>
        <v>1</v>
      </c>
      <c r="X37" s="124" t="str">
        <f t="shared" si="4"/>
        <v>NO ES DE PROCESO PP-PMC</v>
      </c>
      <c r="Y37" s="124" t="str">
        <f t="shared" si="5"/>
        <v>NO ES DE PROCESO PPQA</v>
      </c>
      <c r="Z37" s="124" t="str">
        <f t="shared" si="6"/>
        <v>NO ES DE PROCESO CM</v>
      </c>
      <c r="AA37" s="124" t="str">
        <f t="shared" si="7"/>
        <v>NO ES DE PROCESO MA</v>
      </c>
    </row>
    <row r="38" spans="2:27" s="39" customFormat="1" ht="39.950000000000003" customHeight="1" outlineLevel="1">
      <c r="B38" s="72">
        <f t="shared" si="9"/>
        <v>22</v>
      </c>
      <c r="C38" s="303" t="s">
        <v>265</v>
      </c>
      <c r="D38" s="51">
        <f t="shared" si="10"/>
        <v>8</v>
      </c>
      <c r="E38" s="10" t="s">
        <v>519</v>
      </c>
      <c r="F38" s="55"/>
      <c r="G38" s="208" t="s">
        <v>346</v>
      </c>
      <c r="H38" s="327" t="s">
        <v>611</v>
      </c>
      <c r="I38" s="333"/>
      <c r="J38" s="322" t="s">
        <v>607</v>
      </c>
      <c r="K38" s="322"/>
      <c r="L38" s="320" t="s">
        <v>258</v>
      </c>
      <c r="M38" s="75">
        <v>1</v>
      </c>
      <c r="N38" s="82" t="s">
        <v>157</v>
      </c>
      <c r="O38" s="69" t="str">
        <f t="shared" si="1"/>
        <v>ü</v>
      </c>
      <c r="P38" s="51"/>
      <c r="Q38" s="10"/>
      <c r="R38" s="10"/>
      <c r="S38" s="51"/>
      <c r="T38" s="51"/>
      <c r="U38" s="53"/>
      <c r="V38" s="124" t="str">
        <f t="shared" si="2"/>
        <v>NO ES DE PROCESO PRO</v>
      </c>
      <c r="W38" s="124">
        <f t="shared" si="3"/>
        <v>1</v>
      </c>
      <c r="X38" s="124" t="str">
        <f t="shared" si="4"/>
        <v>NO ES DE PROCESO PP-PMC</v>
      </c>
      <c r="Y38" s="124" t="str">
        <f t="shared" si="5"/>
        <v>NO ES DE PROCESO PPQA</v>
      </c>
      <c r="Z38" s="124" t="str">
        <f t="shared" si="6"/>
        <v>NO ES DE PROCESO CM</v>
      </c>
      <c r="AA38" s="124" t="str">
        <f t="shared" si="7"/>
        <v>NO ES DE PROCESO MA</v>
      </c>
    </row>
    <row r="39" spans="2:27" s="39" customFormat="1" ht="39.950000000000003" customHeight="1" outlineLevel="1">
      <c r="B39" s="72">
        <f t="shared" si="9"/>
        <v>23</v>
      </c>
      <c r="C39" s="303" t="s">
        <v>265</v>
      </c>
      <c r="D39" s="51">
        <f t="shared" si="10"/>
        <v>9</v>
      </c>
      <c r="E39" s="10" t="s">
        <v>520</v>
      </c>
      <c r="F39" s="55"/>
      <c r="G39" s="208" t="s">
        <v>346</v>
      </c>
      <c r="H39" s="327" t="s">
        <v>611</v>
      </c>
      <c r="I39" s="333"/>
      <c r="J39" s="322" t="s">
        <v>607</v>
      </c>
      <c r="K39" s="322"/>
      <c r="L39" s="320" t="s">
        <v>258</v>
      </c>
      <c r="M39" s="75">
        <v>1</v>
      </c>
      <c r="N39" s="82" t="s">
        <v>157</v>
      </c>
      <c r="O39" s="69" t="str">
        <f t="shared" si="1"/>
        <v>ü</v>
      </c>
      <c r="P39" s="51"/>
      <c r="Q39" s="10"/>
      <c r="R39" s="10"/>
      <c r="S39" s="51"/>
      <c r="T39" s="51"/>
      <c r="U39" s="53"/>
      <c r="V39" s="124" t="str">
        <f t="shared" si="2"/>
        <v>NO ES DE PROCESO PRO</v>
      </c>
      <c r="W39" s="124">
        <f t="shared" si="3"/>
        <v>1</v>
      </c>
      <c r="X39" s="124" t="str">
        <f t="shared" si="4"/>
        <v>NO ES DE PROCESO PP-PMC</v>
      </c>
      <c r="Y39" s="124" t="str">
        <f t="shared" si="5"/>
        <v>NO ES DE PROCESO PPQA</v>
      </c>
      <c r="Z39" s="124" t="str">
        <f t="shared" si="6"/>
        <v>NO ES DE PROCESO CM</v>
      </c>
      <c r="AA39" s="124" t="str">
        <f t="shared" si="7"/>
        <v>NO ES DE PROCESO MA</v>
      </c>
    </row>
    <row r="40" spans="2:27" s="39" customFormat="1" ht="39.950000000000003" customHeight="1" outlineLevel="1">
      <c r="B40" s="72">
        <f t="shared" si="9"/>
        <v>24</v>
      </c>
      <c r="C40" s="303" t="s">
        <v>265</v>
      </c>
      <c r="D40" s="51">
        <f t="shared" si="10"/>
        <v>10</v>
      </c>
      <c r="E40" s="10" t="s">
        <v>521</v>
      </c>
      <c r="F40" s="55"/>
      <c r="G40" s="208" t="s">
        <v>346</v>
      </c>
      <c r="H40" s="327" t="s">
        <v>611</v>
      </c>
      <c r="I40" s="333"/>
      <c r="J40" s="322" t="s">
        <v>607</v>
      </c>
      <c r="K40" s="322"/>
      <c r="L40" s="320" t="s">
        <v>258</v>
      </c>
      <c r="M40" s="75">
        <v>1</v>
      </c>
      <c r="N40" s="82" t="s">
        <v>157</v>
      </c>
      <c r="O40" s="69" t="str">
        <f t="shared" si="1"/>
        <v>ü</v>
      </c>
      <c r="P40" s="51"/>
      <c r="Q40" s="10"/>
      <c r="R40" s="10"/>
      <c r="S40" s="51"/>
      <c r="T40" s="51"/>
      <c r="U40" s="53"/>
      <c r="V40" s="124" t="str">
        <f t="shared" si="2"/>
        <v>NO ES DE PROCESO PRO</v>
      </c>
      <c r="W40" s="124">
        <f t="shared" si="3"/>
        <v>1</v>
      </c>
      <c r="X40" s="124" t="str">
        <f t="shared" si="4"/>
        <v>NO ES DE PROCESO PP-PMC</v>
      </c>
      <c r="Y40" s="124" t="str">
        <f t="shared" si="5"/>
        <v>NO ES DE PROCESO PPQA</v>
      </c>
      <c r="Z40" s="124" t="str">
        <f t="shared" si="6"/>
        <v>NO ES DE PROCESO CM</v>
      </c>
      <c r="AA40" s="124" t="str">
        <f t="shared" si="7"/>
        <v>NO ES DE PROCESO MA</v>
      </c>
    </row>
    <row r="41" spans="2:27" s="39" customFormat="1" ht="39.950000000000003" customHeight="1" outlineLevel="1">
      <c r="B41" s="72">
        <f t="shared" si="9"/>
        <v>25</v>
      </c>
      <c r="C41" s="303" t="s">
        <v>265</v>
      </c>
      <c r="D41" s="51">
        <f t="shared" si="10"/>
        <v>11</v>
      </c>
      <c r="E41" s="10" t="s">
        <v>522</v>
      </c>
      <c r="F41" s="55"/>
      <c r="G41" s="208" t="s">
        <v>463</v>
      </c>
      <c r="H41" s="327" t="s">
        <v>607</v>
      </c>
      <c r="I41" s="333"/>
      <c r="J41" s="322" t="s">
        <v>474</v>
      </c>
      <c r="K41" s="322"/>
      <c r="L41" s="320" t="s">
        <v>258</v>
      </c>
      <c r="M41" s="75">
        <v>1</v>
      </c>
      <c r="N41" s="82" t="s">
        <v>157</v>
      </c>
      <c r="O41" s="69" t="str">
        <f t="shared" si="1"/>
        <v>ü</v>
      </c>
      <c r="P41" s="51"/>
      <c r="Q41" s="10"/>
      <c r="R41" s="10"/>
      <c r="S41" s="51"/>
      <c r="T41" s="51"/>
      <c r="U41" s="53"/>
      <c r="V41" s="124" t="str">
        <f t="shared" si="2"/>
        <v>NO ES DE PROCESO PRO</v>
      </c>
      <c r="W41" s="124" t="str">
        <f t="shared" si="3"/>
        <v>NO ES DE PROCESO REQM</v>
      </c>
      <c r="X41" s="124" t="str">
        <f t="shared" si="4"/>
        <v>NO ES DE PROCESO PP-PMC</v>
      </c>
      <c r="Y41" s="124">
        <f t="shared" si="5"/>
        <v>1</v>
      </c>
      <c r="Z41" s="124" t="str">
        <f t="shared" si="6"/>
        <v>NO ES DE PROCESO CM</v>
      </c>
      <c r="AA41" s="124" t="str">
        <f t="shared" si="7"/>
        <v>NO ES DE PROCESO MA</v>
      </c>
    </row>
    <row r="42" spans="2:27" s="39" customFormat="1" ht="39.950000000000003" customHeight="1" outlineLevel="1">
      <c r="B42" s="72">
        <f t="shared" si="9"/>
        <v>26</v>
      </c>
      <c r="C42" s="303" t="s">
        <v>265</v>
      </c>
      <c r="D42" s="51">
        <f t="shared" si="10"/>
        <v>12</v>
      </c>
      <c r="E42" s="10" t="s">
        <v>525</v>
      </c>
      <c r="F42" s="55"/>
      <c r="G42" s="208" t="s">
        <v>463</v>
      </c>
      <c r="H42" s="327" t="s">
        <v>607</v>
      </c>
      <c r="I42" s="333"/>
      <c r="J42" s="322" t="s">
        <v>474</v>
      </c>
      <c r="K42" s="322"/>
      <c r="L42" s="320" t="s">
        <v>258</v>
      </c>
      <c r="M42" s="75">
        <v>1</v>
      </c>
      <c r="N42" s="82" t="s">
        <v>157</v>
      </c>
      <c r="O42" s="69" t="str">
        <f t="shared" si="1"/>
        <v>ü</v>
      </c>
      <c r="P42" s="51"/>
      <c r="Q42" s="10"/>
      <c r="R42" s="10"/>
      <c r="S42" s="51"/>
      <c r="T42" s="51"/>
      <c r="U42" s="53"/>
      <c r="V42" s="124" t="str">
        <f t="shared" si="2"/>
        <v>NO ES DE PROCESO PRO</v>
      </c>
      <c r="W42" s="124" t="str">
        <f t="shared" si="3"/>
        <v>NO ES DE PROCESO REQM</v>
      </c>
      <c r="X42" s="124" t="str">
        <f t="shared" si="4"/>
        <v>NO ES DE PROCESO PP-PMC</v>
      </c>
      <c r="Y42" s="124">
        <f t="shared" si="5"/>
        <v>1</v>
      </c>
      <c r="Z42" s="124" t="str">
        <f t="shared" si="6"/>
        <v>NO ES DE PROCESO CM</v>
      </c>
      <c r="AA42" s="124" t="str">
        <f t="shared" si="7"/>
        <v>NO ES DE PROCESO MA</v>
      </c>
    </row>
    <row r="43" spans="2:27" s="39" customFormat="1" ht="39.950000000000003" customHeight="1" outlineLevel="1">
      <c r="B43" s="72">
        <f t="shared" si="9"/>
        <v>27</v>
      </c>
      <c r="C43" s="303" t="s">
        <v>265</v>
      </c>
      <c r="D43" s="51">
        <f t="shared" si="10"/>
        <v>13</v>
      </c>
      <c r="E43" s="10" t="s">
        <v>523</v>
      </c>
      <c r="F43" s="55"/>
      <c r="G43" s="208" t="s">
        <v>463</v>
      </c>
      <c r="H43" s="327" t="s">
        <v>607</v>
      </c>
      <c r="I43" s="333"/>
      <c r="J43" s="322" t="s">
        <v>474</v>
      </c>
      <c r="K43" s="322"/>
      <c r="L43" s="320" t="s">
        <v>258</v>
      </c>
      <c r="M43" s="75">
        <v>1</v>
      </c>
      <c r="N43" s="82" t="s">
        <v>157</v>
      </c>
      <c r="O43" s="69" t="str">
        <f t="shared" si="1"/>
        <v>ü</v>
      </c>
      <c r="P43" s="51"/>
      <c r="Q43" s="10"/>
      <c r="R43" s="10"/>
      <c r="S43" s="51"/>
      <c r="T43" s="51"/>
      <c r="U43" s="53"/>
      <c r="V43" s="124" t="str">
        <f t="shared" si="2"/>
        <v>NO ES DE PROCESO PRO</v>
      </c>
      <c r="W43" s="124" t="str">
        <f t="shared" si="3"/>
        <v>NO ES DE PROCESO REQM</v>
      </c>
      <c r="X43" s="124" t="str">
        <f t="shared" si="4"/>
        <v>NO ES DE PROCESO PP-PMC</v>
      </c>
      <c r="Y43" s="124">
        <f t="shared" si="5"/>
        <v>1</v>
      </c>
      <c r="Z43" s="124" t="str">
        <f t="shared" si="6"/>
        <v>NO ES DE PROCESO CM</v>
      </c>
      <c r="AA43" s="124" t="str">
        <f t="shared" si="7"/>
        <v>NO ES DE PROCESO MA</v>
      </c>
    </row>
    <row r="44" spans="2:27" s="39" customFormat="1" ht="39.950000000000003" customHeight="1" outlineLevel="1">
      <c r="B44" s="72">
        <f t="shared" si="9"/>
        <v>28</v>
      </c>
      <c r="C44" s="303" t="s">
        <v>265</v>
      </c>
      <c r="D44" s="51">
        <f t="shared" si="10"/>
        <v>14</v>
      </c>
      <c r="E44" s="10" t="s">
        <v>524</v>
      </c>
      <c r="F44" s="55"/>
      <c r="G44" s="208" t="s">
        <v>463</v>
      </c>
      <c r="H44" s="327" t="s">
        <v>607</v>
      </c>
      <c r="I44" s="333"/>
      <c r="J44" s="322" t="s">
        <v>474</v>
      </c>
      <c r="K44" s="322"/>
      <c r="L44" s="320" t="s">
        <v>258</v>
      </c>
      <c r="M44" s="75">
        <v>1</v>
      </c>
      <c r="N44" s="82" t="s">
        <v>157</v>
      </c>
      <c r="O44" s="69" t="str">
        <f t="shared" si="1"/>
        <v>ü</v>
      </c>
      <c r="P44" s="51"/>
      <c r="Q44" s="10"/>
      <c r="R44" s="10"/>
      <c r="S44" s="51"/>
      <c r="T44" s="51"/>
      <c r="U44" s="53"/>
      <c r="V44" s="124" t="str">
        <f t="shared" si="2"/>
        <v>NO ES DE PROCESO PRO</v>
      </c>
      <c r="W44" s="124" t="str">
        <f t="shared" si="3"/>
        <v>NO ES DE PROCESO REQM</v>
      </c>
      <c r="X44" s="124" t="str">
        <f t="shared" si="4"/>
        <v>NO ES DE PROCESO PP-PMC</v>
      </c>
      <c r="Y44" s="124">
        <f t="shared" si="5"/>
        <v>1</v>
      </c>
      <c r="Z44" s="124" t="str">
        <f t="shared" si="6"/>
        <v>NO ES DE PROCESO CM</v>
      </c>
      <c r="AA44" s="124" t="str">
        <f t="shared" si="7"/>
        <v>NO ES DE PROCESO MA</v>
      </c>
    </row>
    <row r="45" spans="2:27" s="39" customFormat="1" ht="39.950000000000003" customHeight="1" outlineLevel="1">
      <c r="B45" s="72">
        <f t="shared" si="9"/>
        <v>29</v>
      </c>
      <c r="C45" s="303" t="s">
        <v>265</v>
      </c>
      <c r="D45" s="51">
        <f t="shared" si="10"/>
        <v>15</v>
      </c>
      <c r="E45" s="10" t="s">
        <v>526</v>
      </c>
      <c r="F45" s="55"/>
      <c r="G45" s="208" t="s">
        <v>463</v>
      </c>
      <c r="H45" s="327" t="s">
        <v>607</v>
      </c>
      <c r="I45" s="333"/>
      <c r="J45" s="322" t="s">
        <v>474</v>
      </c>
      <c r="K45" s="322"/>
      <c r="L45" s="320" t="s">
        <v>258</v>
      </c>
      <c r="M45" s="75">
        <v>1</v>
      </c>
      <c r="N45" s="82" t="s">
        <v>157</v>
      </c>
      <c r="O45" s="69" t="str">
        <f t="shared" si="1"/>
        <v>ü</v>
      </c>
      <c r="P45" s="51"/>
      <c r="Q45" s="10"/>
      <c r="R45" s="10"/>
      <c r="S45" s="51"/>
      <c r="T45" s="51"/>
      <c r="U45" s="53"/>
      <c r="V45" s="124" t="str">
        <f t="shared" si="2"/>
        <v>NO ES DE PROCESO PRO</v>
      </c>
      <c r="W45" s="124" t="str">
        <f t="shared" si="3"/>
        <v>NO ES DE PROCESO REQM</v>
      </c>
      <c r="X45" s="124" t="str">
        <f t="shared" si="4"/>
        <v>NO ES DE PROCESO PP-PMC</v>
      </c>
      <c r="Y45" s="124">
        <f t="shared" si="5"/>
        <v>1</v>
      </c>
      <c r="Z45" s="124" t="str">
        <f t="shared" si="6"/>
        <v>NO ES DE PROCESO CM</v>
      </c>
      <c r="AA45" s="124" t="str">
        <f t="shared" si="7"/>
        <v>NO ES DE PROCESO MA</v>
      </c>
    </row>
    <row r="46" spans="2:27" s="39" customFormat="1" ht="39.950000000000003" customHeight="1" outlineLevel="1">
      <c r="B46" s="72">
        <f t="shared" si="9"/>
        <v>30</v>
      </c>
      <c r="C46" s="303" t="s">
        <v>265</v>
      </c>
      <c r="D46" s="51">
        <f t="shared" si="10"/>
        <v>16</v>
      </c>
      <c r="E46" s="10" t="s">
        <v>527</v>
      </c>
      <c r="F46" s="55"/>
      <c r="G46" s="208" t="s">
        <v>19</v>
      </c>
      <c r="H46" s="327" t="s">
        <v>474</v>
      </c>
      <c r="I46" s="333"/>
      <c r="J46" s="322" t="s">
        <v>607</v>
      </c>
      <c r="K46" s="322"/>
      <c r="L46" s="320" t="s">
        <v>258</v>
      </c>
      <c r="M46" s="75">
        <v>1</v>
      </c>
      <c r="N46" s="82" t="s">
        <v>157</v>
      </c>
      <c r="O46" s="69" t="str">
        <f t="shared" si="1"/>
        <v>ü</v>
      </c>
      <c r="P46" s="51"/>
      <c r="Q46" s="10"/>
      <c r="R46" s="10"/>
      <c r="S46" s="51"/>
      <c r="T46" s="51"/>
      <c r="U46" s="53"/>
      <c r="V46" s="124" t="str">
        <f t="shared" si="2"/>
        <v>NO ES DE PROCESO PRO</v>
      </c>
      <c r="W46" s="124" t="str">
        <f t="shared" si="3"/>
        <v>NO ES DE PROCESO REQM</v>
      </c>
      <c r="X46" s="124" t="str">
        <f t="shared" si="4"/>
        <v>NO ES DE PROCESO PP-PMC</v>
      </c>
      <c r="Y46" s="124" t="str">
        <f t="shared" si="5"/>
        <v>NO ES DE PROCESO PPQA</v>
      </c>
      <c r="Z46" s="124" t="str">
        <f t="shared" si="6"/>
        <v>NO ES DE PROCESO CM</v>
      </c>
      <c r="AA46" s="124">
        <f t="shared" si="7"/>
        <v>1</v>
      </c>
    </row>
    <row r="47" spans="2:27" s="39" customFormat="1" ht="39.950000000000003" customHeight="1" outlineLevel="1">
      <c r="B47" s="72">
        <f t="shared" si="9"/>
        <v>31</v>
      </c>
      <c r="C47" s="303" t="s">
        <v>265</v>
      </c>
      <c r="D47" s="51">
        <f t="shared" si="10"/>
        <v>17</v>
      </c>
      <c r="E47" s="10" t="s">
        <v>528</v>
      </c>
      <c r="F47" s="55"/>
      <c r="G47" s="208" t="s">
        <v>19</v>
      </c>
      <c r="H47" s="327" t="s">
        <v>474</v>
      </c>
      <c r="I47" s="333"/>
      <c r="J47" s="322" t="s">
        <v>607</v>
      </c>
      <c r="K47" s="322"/>
      <c r="L47" s="320" t="s">
        <v>258</v>
      </c>
      <c r="M47" s="75">
        <v>1</v>
      </c>
      <c r="N47" s="82" t="s">
        <v>157</v>
      </c>
      <c r="O47" s="69" t="str">
        <f t="shared" si="1"/>
        <v>ü</v>
      </c>
      <c r="P47" s="51"/>
      <c r="Q47" s="10"/>
      <c r="R47" s="10"/>
      <c r="S47" s="51"/>
      <c r="T47" s="51"/>
      <c r="U47" s="53"/>
      <c r="V47" s="124" t="str">
        <f t="shared" si="2"/>
        <v>NO ES DE PROCESO PRO</v>
      </c>
      <c r="W47" s="124" t="str">
        <f t="shared" si="3"/>
        <v>NO ES DE PROCESO REQM</v>
      </c>
      <c r="X47" s="124" t="str">
        <f t="shared" si="4"/>
        <v>NO ES DE PROCESO PP-PMC</v>
      </c>
      <c r="Y47" s="124" t="str">
        <f t="shared" si="5"/>
        <v>NO ES DE PROCESO PPQA</v>
      </c>
      <c r="Z47" s="124" t="str">
        <f t="shared" si="6"/>
        <v>NO ES DE PROCESO CM</v>
      </c>
      <c r="AA47" s="124">
        <f t="shared" si="7"/>
        <v>1</v>
      </c>
    </row>
    <row r="48" spans="2:27" s="39" customFormat="1" ht="39.950000000000003" customHeight="1" outlineLevel="1">
      <c r="B48" s="72">
        <f t="shared" si="9"/>
        <v>32</v>
      </c>
      <c r="C48" s="303" t="s">
        <v>265</v>
      </c>
      <c r="D48" s="51">
        <f t="shared" si="10"/>
        <v>18</v>
      </c>
      <c r="E48" s="10" t="s">
        <v>529</v>
      </c>
      <c r="F48" s="55"/>
      <c r="G48" s="208" t="s">
        <v>19</v>
      </c>
      <c r="H48" s="327" t="s">
        <v>474</v>
      </c>
      <c r="I48" s="333"/>
      <c r="J48" s="322" t="s">
        <v>607</v>
      </c>
      <c r="K48" s="322"/>
      <c r="L48" s="320" t="s">
        <v>258</v>
      </c>
      <c r="M48" s="75">
        <v>1</v>
      </c>
      <c r="N48" s="82" t="s">
        <v>157</v>
      </c>
      <c r="O48" s="69" t="str">
        <f t="shared" si="1"/>
        <v>ü</v>
      </c>
      <c r="P48" s="51"/>
      <c r="Q48" s="10"/>
      <c r="R48" s="10"/>
      <c r="S48" s="51"/>
      <c r="T48" s="51"/>
      <c r="U48" s="53"/>
      <c r="V48" s="124" t="str">
        <f t="shared" si="2"/>
        <v>NO ES DE PROCESO PRO</v>
      </c>
      <c r="W48" s="124" t="str">
        <f t="shared" si="3"/>
        <v>NO ES DE PROCESO REQM</v>
      </c>
      <c r="X48" s="124" t="str">
        <f t="shared" si="4"/>
        <v>NO ES DE PROCESO PP-PMC</v>
      </c>
      <c r="Y48" s="124" t="str">
        <f t="shared" si="5"/>
        <v>NO ES DE PROCESO PPQA</v>
      </c>
      <c r="Z48" s="124" t="str">
        <f t="shared" si="6"/>
        <v>NO ES DE PROCESO CM</v>
      </c>
      <c r="AA48" s="124">
        <f t="shared" si="7"/>
        <v>1</v>
      </c>
    </row>
    <row r="49" spans="2:27" s="39" customFormat="1" ht="39.950000000000003" customHeight="1" outlineLevel="1">
      <c r="B49" s="72">
        <f t="shared" si="9"/>
        <v>33</v>
      </c>
      <c r="C49" s="303" t="s">
        <v>265</v>
      </c>
      <c r="D49" s="51">
        <f t="shared" si="10"/>
        <v>19</v>
      </c>
      <c r="E49" s="10" t="s">
        <v>530</v>
      </c>
      <c r="F49" s="55"/>
      <c r="G49" s="208" t="s">
        <v>19</v>
      </c>
      <c r="H49" s="327" t="s">
        <v>474</v>
      </c>
      <c r="I49" s="333"/>
      <c r="J49" s="322" t="s">
        <v>607</v>
      </c>
      <c r="K49" s="322"/>
      <c r="L49" s="320" t="s">
        <v>258</v>
      </c>
      <c r="M49" s="75">
        <v>1</v>
      </c>
      <c r="N49" s="82" t="s">
        <v>157</v>
      </c>
      <c r="O49" s="69" t="str">
        <f t="shared" si="1"/>
        <v>ü</v>
      </c>
      <c r="P49" s="51"/>
      <c r="Q49" s="10"/>
      <c r="R49" s="10"/>
      <c r="S49" s="51"/>
      <c r="T49" s="51"/>
      <c r="U49" s="53"/>
      <c r="V49" s="124" t="str">
        <f t="shared" si="2"/>
        <v>NO ES DE PROCESO PRO</v>
      </c>
      <c r="W49" s="124" t="str">
        <f t="shared" si="3"/>
        <v>NO ES DE PROCESO REQM</v>
      </c>
      <c r="X49" s="124" t="str">
        <f t="shared" si="4"/>
        <v>NO ES DE PROCESO PP-PMC</v>
      </c>
      <c r="Y49" s="124" t="str">
        <f t="shared" si="5"/>
        <v>NO ES DE PROCESO PPQA</v>
      </c>
      <c r="Z49" s="124" t="str">
        <f t="shared" si="6"/>
        <v>NO ES DE PROCESO CM</v>
      </c>
      <c r="AA49" s="124">
        <f t="shared" si="7"/>
        <v>1</v>
      </c>
    </row>
    <row r="50" spans="2:27" s="39" customFormat="1" ht="39.950000000000003" customHeight="1" outlineLevel="1">
      <c r="B50" s="72">
        <f t="shared" si="9"/>
        <v>34</v>
      </c>
      <c r="C50" s="303" t="s">
        <v>265</v>
      </c>
      <c r="D50" s="51">
        <f t="shared" si="10"/>
        <v>20</v>
      </c>
      <c r="E50" s="10" t="s">
        <v>531</v>
      </c>
      <c r="F50" s="55"/>
      <c r="G50" s="208" t="s">
        <v>19</v>
      </c>
      <c r="H50" s="327" t="s">
        <v>474</v>
      </c>
      <c r="I50" s="333"/>
      <c r="J50" s="322" t="s">
        <v>607</v>
      </c>
      <c r="K50" s="322"/>
      <c r="L50" s="320" t="s">
        <v>258</v>
      </c>
      <c r="M50" s="75">
        <v>1</v>
      </c>
      <c r="N50" s="82" t="s">
        <v>157</v>
      </c>
      <c r="O50" s="69" t="str">
        <f t="shared" si="1"/>
        <v>ü</v>
      </c>
      <c r="P50" s="51"/>
      <c r="Q50" s="10"/>
      <c r="R50" s="10"/>
      <c r="S50" s="51"/>
      <c r="T50" s="51"/>
      <c r="U50" s="53"/>
      <c r="V50" s="124" t="str">
        <f t="shared" si="2"/>
        <v>NO ES DE PROCESO PRO</v>
      </c>
      <c r="W50" s="124" t="str">
        <f t="shared" si="3"/>
        <v>NO ES DE PROCESO REQM</v>
      </c>
      <c r="X50" s="124" t="str">
        <f t="shared" si="4"/>
        <v>NO ES DE PROCESO PP-PMC</v>
      </c>
      <c r="Y50" s="124" t="str">
        <f t="shared" si="5"/>
        <v>NO ES DE PROCESO PPQA</v>
      </c>
      <c r="Z50" s="124" t="str">
        <f t="shared" si="6"/>
        <v>NO ES DE PROCESO CM</v>
      </c>
      <c r="AA50" s="124">
        <f t="shared" si="7"/>
        <v>1</v>
      </c>
    </row>
    <row r="51" spans="2:27" s="39" customFormat="1" ht="39.950000000000003" customHeight="1" outlineLevel="1">
      <c r="B51" s="72">
        <f t="shared" si="9"/>
        <v>35</v>
      </c>
      <c r="C51" s="303" t="s">
        <v>265</v>
      </c>
      <c r="D51" s="51">
        <f t="shared" si="10"/>
        <v>21</v>
      </c>
      <c r="E51" s="10" t="s">
        <v>532</v>
      </c>
      <c r="F51" s="55"/>
      <c r="G51" s="208" t="s">
        <v>19</v>
      </c>
      <c r="H51" s="327" t="s">
        <v>474</v>
      </c>
      <c r="I51" s="333"/>
      <c r="J51" s="322" t="s">
        <v>607</v>
      </c>
      <c r="K51" s="322"/>
      <c r="L51" s="320" t="s">
        <v>258</v>
      </c>
      <c r="M51" s="75">
        <v>1</v>
      </c>
      <c r="N51" s="82" t="s">
        <v>157</v>
      </c>
      <c r="O51" s="69" t="str">
        <f t="shared" si="1"/>
        <v>ü</v>
      </c>
      <c r="P51" s="51"/>
      <c r="Q51" s="10"/>
      <c r="R51" s="10"/>
      <c r="S51" s="51"/>
      <c r="T51" s="51"/>
      <c r="U51" s="53"/>
      <c r="V51" s="124" t="str">
        <f t="shared" si="2"/>
        <v>NO ES DE PROCESO PRO</v>
      </c>
      <c r="W51" s="124" t="str">
        <f t="shared" si="3"/>
        <v>NO ES DE PROCESO REQM</v>
      </c>
      <c r="X51" s="124" t="str">
        <f t="shared" si="4"/>
        <v>NO ES DE PROCESO PP-PMC</v>
      </c>
      <c r="Y51" s="124" t="str">
        <f t="shared" si="5"/>
        <v>NO ES DE PROCESO PPQA</v>
      </c>
      <c r="Z51" s="124" t="str">
        <f t="shared" si="6"/>
        <v>NO ES DE PROCESO CM</v>
      </c>
      <c r="AA51" s="124">
        <f t="shared" si="7"/>
        <v>1</v>
      </c>
    </row>
    <row r="52" spans="2:27" s="39" customFormat="1" ht="39.950000000000003" customHeight="1" outlineLevel="1">
      <c r="B52" s="72">
        <f t="shared" si="9"/>
        <v>36</v>
      </c>
      <c r="C52" s="303" t="s">
        <v>265</v>
      </c>
      <c r="D52" s="51">
        <f t="shared" si="10"/>
        <v>22</v>
      </c>
      <c r="E52" s="10" t="s">
        <v>533</v>
      </c>
      <c r="F52" s="55"/>
      <c r="G52" s="208" t="s">
        <v>20</v>
      </c>
      <c r="H52" s="327" t="s">
        <v>608</v>
      </c>
      <c r="I52" s="333"/>
      <c r="J52" s="322" t="s">
        <v>607</v>
      </c>
      <c r="K52" s="322"/>
      <c r="L52" s="320" t="s">
        <v>258</v>
      </c>
      <c r="M52" s="75">
        <v>1</v>
      </c>
      <c r="N52" s="82" t="s">
        <v>157</v>
      </c>
      <c r="O52" s="69" t="str">
        <f t="shared" si="1"/>
        <v>ü</v>
      </c>
      <c r="P52" s="51"/>
      <c r="Q52" s="10"/>
      <c r="R52" s="10"/>
      <c r="S52" s="51"/>
      <c r="T52" s="51"/>
      <c r="U52" s="53"/>
      <c r="V52" s="124" t="str">
        <f t="shared" si="2"/>
        <v>NO ES DE PROCESO PRO</v>
      </c>
      <c r="W52" s="124" t="str">
        <f t="shared" si="3"/>
        <v>NO ES DE PROCESO REQM</v>
      </c>
      <c r="X52" s="124" t="str">
        <f t="shared" si="4"/>
        <v>NO ES DE PROCESO PP-PMC</v>
      </c>
      <c r="Y52" s="124" t="str">
        <f t="shared" si="5"/>
        <v>NO ES DE PROCESO PPQA</v>
      </c>
      <c r="Z52" s="124">
        <f t="shared" si="6"/>
        <v>1</v>
      </c>
      <c r="AA52" s="124" t="str">
        <f t="shared" si="7"/>
        <v>NO ES DE PROCESO MA</v>
      </c>
    </row>
    <row r="53" spans="2:27" s="39" customFormat="1" ht="39.950000000000003" customHeight="1" outlineLevel="1">
      <c r="B53" s="72">
        <f t="shared" si="9"/>
        <v>37</v>
      </c>
      <c r="C53" s="303" t="s">
        <v>265</v>
      </c>
      <c r="D53" s="51">
        <f t="shared" si="10"/>
        <v>23</v>
      </c>
      <c r="E53" s="10" t="s">
        <v>534</v>
      </c>
      <c r="F53" s="55"/>
      <c r="G53" s="208" t="s">
        <v>20</v>
      </c>
      <c r="H53" s="327" t="s">
        <v>608</v>
      </c>
      <c r="I53" s="333"/>
      <c r="J53" s="322" t="s">
        <v>607</v>
      </c>
      <c r="K53" s="322"/>
      <c r="L53" s="320" t="s">
        <v>258</v>
      </c>
      <c r="M53" s="75">
        <v>1</v>
      </c>
      <c r="N53" s="82" t="s">
        <v>157</v>
      </c>
      <c r="O53" s="69" t="str">
        <f t="shared" si="1"/>
        <v>ü</v>
      </c>
      <c r="P53" s="51"/>
      <c r="Q53" s="10"/>
      <c r="R53" s="10"/>
      <c r="S53" s="51"/>
      <c r="T53" s="51"/>
      <c r="U53" s="53"/>
      <c r="V53" s="124" t="str">
        <f t="shared" si="2"/>
        <v>NO ES DE PROCESO PRO</v>
      </c>
      <c r="W53" s="124" t="str">
        <f t="shared" si="3"/>
        <v>NO ES DE PROCESO REQM</v>
      </c>
      <c r="X53" s="124" t="str">
        <f t="shared" si="4"/>
        <v>NO ES DE PROCESO PP-PMC</v>
      </c>
      <c r="Y53" s="124" t="str">
        <f t="shared" si="5"/>
        <v>NO ES DE PROCESO PPQA</v>
      </c>
      <c r="Z53" s="124">
        <f t="shared" si="6"/>
        <v>1</v>
      </c>
      <c r="AA53" s="124" t="str">
        <f t="shared" si="7"/>
        <v>NO ES DE PROCESO MA</v>
      </c>
    </row>
    <row r="54" spans="2:27" s="39" customFormat="1" ht="39.950000000000003" customHeight="1" outlineLevel="1">
      <c r="B54" s="72">
        <f t="shared" si="9"/>
        <v>38</v>
      </c>
      <c r="C54" s="303" t="s">
        <v>265</v>
      </c>
      <c r="D54" s="51">
        <f t="shared" si="10"/>
        <v>24</v>
      </c>
      <c r="E54" s="10" t="s">
        <v>535</v>
      </c>
      <c r="F54" s="55"/>
      <c r="G54" s="208" t="s">
        <v>20</v>
      </c>
      <c r="H54" s="327" t="s">
        <v>608</v>
      </c>
      <c r="I54" s="333"/>
      <c r="J54" s="322" t="s">
        <v>607</v>
      </c>
      <c r="K54" s="322"/>
      <c r="L54" s="320" t="s">
        <v>258</v>
      </c>
      <c r="M54" s="75">
        <v>1</v>
      </c>
      <c r="N54" s="82" t="s">
        <v>157</v>
      </c>
      <c r="O54" s="69" t="str">
        <f t="shared" si="1"/>
        <v>ü</v>
      </c>
      <c r="P54" s="51"/>
      <c r="Q54" s="10"/>
      <c r="R54" s="10"/>
      <c r="S54" s="51"/>
      <c r="T54" s="51"/>
      <c r="U54" s="53"/>
      <c r="V54" s="124" t="str">
        <f t="shared" si="2"/>
        <v>NO ES DE PROCESO PRO</v>
      </c>
      <c r="W54" s="124" t="str">
        <f t="shared" si="3"/>
        <v>NO ES DE PROCESO REQM</v>
      </c>
      <c r="X54" s="124" t="str">
        <f t="shared" si="4"/>
        <v>NO ES DE PROCESO PP-PMC</v>
      </c>
      <c r="Y54" s="124" t="str">
        <f t="shared" si="5"/>
        <v>NO ES DE PROCESO PPQA</v>
      </c>
      <c r="Z54" s="124">
        <f t="shared" si="6"/>
        <v>1</v>
      </c>
      <c r="AA54" s="124" t="str">
        <f t="shared" si="7"/>
        <v>NO ES DE PROCESO MA</v>
      </c>
    </row>
    <row r="55" spans="2:27" s="39" customFormat="1" ht="39.950000000000003" customHeight="1" outlineLevel="1">
      <c r="B55" s="72">
        <f t="shared" si="9"/>
        <v>39</v>
      </c>
      <c r="C55" s="303" t="s">
        <v>265</v>
      </c>
      <c r="D55" s="51">
        <f t="shared" si="10"/>
        <v>25</v>
      </c>
      <c r="E55" s="10" t="s">
        <v>536</v>
      </c>
      <c r="F55" s="55" t="s">
        <v>492</v>
      </c>
      <c r="G55" s="208" t="s">
        <v>489</v>
      </c>
      <c r="H55" s="327" t="s">
        <v>474</v>
      </c>
      <c r="I55" s="333"/>
      <c r="J55" s="322" t="s">
        <v>607</v>
      </c>
      <c r="K55" s="322"/>
      <c r="L55" s="320" t="s">
        <v>258</v>
      </c>
      <c r="M55" s="75">
        <v>1</v>
      </c>
      <c r="N55" s="82" t="s">
        <v>157</v>
      </c>
      <c r="O55" s="69" t="str">
        <f t="shared" si="1"/>
        <v>ü</v>
      </c>
      <c r="P55" s="51"/>
      <c r="Q55" s="10"/>
      <c r="R55" s="10"/>
      <c r="S55" s="51"/>
      <c r="T55" s="51"/>
      <c r="U55" s="53"/>
      <c r="V55" s="124" t="str">
        <f t="shared" si="2"/>
        <v>NO ES DE PROCESO PRO</v>
      </c>
      <c r="W55" s="124" t="str">
        <f t="shared" si="3"/>
        <v>NO ES DE PROCESO REQM</v>
      </c>
      <c r="X55" s="124">
        <f t="shared" si="4"/>
        <v>1</v>
      </c>
      <c r="Y55" s="124" t="str">
        <f t="shared" si="5"/>
        <v>NO ES DE PROCESO PPQA</v>
      </c>
      <c r="Z55" s="124" t="str">
        <f t="shared" si="6"/>
        <v>NO ES DE PROCESO CM</v>
      </c>
      <c r="AA55" s="124" t="str">
        <f t="shared" si="7"/>
        <v>NO ES DE PROCESO MA</v>
      </c>
    </row>
    <row r="56" spans="2:27" s="39" customFormat="1" ht="39.950000000000003" customHeight="1" outlineLevel="1">
      <c r="B56" s="72">
        <f t="shared" si="9"/>
        <v>40</v>
      </c>
      <c r="C56" s="303" t="s">
        <v>265</v>
      </c>
      <c r="D56" s="51">
        <f t="shared" si="10"/>
        <v>26</v>
      </c>
      <c r="E56" s="10" t="s">
        <v>537</v>
      </c>
      <c r="F56" s="55" t="s">
        <v>492</v>
      </c>
      <c r="G56" s="208" t="s">
        <v>346</v>
      </c>
      <c r="H56" s="327" t="s">
        <v>611</v>
      </c>
      <c r="I56" s="333"/>
      <c r="J56" s="322" t="s">
        <v>607</v>
      </c>
      <c r="K56" s="322"/>
      <c r="L56" s="320" t="s">
        <v>258</v>
      </c>
      <c r="M56" s="75">
        <v>1</v>
      </c>
      <c r="N56" s="82" t="s">
        <v>157</v>
      </c>
      <c r="O56" s="69" t="str">
        <f t="shared" si="1"/>
        <v>ü</v>
      </c>
      <c r="P56" s="51"/>
      <c r="Q56" s="10"/>
      <c r="R56" s="10"/>
      <c r="S56" s="51"/>
      <c r="T56" s="51"/>
      <c r="U56" s="53"/>
      <c r="V56" s="124" t="str">
        <f t="shared" si="2"/>
        <v>NO ES DE PROCESO PRO</v>
      </c>
      <c r="W56" s="124">
        <f t="shared" si="3"/>
        <v>1</v>
      </c>
      <c r="X56" s="124" t="str">
        <f t="shared" si="4"/>
        <v>NO ES DE PROCESO PP-PMC</v>
      </c>
      <c r="Y56" s="124" t="str">
        <f t="shared" si="5"/>
        <v>NO ES DE PROCESO PPQA</v>
      </c>
      <c r="Z56" s="124" t="str">
        <f t="shared" si="6"/>
        <v>NO ES DE PROCESO CM</v>
      </c>
      <c r="AA56" s="124" t="str">
        <f t="shared" si="7"/>
        <v>NO ES DE PROCESO MA</v>
      </c>
    </row>
    <row r="57" spans="2:27" s="39" customFormat="1" ht="39.950000000000003" customHeight="1" outlineLevel="1">
      <c r="B57" s="72">
        <f t="shared" si="9"/>
        <v>41</v>
      </c>
      <c r="C57" s="303" t="s">
        <v>265</v>
      </c>
      <c r="D57" s="51">
        <f t="shared" si="10"/>
        <v>27</v>
      </c>
      <c r="E57" s="10" t="s">
        <v>538</v>
      </c>
      <c r="F57" s="55" t="s">
        <v>492</v>
      </c>
      <c r="G57" s="208" t="s">
        <v>346</v>
      </c>
      <c r="H57" s="327" t="s">
        <v>611</v>
      </c>
      <c r="I57" s="333"/>
      <c r="J57" s="322" t="s">
        <v>607</v>
      </c>
      <c r="K57" s="322"/>
      <c r="L57" s="320" t="s">
        <v>258</v>
      </c>
      <c r="M57" s="75">
        <v>1</v>
      </c>
      <c r="N57" s="82" t="s">
        <v>157</v>
      </c>
      <c r="O57" s="69" t="str">
        <f t="shared" si="1"/>
        <v>ü</v>
      </c>
      <c r="P57" s="51"/>
      <c r="Q57" s="10"/>
      <c r="R57" s="10"/>
      <c r="S57" s="51"/>
      <c r="T57" s="51"/>
      <c r="U57" s="53"/>
      <c r="V57" s="124" t="str">
        <f t="shared" si="2"/>
        <v>NO ES DE PROCESO PRO</v>
      </c>
      <c r="W57" s="124">
        <f t="shared" si="3"/>
        <v>1</v>
      </c>
      <c r="X57" s="124" t="str">
        <f t="shared" si="4"/>
        <v>NO ES DE PROCESO PP-PMC</v>
      </c>
      <c r="Y57" s="124" t="str">
        <f t="shared" si="5"/>
        <v>NO ES DE PROCESO PPQA</v>
      </c>
      <c r="Z57" s="124" t="str">
        <f t="shared" si="6"/>
        <v>NO ES DE PROCESO CM</v>
      </c>
      <c r="AA57" s="124" t="str">
        <f t="shared" si="7"/>
        <v>NO ES DE PROCESO MA</v>
      </c>
    </row>
    <row r="58" spans="2:27" s="39" customFormat="1" ht="39.950000000000003" customHeight="1" outlineLevel="1">
      <c r="B58" s="72">
        <f t="shared" si="9"/>
        <v>42</v>
      </c>
      <c r="C58" s="303" t="s">
        <v>265</v>
      </c>
      <c r="D58" s="51">
        <f t="shared" si="10"/>
        <v>28</v>
      </c>
      <c r="E58" s="10" t="s">
        <v>539</v>
      </c>
      <c r="F58" s="55" t="s">
        <v>483</v>
      </c>
      <c r="G58" s="208" t="s">
        <v>346</v>
      </c>
      <c r="H58" s="327" t="s">
        <v>611</v>
      </c>
      <c r="I58" s="333"/>
      <c r="J58" s="322" t="s">
        <v>607</v>
      </c>
      <c r="K58" s="322"/>
      <c r="L58" s="320" t="s">
        <v>258</v>
      </c>
      <c r="M58" s="75">
        <v>1</v>
      </c>
      <c r="N58" s="82" t="s">
        <v>157</v>
      </c>
      <c r="O58" s="69" t="str">
        <f t="shared" si="1"/>
        <v>ü</v>
      </c>
      <c r="P58" s="51"/>
      <c r="Q58" s="10"/>
      <c r="R58" s="10"/>
      <c r="S58" s="51"/>
      <c r="T58" s="51"/>
      <c r="U58" s="53"/>
      <c r="V58" s="124" t="str">
        <f t="shared" si="2"/>
        <v>NO ES DE PROCESO PRO</v>
      </c>
      <c r="W58" s="124">
        <f t="shared" si="3"/>
        <v>1</v>
      </c>
      <c r="X58" s="124" t="str">
        <f t="shared" si="4"/>
        <v>NO ES DE PROCESO PP-PMC</v>
      </c>
      <c r="Y58" s="124" t="str">
        <f t="shared" si="5"/>
        <v>NO ES DE PROCESO PPQA</v>
      </c>
      <c r="Z58" s="124" t="str">
        <f t="shared" si="6"/>
        <v>NO ES DE PROCESO CM</v>
      </c>
      <c r="AA58" s="124" t="str">
        <f t="shared" si="7"/>
        <v>NO ES DE PROCESO MA</v>
      </c>
    </row>
    <row r="59" spans="2:27" s="39" customFormat="1" ht="39.950000000000003" customHeight="1" outlineLevel="1">
      <c r="B59" s="72">
        <f t="shared" si="9"/>
        <v>43</v>
      </c>
      <c r="C59" s="303" t="s">
        <v>265</v>
      </c>
      <c r="D59" s="51">
        <f t="shared" si="10"/>
        <v>29</v>
      </c>
      <c r="E59" s="10" t="s">
        <v>540</v>
      </c>
      <c r="F59" s="55" t="s">
        <v>483</v>
      </c>
      <c r="G59" s="208" t="s">
        <v>346</v>
      </c>
      <c r="H59" s="327" t="s">
        <v>611</v>
      </c>
      <c r="I59" s="333"/>
      <c r="J59" s="322" t="s">
        <v>607</v>
      </c>
      <c r="K59" s="322"/>
      <c r="L59" s="320" t="s">
        <v>258</v>
      </c>
      <c r="M59" s="75">
        <v>1</v>
      </c>
      <c r="N59" s="82" t="s">
        <v>157</v>
      </c>
      <c r="O59" s="69" t="str">
        <f t="shared" si="1"/>
        <v>ü</v>
      </c>
      <c r="P59" s="51"/>
      <c r="Q59" s="10"/>
      <c r="R59" s="10"/>
      <c r="S59" s="51"/>
      <c r="T59" s="51"/>
      <c r="U59" s="53"/>
      <c r="V59" s="124" t="str">
        <f t="shared" si="2"/>
        <v>NO ES DE PROCESO PRO</v>
      </c>
      <c r="W59" s="124">
        <f t="shared" si="3"/>
        <v>1</v>
      </c>
      <c r="X59" s="124" t="str">
        <f t="shared" si="4"/>
        <v>NO ES DE PROCESO PP-PMC</v>
      </c>
      <c r="Y59" s="124" t="str">
        <f t="shared" si="5"/>
        <v>NO ES DE PROCESO PPQA</v>
      </c>
      <c r="Z59" s="124" t="str">
        <f t="shared" si="6"/>
        <v>NO ES DE PROCESO CM</v>
      </c>
      <c r="AA59" s="124" t="str">
        <f t="shared" si="7"/>
        <v>NO ES DE PROCESO MA</v>
      </c>
    </row>
    <row r="60" spans="2:27" s="39" customFormat="1" ht="39.950000000000003" customHeight="1" outlineLevel="1">
      <c r="B60" s="72">
        <f t="shared" si="9"/>
        <v>44</v>
      </c>
      <c r="C60" s="303" t="s">
        <v>265</v>
      </c>
      <c r="D60" s="51">
        <f t="shared" si="10"/>
        <v>30</v>
      </c>
      <c r="E60" s="10" t="s">
        <v>541</v>
      </c>
      <c r="F60" s="55" t="s">
        <v>483</v>
      </c>
      <c r="G60" s="208" t="s">
        <v>346</v>
      </c>
      <c r="H60" s="327" t="s">
        <v>611</v>
      </c>
      <c r="I60" s="333"/>
      <c r="J60" s="322" t="s">
        <v>607</v>
      </c>
      <c r="K60" s="322"/>
      <c r="L60" s="320" t="s">
        <v>258</v>
      </c>
      <c r="M60" s="75">
        <v>1</v>
      </c>
      <c r="N60" s="82" t="s">
        <v>157</v>
      </c>
      <c r="O60" s="69" t="str">
        <f t="shared" si="1"/>
        <v>ü</v>
      </c>
      <c r="P60" s="51"/>
      <c r="Q60" s="10"/>
      <c r="R60" s="10"/>
      <c r="S60" s="51"/>
      <c r="T60" s="51"/>
      <c r="U60" s="53"/>
      <c r="V60" s="124" t="str">
        <f t="shared" si="2"/>
        <v>NO ES DE PROCESO PRO</v>
      </c>
      <c r="W60" s="124">
        <f t="shared" si="3"/>
        <v>1</v>
      </c>
      <c r="X60" s="124" t="str">
        <f t="shared" si="4"/>
        <v>NO ES DE PROCESO PP-PMC</v>
      </c>
      <c r="Y60" s="124" t="str">
        <f t="shared" si="5"/>
        <v>NO ES DE PROCESO PPQA</v>
      </c>
      <c r="Z60" s="124" t="str">
        <f t="shared" si="6"/>
        <v>NO ES DE PROCESO CM</v>
      </c>
      <c r="AA60" s="124" t="str">
        <f t="shared" si="7"/>
        <v>NO ES DE PROCESO MA</v>
      </c>
    </row>
    <row r="61" spans="2:27" s="39" customFormat="1" ht="39.950000000000003" customHeight="1" outlineLevel="1">
      <c r="B61" s="72">
        <f t="shared" si="9"/>
        <v>45</v>
      </c>
      <c r="C61" s="303" t="s">
        <v>265</v>
      </c>
      <c r="D61" s="51">
        <f t="shared" si="10"/>
        <v>31</v>
      </c>
      <c r="E61" s="10" t="s">
        <v>542</v>
      </c>
      <c r="F61" s="55" t="s">
        <v>483</v>
      </c>
      <c r="G61" s="208" t="s">
        <v>346</v>
      </c>
      <c r="H61" s="327" t="s">
        <v>611</v>
      </c>
      <c r="I61" s="333"/>
      <c r="J61" s="322" t="s">
        <v>607</v>
      </c>
      <c r="K61" s="322"/>
      <c r="L61" s="320" t="s">
        <v>258</v>
      </c>
      <c r="M61" s="75">
        <v>1</v>
      </c>
      <c r="N61" s="82" t="s">
        <v>157</v>
      </c>
      <c r="O61" s="69" t="str">
        <f t="shared" si="1"/>
        <v>ü</v>
      </c>
      <c r="P61" s="51"/>
      <c r="Q61" s="10"/>
      <c r="R61" s="10"/>
      <c r="S61" s="51"/>
      <c r="T61" s="51"/>
      <c r="U61" s="53"/>
      <c r="V61" s="124" t="str">
        <f t="shared" si="2"/>
        <v>NO ES DE PROCESO PRO</v>
      </c>
      <c r="W61" s="124">
        <f t="shared" si="3"/>
        <v>1</v>
      </c>
      <c r="X61" s="124" t="str">
        <f t="shared" si="4"/>
        <v>NO ES DE PROCESO PP-PMC</v>
      </c>
      <c r="Y61" s="124" t="str">
        <f t="shared" si="5"/>
        <v>NO ES DE PROCESO PPQA</v>
      </c>
      <c r="Z61" s="124" t="str">
        <f t="shared" si="6"/>
        <v>NO ES DE PROCESO CM</v>
      </c>
      <c r="AA61" s="124" t="str">
        <f t="shared" si="7"/>
        <v>NO ES DE PROCESO MA</v>
      </c>
    </row>
    <row r="62" spans="2:27" s="39" customFormat="1" ht="39.950000000000003" customHeight="1" outlineLevel="1">
      <c r="B62" s="72">
        <f t="shared" si="9"/>
        <v>46</v>
      </c>
      <c r="C62" s="303" t="s">
        <v>265</v>
      </c>
      <c r="D62" s="51">
        <f t="shared" si="10"/>
        <v>32</v>
      </c>
      <c r="E62" s="10" t="s">
        <v>543</v>
      </c>
      <c r="F62" s="55" t="s">
        <v>483</v>
      </c>
      <c r="G62" s="208" t="s">
        <v>346</v>
      </c>
      <c r="H62" s="327" t="s">
        <v>611</v>
      </c>
      <c r="I62" s="333"/>
      <c r="J62" s="322" t="s">
        <v>607</v>
      </c>
      <c r="K62" s="322"/>
      <c r="L62" s="320" t="s">
        <v>258</v>
      </c>
      <c r="M62" s="75">
        <v>1</v>
      </c>
      <c r="N62" s="82" t="s">
        <v>157</v>
      </c>
      <c r="O62" s="69" t="str">
        <f t="shared" si="1"/>
        <v>ü</v>
      </c>
      <c r="P62" s="51"/>
      <c r="Q62" s="10"/>
      <c r="R62" s="10"/>
      <c r="S62" s="51"/>
      <c r="T62" s="51"/>
      <c r="U62" s="53"/>
      <c r="V62" s="124" t="str">
        <f t="shared" si="2"/>
        <v>NO ES DE PROCESO PRO</v>
      </c>
      <c r="W62" s="124">
        <f t="shared" si="3"/>
        <v>1</v>
      </c>
      <c r="X62" s="124" t="str">
        <f t="shared" si="4"/>
        <v>NO ES DE PROCESO PP-PMC</v>
      </c>
      <c r="Y62" s="124" t="str">
        <f t="shared" si="5"/>
        <v>NO ES DE PROCESO PPQA</v>
      </c>
      <c r="Z62" s="124" t="str">
        <f t="shared" si="6"/>
        <v>NO ES DE PROCESO CM</v>
      </c>
      <c r="AA62" s="124" t="str">
        <f t="shared" si="7"/>
        <v>NO ES DE PROCESO MA</v>
      </c>
    </row>
    <row r="63" spans="2:27" s="39" customFormat="1" ht="39.950000000000003" customHeight="1" outlineLevel="1">
      <c r="B63" s="72">
        <f t="shared" si="9"/>
        <v>47</v>
      </c>
      <c r="C63" s="303" t="s">
        <v>265</v>
      </c>
      <c r="D63" s="51">
        <f t="shared" si="10"/>
        <v>33</v>
      </c>
      <c r="E63" s="10" t="s">
        <v>544</v>
      </c>
      <c r="F63" s="55" t="s">
        <v>483</v>
      </c>
      <c r="G63" s="208" t="s">
        <v>346</v>
      </c>
      <c r="H63" s="327" t="s">
        <v>611</v>
      </c>
      <c r="I63" s="333"/>
      <c r="J63" s="322" t="s">
        <v>607</v>
      </c>
      <c r="K63" s="322"/>
      <c r="L63" s="320" t="s">
        <v>258</v>
      </c>
      <c r="M63" s="75">
        <v>1</v>
      </c>
      <c r="N63" s="82" t="s">
        <v>157</v>
      </c>
      <c r="O63" s="69" t="str">
        <f t="shared" si="1"/>
        <v>ü</v>
      </c>
      <c r="P63" s="51"/>
      <c r="Q63" s="10"/>
      <c r="R63" s="10"/>
      <c r="S63" s="51"/>
      <c r="T63" s="51"/>
      <c r="U63" s="53"/>
      <c r="V63" s="124" t="str">
        <f t="shared" si="2"/>
        <v>NO ES DE PROCESO PRO</v>
      </c>
      <c r="W63" s="124">
        <f t="shared" si="3"/>
        <v>1</v>
      </c>
      <c r="X63" s="124" t="str">
        <f t="shared" si="4"/>
        <v>NO ES DE PROCESO PP-PMC</v>
      </c>
      <c r="Y63" s="124" t="str">
        <f t="shared" si="5"/>
        <v>NO ES DE PROCESO PPQA</v>
      </c>
      <c r="Z63" s="124" t="str">
        <f t="shared" si="6"/>
        <v>NO ES DE PROCESO CM</v>
      </c>
      <c r="AA63" s="124" t="str">
        <f t="shared" si="7"/>
        <v>NO ES DE PROCESO MA</v>
      </c>
    </row>
    <row r="64" spans="2:27" s="39" customFormat="1" ht="39.950000000000003" customHeight="1" outlineLevel="1">
      <c r="B64" s="72">
        <f t="shared" si="9"/>
        <v>48</v>
      </c>
      <c r="C64" s="303" t="s">
        <v>265</v>
      </c>
      <c r="D64" s="51">
        <f t="shared" si="10"/>
        <v>34</v>
      </c>
      <c r="E64" s="10" t="s">
        <v>545</v>
      </c>
      <c r="F64" s="55" t="s">
        <v>483</v>
      </c>
      <c r="G64" s="208" t="s">
        <v>346</v>
      </c>
      <c r="H64" s="327" t="s">
        <v>611</v>
      </c>
      <c r="I64" s="333"/>
      <c r="J64" s="322" t="s">
        <v>607</v>
      </c>
      <c r="K64" s="322"/>
      <c r="L64" s="320" t="s">
        <v>258</v>
      </c>
      <c r="M64" s="75">
        <v>1</v>
      </c>
      <c r="N64" s="82" t="s">
        <v>157</v>
      </c>
      <c r="O64" s="69" t="str">
        <f t="shared" si="1"/>
        <v>ü</v>
      </c>
      <c r="P64" s="51"/>
      <c r="Q64" s="10"/>
      <c r="R64" s="10"/>
      <c r="S64" s="51"/>
      <c r="T64" s="51"/>
      <c r="U64" s="53"/>
      <c r="V64" s="124" t="str">
        <f t="shared" si="2"/>
        <v>NO ES DE PROCESO PRO</v>
      </c>
      <c r="W64" s="124">
        <f t="shared" si="3"/>
        <v>1</v>
      </c>
      <c r="X64" s="124" t="str">
        <f t="shared" si="4"/>
        <v>NO ES DE PROCESO PP-PMC</v>
      </c>
      <c r="Y64" s="124" t="str">
        <f t="shared" si="5"/>
        <v>NO ES DE PROCESO PPQA</v>
      </c>
      <c r="Z64" s="124" t="str">
        <f t="shared" si="6"/>
        <v>NO ES DE PROCESO CM</v>
      </c>
      <c r="AA64" s="124" t="str">
        <f t="shared" si="7"/>
        <v>NO ES DE PROCESO MA</v>
      </c>
    </row>
    <row r="65" spans="2:27" s="39" customFormat="1" ht="39.950000000000003" customHeight="1" outlineLevel="1">
      <c r="B65" s="72">
        <f t="shared" si="9"/>
        <v>49</v>
      </c>
      <c r="C65" s="303" t="s">
        <v>265</v>
      </c>
      <c r="D65" s="51">
        <f t="shared" si="10"/>
        <v>35</v>
      </c>
      <c r="E65" s="10" t="s">
        <v>546</v>
      </c>
      <c r="F65" s="55" t="s">
        <v>483</v>
      </c>
      <c r="G65" s="208" t="s">
        <v>346</v>
      </c>
      <c r="H65" s="327" t="s">
        <v>611</v>
      </c>
      <c r="I65" s="333"/>
      <c r="J65" s="322" t="s">
        <v>607</v>
      </c>
      <c r="K65" s="322"/>
      <c r="L65" s="320" t="s">
        <v>258</v>
      </c>
      <c r="M65" s="75">
        <v>1</v>
      </c>
      <c r="N65" s="82" t="s">
        <v>157</v>
      </c>
      <c r="O65" s="69" t="str">
        <f t="shared" si="1"/>
        <v>ü</v>
      </c>
      <c r="P65" s="51"/>
      <c r="Q65" s="10"/>
      <c r="R65" s="10"/>
      <c r="S65" s="51"/>
      <c r="T65" s="51"/>
      <c r="U65" s="53"/>
      <c r="V65" s="124" t="str">
        <f t="shared" si="2"/>
        <v>NO ES DE PROCESO PRO</v>
      </c>
      <c r="W65" s="124">
        <f t="shared" si="3"/>
        <v>1</v>
      </c>
      <c r="X65" s="124" t="str">
        <f t="shared" si="4"/>
        <v>NO ES DE PROCESO PP-PMC</v>
      </c>
      <c r="Y65" s="124" t="str">
        <f t="shared" si="5"/>
        <v>NO ES DE PROCESO PPQA</v>
      </c>
      <c r="Z65" s="124" t="str">
        <f t="shared" si="6"/>
        <v>NO ES DE PROCESO CM</v>
      </c>
      <c r="AA65" s="124" t="str">
        <f t="shared" si="7"/>
        <v>NO ES DE PROCESO MA</v>
      </c>
    </row>
    <row r="66" spans="2:27" s="39" customFormat="1" ht="39.950000000000003" customHeight="1" outlineLevel="1">
      <c r="B66" s="72">
        <f t="shared" si="9"/>
        <v>50</v>
      </c>
      <c r="C66" s="303" t="s">
        <v>265</v>
      </c>
      <c r="D66" s="51">
        <f t="shared" si="10"/>
        <v>36</v>
      </c>
      <c r="E66" s="10" t="s">
        <v>547</v>
      </c>
      <c r="F66" s="55" t="s">
        <v>483</v>
      </c>
      <c r="G66" s="208" t="s">
        <v>346</v>
      </c>
      <c r="H66" s="327" t="s">
        <v>611</v>
      </c>
      <c r="I66" s="333"/>
      <c r="J66" s="322" t="s">
        <v>607</v>
      </c>
      <c r="K66" s="322"/>
      <c r="L66" s="320" t="s">
        <v>258</v>
      </c>
      <c r="M66" s="75">
        <v>1</v>
      </c>
      <c r="N66" s="82" t="s">
        <v>157</v>
      </c>
      <c r="O66" s="69" t="str">
        <f t="shared" si="1"/>
        <v>ü</v>
      </c>
      <c r="P66" s="51"/>
      <c r="Q66" s="10"/>
      <c r="R66" s="10"/>
      <c r="S66" s="51"/>
      <c r="T66" s="51"/>
      <c r="U66" s="53"/>
      <c r="V66" s="124" t="str">
        <f t="shared" si="2"/>
        <v>NO ES DE PROCESO PRO</v>
      </c>
      <c r="W66" s="124">
        <f t="shared" si="3"/>
        <v>1</v>
      </c>
      <c r="X66" s="124" t="str">
        <f t="shared" si="4"/>
        <v>NO ES DE PROCESO PP-PMC</v>
      </c>
      <c r="Y66" s="124" t="str">
        <f t="shared" si="5"/>
        <v>NO ES DE PROCESO PPQA</v>
      </c>
      <c r="Z66" s="124" t="str">
        <f t="shared" si="6"/>
        <v>NO ES DE PROCESO CM</v>
      </c>
      <c r="AA66" s="124" t="str">
        <f t="shared" si="7"/>
        <v>NO ES DE PROCESO MA</v>
      </c>
    </row>
    <row r="67" spans="2:27" s="39" customFormat="1" ht="39.950000000000003" customHeight="1" outlineLevel="1">
      <c r="B67" s="72">
        <f t="shared" si="9"/>
        <v>51</v>
      </c>
      <c r="C67" s="303" t="s">
        <v>265</v>
      </c>
      <c r="D67" s="51">
        <f t="shared" si="10"/>
        <v>37</v>
      </c>
      <c r="E67" s="10" t="s">
        <v>548</v>
      </c>
      <c r="F67" s="55" t="s">
        <v>484</v>
      </c>
      <c r="G67" s="208" t="s">
        <v>346</v>
      </c>
      <c r="H67" s="327" t="s">
        <v>611</v>
      </c>
      <c r="I67" s="333"/>
      <c r="J67" s="322" t="s">
        <v>607</v>
      </c>
      <c r="K67" s="322"/>
      <c r="L67" s="320" t="s">
        <v>258</v>
      </c>
      <c r="M67" s="75">
        <v>1</v>
      </c>
      <c r="N67" s="82" t="s">
        <v>157</v>
      </c>
      <c r="O67" s="69" t="str">
        <f t="shared" si="1"/>
        <v>ü</v>
      </c>
      <c r="P67" s="51"/>
      <c r="Q67" s="10"/>
      <c r="R67" s="10"/>
      <c r="S67" s="51"/>
      <c r="T67" s="51"/>
      <c r="U67" s="53"/>
      <c r="V67" s="124" t="str">
        <f t="shared" si="2"/>
        <v>NO ES DE PROCESO PRO</v>
      </c>
      <c r="W67" s="124">
        <f t="shared" si="3"/>
        <v>1</v>
      </c>
      <c r="X67" s="124" t="str">
        <f t="shared" si="4"/>
        <v>NO ES DE PROCESO PP-PMC</v>
      </c>
      <c r="Y67" s="124" t="str">
        <f t="shared" si="5"/>
        <v>NO ES DE PROCESO PPQA</v>
      </c>
      <c r="Z67" s="124" t="str">
        <f t="shared" si="6"/>
        <v>NO ES DE PROCESO CM</v>
      </c>
      <c r="AA67" s="124" t="str">
        <f t="shared" si="7"/>
        <v>NO ES DE PROCESO MA</v>
      </c>
    </row>
    <row r="68" spans="2:27" s="39" customFormat="1" ht="39.950000000000003" customHeight="1" outlineLevel="1">
      <c r="B68" s="72">
        <f t="shared" si="9"/>
        <v>52</v>
      </c>
      <c r="C68" s="303" t="s">
        <v>265</v>
      </c>
      <c r="D68" s="51">
        <f t="shared" si="10"/>
        <v>38</v>
      </c>
      <c r="E68" s="10" t="s">
        <v>547</v>
      </c>
      <c r="F68" s="55" t="s">
        <v>484</v>
      </c>
      <c r="G68" s="208" t="s">
        <v>346</v>
      </c>
      <c r="H68" s="327" t="s">
        <v>611</v>
      </c>
      <c r="I68" s="333"/>
      <c r="J68" s="322" t="s">
        <v>607</v>
      </c>
      <c r="K68" s="322"/>
      <c r="L68" s="320" t="s">
        <v>258</v>
      </c>
      <c r="M68" s="75">
        <v>1</v>
      </c>
      <c r="N68" s="82" t="s">
        <v>157</v>
      </c>
      <c r="O68" s="69" t="str">
        <f t="shared" si="1"/>
        <v>ü</v>
      </c>
      <c r="P68" s="51"/>
      <c r="Q68" s="10"/>
      <c r="R68" s="10"/>
      <c r="S68" s="51"/>
      <c r="T68" s="51"/>
      <c r="U68" s="53"/>
      <c r="V68" s="124" t="str">
        <f t="shared" si="2"/>
        <v>NO ES DE PROCESO PRO</v>
      </c>
      <c r="W68" s="124">
        <f t="shared" si="3"/>
        <v>1</v>
      </c>
      <c r="X68" s="124" t="str">
        <f t="shared" si="4"/>
        <v>NO ES DE PROCESO PP-PMC</v>
      </c>
      <c r="Y68" s="124" t="str">
        <f t="shared" si="5"/>
        <v>NO ES DE PROCESO PPQA</v>
      </c>
      <c r="Z68" s="124" t="str">
        <f t="shared" si="6"/>
        <v>NO ES DE PROCESO CM</v>
      </c>
      <c r="AA68" s="124" t="str">
        <f t="shared" si="7"/>
        <v>NO ES DE PROCESO MA</v>
      </c>
    </row>
    <row r="69" spans="2:27" s="39" customFormat="1" ht="39.950000000000003" customHeight="1" outlineLevel="1">
      <c r="B69" s="72">
        <f t="shared" si="9"/>
        <v>53</v>
      </c>
      <c r="C69" s="303" t="s">
        <v>265</v>
      </c>
      <c r="D69" s="51">
        <f t="shared" si="10"/>
        <v>39</v>
      </c>
      <c r="E69" s="10" t="s">
        <v>549</v>
      </c>
      <c r="F69" s="55" t="s">
        <v>368</v>
      </c>
      <c r="G69" s="208" t="s">
        <v>346</v>
      </c>
      <c r="H69" s="327" t="s">
        <v>611</v>
      </c>
      <c r="I69" s="333"/>
      <c r="J69" s="322" t="s">
        <v>607</v>
      </c>
      <c r="K69" s="322"/>
      <c r="L69" s="320" t="s">
        <v>258</v>
      </c>
      <c r="M69" s="75">
        <v>1</v>
      </c>
      <c r="N69" s="82" t="s">
        <v>157</v>
      </c>
      <c r="O69" s="69" t="str">
        <f t="shared" si="1"/>
        <v>ü</v>
      </c>
      <c r="P69" s="51"/>
      <c r="Q69" s="10"/>
      <c r="R69" s="10"/>
      <c r="S69" s="51"/>
      <c r="T69" s="51"/>
      <c r="U69" s="53"/>
      <c r="V69" s="124" t="str">
        <f t="shared" si="2"/>
        <v>NO ES DE PROCESO PRO</v>
      </c>
      <c r="W69" s="124">
        <f t="shared" si="3"/>
        <v>1</v>
      </c>
      <c r="X69" s="124" t="str">
        <f t="shared" si="4"/>
        <v>NO ES DE PROCESO PP-PMC</v>
      </c>
      <c r="Y69" s="124" t="str">
        <f t="shared" si="5"/>
        <v>NO ES DE PROCESO PPQA</v>
      </c>
      <c r="Z69" s="124" t="str">
        <f t="shared" si="6"/>
        <v>NO ES DE PROCESO CM</v>
      </c>
      <c r="AA69" s="124" t="str">
        <f t="shared" si="7"/>
        <v>NO ES DE PROCESO MA</v>
      </c>
    </row>
    <row r="70" spans="2:27" s="39" customFormat="1" ht="39.950000000000003" customHeight="1" outlineLevel="1">
      <c r="B70" s="72">
        <f t="shared" si="9"/>
        <v>54</v>
      </c>
      <c r="C70" s="303" t="s">
        <v>265</v>
      </c>
      <c r="D70" s="51">
        <f t="shared" si="10"/>
        <v>40</v>
      </c>
      <c r="E70" s="10" t="s">
        <v>550</v>
      </c>
      <c r="F70" s="55" t="s">
        <v>368</v>
      </c>
      <c r="G70" s="208" t="s">
        <v>346</v>
      </c>
      <c r="H70" s="327" t="s">
        <v>611</v>
      </c>
      <c r="I70" s="333"/>
      <c r="J70" s="322" t="s">
        <v>607</v>
      </c>
      <c r="K70" s="322"/>
      <c r="L70" s="320" t="s">
        <v>258</v>
      </c>
      <c r="M70" s="75">
        <v>1</v>
      </c>
      <c r="N70" s="82" t="s">
        <v>157</v>
      </c>
      <c r="O70" s="69" t="str">
        <f t="shared" si="1"/>
        <v>ü</v>
      </c>
      <c r="P70" s="51"/>
      <c r="Q70" s="10"/>
      <c r="R70" s="10"/>
      <c r="S70" s="51"/>
      <c r="T70" s="51"/>
      <c r="U70" s="53"/>
      <c r="V70" s="124" t="str">
        <f t="shared" si="2"/>
        <v>NO ES DE PROCESO PRO</v>
      </c>
      <c r="W70" s="124">
        <f t="shared" si="3"/>
        <v>1</v>
      </c>
      <c r="X70" s="124" t="str">
        <f t="shared" si="4"/>
        <v>NO ES DE PROCESO PP-PMC</v>
      </c>
      <c r="Y70" s="124" t="str">
        <f t="shared" si="5"/>
        <v>NO ES DE PROCESO PPQA</v>
      </c>
      <c r="Z70" s="124" t="str">
        <f t="shared" si="6"/>
        <v>NO ES DE PROCESO CM</v>
      </c>
      <c r="AA70" s="124" t="str">
        <f t="shared" si="7"/>
        <v>NO ES DE PROCESO MA</v>
      </c>
    </row>
    <row r="71" spans="2:27" s="39" customFormat="1" ht="39.950000000000003" customHeight="1" outlineLevel="1">
      <c r="B71" s="72">
        <f t="shared" si="9"/>
        <v>55</v>
      </c>
      <c r="C71" s="303" t="s">
        <v>265</v>
      </c>
      <c r="D71" s="51">
        <f t="shared" si="10"/>
        <v>41</v>
      </c>
      <c r="E71" s="10" t="s">
        <v>551</v>
      </c>
      <c r="F71" s="55" t="s">
        <v>368</v>
      </c>
      <c r="G71" s="208" t="s">
        <v>346</v>
      </c>
      <c r="H71" s="327" t="s">
        <v>611</v>
      </c>
      <c r="I71" s="333"/>
      <c r="J71" s="322" t="s">
        <v>607</v>
      </c>
      <c r="K71" s="322"/>
      <c r="L71" s="320" t="s">
        <v>258</v>
      </c>
      <c r="M71" s="75">
        <v>1</v>
      </c>
      <c r="N71" s="82" t="s">
        <v>157</v>
      </c>
      <c r="O71" s="69" t="str">
        <f t="shared" si="1"/>
        <v>ü</v>
      </c>
      <c r="P71" s="51"/>
      <c r="Q71" s="10"/>
      <c r="R71" s="10"/>
      <c r="S71" s="51"/>
      <c r="T71" s="51"/>
      <c r="U71" s="53"/>
      <c r="V71" s="124" t="str">
        <f t="shared" si="2"/>
        <v>NO ES DE PROCESO PRO</v>
      </c>
      <c r="W71" s="124">
        <f t="shared" si="3"/>
        <v>1</v>
      </c>
      <c r="X71" s="124" t="str">
        <f t="shared" si="4"/>
        <v>NO ES DE PROCESO PP-PMC</v>
      </c>
      <c r="Y71" s="124" t="str">
        <f t="shared" si="5"/>
        <v>NO ES DE PROCESO PPQA</v>
      </c>
      <c r="Z71" s="124" t="str">
        <f t="shared" si="6"/>
        <v>NO ES DE PROCESO CM</v>
      </c>
      <c r="AA71" s="124" t="str">
        <f t="shared" si="7"/>
        <v>NO ES DE PROCESO MA</v>
      </c>
    </row>
    <row r="72" spans="2:27" s="39" customFormat="1" ht="39.950000000000003" customHeight="1" outlineLevel="1">
      <c r="B72" s="72">
        <f t="shared" si="9"/>
        <v>56</v>
      </c>
      <c r="C72" s="303" t="s">
        <v>265</v>
      </c>
      <c r="D72" s="51">
        <f t="shared" si="10"/>
        <v>42</v>
      </c>
      <c r="E72" s="10" t="s">
        <v>552</v>
      </c>
      <c r="F72" s="55" t="s">
        <v>368</v>
      </c>
      <c r="G72" s="208" t="s">
        <v>346</v>
      </c>
      <c r="H72" s="327" t="s">
        <v>611</v>
      </c>
      <c r="I72" s="333"/>
      <c r="J72" s="322" t="s">
        <v>607</v>
      </c>
      <c r="K72" s="322"/>
      <c r="L72" s="320" t="s">
        <v>258</v>
      </c>
      <c r="M72" s="75">
        <v>1</v>
      </c>
      <c r="N72" s="82" t="s">
        <v>157</v>
      </c>
      <c r="O72" s="69" t="str">
        <f t="shared" si="1"/>
        <v>ü</v>
      </c>
      <c r="P72" s="51"/>
      <c r="Q72" s="10"/>
      <c r="R72" s="10"/>
      <c r="S72" s="51"/>
      <c r="T72" s="51"/>
      <c r="U72" s="53"/>
      <c r="V72" s="124" t="str">
        <f t="shared" si="2"/>
        <v>NO ES DE PROCESO PRO</v>
      </c>
      <c r="W72" s="124">
        <f t="shared" si="3"/>
        <v>1</v>
      </c>
      <c r="X72" s="124" t="str">
        <f t="shared" si="4"/>
        <v>NO ES DE PROCESO PP-PMC</v>
      </c>
      <c r="Y72" s="124" t="str">
        <f t="shared" si="5"/>
        <v>NO ES DE PROCESO PPQA</v>
      </c>
      <c r="Z72" s="124" t="str">
        <f t="shared" si="6"/>
        <v>NO ES DE PROCESO CM</v>
      </c>
      <c r="AA72" s="124" t="str">
        <f t="shared" si="7"/>
        <v>NO ES DE PROCESO MA</v>
      </c>
    </row>
    <row r="73" spans="2:27" s="39" customFormat="1" ht="39.950000000000003" customHeight="1" outlineLevel="1">
      <c r="B73" s="72">
        <f t="shared" si="9"/>
        <v>57</v>
      </c>
      <c r="C73" s="303" t="s">
        <v>265</v>
      </c>
      <c r="D73" s="51">
        <f t="shared" si="10"/>
        <v>43</v>
      </c>
      <c r="E73" s="10" t="s">
        <v>553</v>
      </c>
      <c r="F73" s="55" t="s">
        <v>368</v>
      </c>
      <c r="G73" s="208" t="s">
        <v>346</v>
      </c>
      <c r="H73" s="327" t="s">
        <v>611</v>
      </c>
      <c r="I73" s="333"/>
      <c r="J73" s="322" t="s">
        <v>607</v>
      </c>
      <c r="K73" s="322"/>
      <c r="L73" s="320" t="s">
        <v>258</v>
      </c>
      <c r="M73" s="75">
        <v>1</v>
      </c>
      <c r="N73" s="82" t="s">
        <v>157</v>
      </c>
      <c r="O73" s="69" t="str">
        <f t="shared" si="1"/>
        <v>ü</v>
      </c>
      <c r="P73" s="51"/>
      <c r="Q73" s="10"/>
      <c r="R73" s="10"/>
      <c r="S73" s="51"/>
      <c r="T73" s="51"/>
      <c r="U73" s="53"/>
      <c r="V73" s="124" t="str">
        <f t="shared" si="2"/>
        <v>NO ES DE PROCESO PRO</v>
      </c>
      <c r="W73" s="124">
        <f t="shared" si="3"/>
        <v>1</v>
      </c>
      <c r="X73" s="124" t="str">
        <f t="shared" si="4"/>
        <v>NO ES DE PROCESO PP-PMC</v>
      </c>
      <c r="Y73" s="124" t="str">
        <f t="shared" si="5"/>
        <v>NO ES DE PROCESO PPQA</v>
      </c>
      <c r="Z73" s="124" t="str">
        <f t="shared" si="6"/>
        <v>NO ES DE PROCESO CM</v>
      </c>
      <c r="AA73" s="124" t="str">
        <f t="shared" si="7"/>
        <v>NO ES DE PROCESO MA</v>
      </c>
    </row>
    <row r="74" spans="2:27" s="39" customFormat="1" ht="39.950000000000003" customHeight="1" outlineLevel="1">
      <c r="B74" s="72">
        <f t="shared" si="9"/>
        <v>58</v>
      </c>
      <c r="C74" s="303" t="s">
        <v>265</v>
      </c>
      <c r="D74" s="51">
        <f t="shared" si="10"/>
        <v>44</v>
      </c>
      <c r="E74" s="10" t="s">
        <v>554</v>
      </c>
      <c r="F74" s="55" t="s">
        <v>368</v>
      </c>
      <c r="G74" s="208" t="s">
        <v>346</v>
      </c>
      <c r="H74" s="327" t="s">
        <v>611</v>
      </c>
      <c r="I74" s="333"/>
      <c r="J74" s="322" t="s">
        <v>607</v>
      </c>
      <c r="K74" s="322"/>
      <c r="L74" s="320" t="s">
        <v>258</v>
      </c>
      <c r="M74" s="75">
        <v>1</v>
      </c>
      <c r="N74" s="82" t="s">
        <v>157</v>
      </c>
      <c r="O74" s="69" t="str">
        <f t="shared" si="1"/>
        <v>ü</v>
      </c>
      <c r="P74" s="51"/>
      <c r="Q74" s="10"/>
      <c r="R74" s="10"/>
      <c r="S74" s="51"/>
      <c r="T74" s="51"/>
      <c r="U74" s="53"/>
      <c r="V74" s="124" t="str">
        <f t="shared" si="2"/>
        <v>NO ES DE PROCESO PRO</v>
      </c>
      <c r="W74" s="124">
        <f t="shared" si="3"/>
        <v>1</v>
      </c>
      <c r="X74" s="124" t="str">
        <f t="shared" si="4"/>
        <v>NO ES DE PROCESO PP-PMC</v>
      </c>
      <c r="Y74" s="124" t="str">
        <f t="shared" si="5"/>
        <v>NO ES DE PROCESO PPQA</v>
      </c>
      <c r="Z74" s="124" t="str">
        <f t="shared" si="6"/>
        <v>NO ES DE PROCESO CM</v>
      </c>
      <c r="AA74" s="124" t="str">
        <f t="shared" si="7"/>
        <v>NO ES DE PROCESO MA</v>
      </c>
    </row>
    <row r="75" spans="2:27" s="39" customFormat="1" ht="39.950000000000003" customHeight="1" outlineLevel="1">
      <c r="B75" s="72">
        <f t="shared" si="9"/>
        <v>59</v>
      </c>
      <c r="C75" s="303" t="s">
        <v>265</v>
      </c>
      <c r="D75" s="51">
        <f t="shared" si="10"/>
        <v>45</v>
      </c>
      <c r="E75" s="10" t="s">
        <v>547</v>
      </c>
      <c r="F75" s="55" t="s">
        <v>368</v>
      </c>
      <c r="G75" s="208" t="s">
        <v>346</v>
      </c>
      <c r="H75" s="327" t="s">
        <v>611</v>
      </c>
      <c r="I75" s="333"/>
      <c r="J75" s="322" t="s">
        <v>607</v>
      </c>
      <c r="K75" s="322"/>
      <c r="L75" s="320" t="s">
        <v>258</v>
      </c>
      <c r="M75" s="75">
        <v>1</v>
      </c>
      <c r="N75" s="82" t="s">
        <v>157</v>
      </c>
      <c r="O75" s="69" t="str">
        <f t="shared" si="1"/>
        <v>ü</v>
      </c>
      <c r="P75" s="51"/>
      <c r="Q75" s="10"/>
      <c r="R75" s="10"/>
      <c r="S75" s="51"/>
      <c r="T75" s="51"/>
      <c r="U75" s="53"/>
      <c r="V75" s="124" t="str">
        <f t="shared" si="2"/>
        <v>NO ES DE PROCESO PRO</v>
      </c>
      <c r="W75" s="124">
        <f t="shared" si="3"/>
        <v>1</v>
      </c>
      <c r="X75" s="124" t="str">
        <f t="shared" si="4"/>
        <v>NO ES DE PROCESO PP-PMC</v>
      </c>
      <c r="Y75" s="124" t="str">
        <f t="shared" si="5"/>
        <v>NO ES DE PROCESO PPQA</v>
      </c>
      <c r="Z75" s="124" t="str">
        <f t="shared" si="6"/>
        <v>NO ES DE PROCESO CM</v>
      </c>
      <c r="AA75" s="124" t="str">
        <f t="shared" si="7"/>
        <v>NO ES DE PROCESO MA</v>
      </c>
    </row>
    <row r="76" spans="2:27" s="39" customFormat="1" ht="39.950000000000003" customHeight="1" outlineLevel="1">
      <c r="B76" s="72">
        <f t="shared" si="9"/>
        <v>60</v>
      </c>
      <c r="C76" s="303" t="s">
        <v>265</v>
      </c>
      <c r="D76" s="51">
        <f t="shared" si="10"/>
        <v>46</v>
      </c>
      <c r="E76" s="10" t="s">
        <v>555</v>
      </c>
      <c r="F76" s="55" t="s">
        <v>485</v>
      </c>
      <c r="G76" s="208" t="s">
        <v>346</v>
      </c>
      <c r="H76" s="327" t="s">
        <v>611</v>
      </c>
      <c r="I76" s="333"/>
      <c r="J76" s="322" t="s">
        <v>607</v>
      </c>
      <c r="K76" s="322"/>
      <c r="L76" s="320" t="s">
        <v>258</v>
      </c>
      <c r="M76" s="75">
        <v>1</v>
      </c>
      <c r="N76" s="82" t="s">
        <v>157</v>
      </c>
      <c r="O76" s="69" t="str">
        <f t="shared" si="1"/>
        <v>ü</v>
      </c>
      <c r="P76" s="51"/>
      <c r="Q76" s="10"/>
      <c r="R76" s="10"/>
      <c r="S76" s="51"/>
      <c r="T76" s="51"/>
      <c r="U76" s="53"/>
      <c r="V76" s="124" t="str">
        <f t="shared" si="2"/>
        <v>NO ES DE PROCESO PRO</v>
      </c>
      <c r="W76" s="124">
        <f t="shared" si="3"/>
        <v>1</v>
      </c>
      <c r="X76" s="124" t="str">
        <f t="shared" si="4"/>
        <v>NO ES DE PROCESO PP-PMC</v>
      </c>
      <c r="Y76" s="124" t="str">
        <f t="shared" si="5"/>
        <v>NO ES DE PROCESO PPQA</v>
      </c>
      <c r="Z76" s="124" t="str">
        <f t="shared" si="6"/>
        <v>NO ES DE PROCESO CM</v>
      </c>
      <c r="AA76" s="124" t="str">
        <f t="shared" si="7"/>
        <v>NO ES DE PROCESO MA</v>
      </c>
    </row>
    <row r="77" spans="2:27" s="39" customFormat="1" ht="39.950000000000003" customHeight="1" outlineLevel="1">
      <c r="B77" s="72">
        <f t="shared" si="9"/>
        <v>61</v>
      </c>
      <c r="C77" s="303" t="s">
        <v>265</v>
      </c>
      <c r="D77" s="51">
        <f t="shared" si="10"/>
        <v>47</v>
      </c>
      <c r="E77" s="10" t="s">
        <v>556</v>
      </c>
      <c r="F77" s="55" t="s">
        <v>485</v>
      </c>
      <c r="G77" s="208" t="s">
        <v>346</v>
      </c>
      <c r="H77" s="327" t="s">
        <v>611</v>
      </c>
      <c r="I77" s="333"/>
      <c r="J77" s="322" t="s">
        <v>607</v>
      </c>
      <c r="K77" s="322"/>
      <c r="L77" s="320" t="s">
        <v>258</v>
      </c>
      <c r="M77" s="75">
        <v>1</v>
      </c>
      <c r="N77" s="82" t="s">
        <v>157</v>
      </c>
      <c r="O77" s="69" t="str">
        <f t="shared" si="1"/>
        <v>ü</v>
      </c>
      <c r="P77" s="51"/>
      <c r="Q77" s="10"/>
      <c r="R77" s="10"/>
      <c r="S77" s="51"/>
      <c r="T77" s="51"/>
      <c r="U77" s="53"/>
      <c r="V77" s="124" t="str">
        <f t="shared" si="2"/>
        <v>NO ES DE PROCESO PRO</v>
      </c>
      <c r="W77" s="124">
        <f t="shared" si="3"/>
        <v>1</v>
      </c>
      <c r="X77" s="124" t="str">
        <f t="shared" si="4"/>
        <v>NO ES DE PROCESO PP-PMC</v>
      </c>
      <c r="Y77" s="124" t="str">
        <f t="shared" si="5"/>
        <v>NO ES DE PROCESO PPQA</v>
      </c>
      <c r="Z77" s="124" t="str">
        <f t="shared" si="6"/>
        <v>NO ES DE PROCESO CM</v>
      </c>
      <c r="AA77" s="124" t="str">
        <f t="shared" si="7"/>
        <v>NO ES DE PROCESO MA</v>
      </c>
    </row>
    <row r="78" spans="2:27" s="39" customFormat="1" ht="39.950000000000003" customHeight="1" outlineLevel="1">
      <c r="B78" s="72">
        <f t="shared" si="9"/>
        <v>62</v>
      </c>
      <c r="C78" s="303" t="s">
        <v>265</v>
      </c>
      <c r="D78" s="51">
        <f t="shared" si="10"/>
        <v>48</v>
      </c>
      <c r="E78" s="10" t="s">
        <v>557</v>
      </c>
      <c r="F78" s="55" t="s">
        <v>485</v>
      </c>
      <c r="G78" s="208" t="s">
        <v>346</v>
      </c>
      <c r="H78" s="327" t="s">
        <v>611</v>
      </c>
      <c r="I78" s="333"/>
      <c r="J78" s="322" t="s">
        <v>607</v>
      </c>
      <c r="K78" s="322"/>
      <c r="L78" s="320" t="s">
        <v>258</v>
      </c>
      <c r="M78" s="75">
        <v>1</v>
      </c>
      <c r="N78" s="82" t="s">
        <v>157</v>
      </c>
      <c r="O78" s="69" t="str">
        <f t="shared" si="1"/>
        <v>ü</v>
      </c>
      <c r="P78" s="51"/>
      <c r="Q78" s="10"/>
      <c r="R78" s="10"/>
      <c r="S78" s="51"/>
      <c r="T78" s="51"/>
      <c r="U78" s="53"/>
      <c r="V78" s="124" t="str">
        <f t="shared" si="2"/>
        <v>NO ES DE PROCESO PRO</v>
      </c>
      <c r="W78" s="124">
        <f t="shared" si="3"/>
        <v>1</v>
      </c>
      <c r="X78" s="124" t="str">
        <f t="shared" si="4"/>
        <v>NO ES DE PROCESO PP-PMC</v>
      </c>
      <c r="Y78" s="124" t="str">
        <f t="shared" si="5"/>
        <v>NO ES DE PROCESO PPQA</v>
      </c>
      <c r="Z78" s="124" t="str">
        <f t="shared" si="6"/>
        <v>NO ES DE PROCESO CM</v>
      </c>
      <c r="AA78" s="124" t="str">
        <f t="shared" si="7"/>
        <v>NO ES DE PROCESO MA</v>
      </c>
    </row>
    <row r="79" spans="2:27" s="39" customFormat="1" ht="39.950000000000003" customHeight="1" outlineLevel="1">
      <c r="B79" s="72">
        <f t="shared" si="9"/>
        <v>63</v>
      </c>
      <c r="C79" s="303" t="s">
        <v>265</v>
      </c>
      <c r="D79" s="51">
        <f t="shared" si="10"/>
        <v>49</v>
      </c>
      <c r="E79" s="10" t="s">
        <v>558</v>
      </c>
      <c r="F79" s="55" t="s">
        <v>485</v>
      </c>
      <c r="G79" s="208" t="s">
        <v>346</v>
      </c>
      <c r="H79" s="327" t="s">
        <v>611</v>
      </c>
      <c r="I79" s="333"/>
      <c r="J79" s="322" t="s">
        <v>607</v>
      </c>
      <c r="K79" s="322"/>
      <c r="L79" s="320" t="s">
        <v>258</v>
      </c>
      <c r="M79" s="75">
        <v>1</v>
      </c>
      <c r="N79" s="82" t="s">
        <v>157</v>
      </c>
      <c r="O79" s="69" t="str">
        <f t="shared" si="1"/>
        <v>ü</v>
      </c>
      <c r="P79" s="51"/>
      <c r="Q79" s="10"/>
      <c r="R79" s="10"/>
      <c r="S79" s="51"/>
      <c r="T79" s="51"/>
      <c r="U79" s="53"/>
      <c r="V79" s="124" t="str">
        <f t="shared" si="2"/>
        <v>NO ES DE PROCESO PRO</v>
      </c>
      <c r="W79" s="124">
        <f t="shared" si="3"/>
        <v>1</v>
      </c>
      <c r="X79" s="124" t="str">
        <f t="shared" si="4"/>
        <v>NO ES DE PROCESO PP-PMC</v>
      </c>
      <c r="Y79" s="124" t="str">
        <f t="shared" si="5"/>
        <v>NO ES DE PROCESO PPQA</v>
      </c>
      <c r="Z79" s="124" t="str">
        <f t="shared" si="6"/>
        <v>NO ES DE PROCESO CM</v>
      </c>
      <c r="AA79" s="124" t="str">
        <f t="shared" si="7"/>
        <v>NO ES DE PROCESO MA</v>
      </c>
    </row>
    <row r="80" spans="2:27" s="39" customFormat="1" ht="39.950000000000003" customHeight="1" outlineLevel="1">
      <c r="B80" s="72">
        <f t="shared" si="9"/>
        <v>64</v>
      </c>
      <c r="C80" s="303" t="s">
        <v>265</v>
      </c>
      <c r="D80" s="51">
        <f t="shared" si="10"/>
        <v>50</v>
      </c>
      <c r="E80" s="10" t="s">
        <v>559</v>
      </c>
      <c r="F80" s="55" t="s">
        <v>485</v>
      </c>
      <c r="G80" s="208" t="s">
        <v>346</v>
      </c>
      <c r="H80" s="327" t="s">
        <v>611</v>
      </c>
      <c r="I80" s="333"/>
      <c r="J80" s="322" t="s">
        <v>607</v>
      </c>
      <c r="K80" s="322"/>
      <c r="L80" s="320" t="s">
        <v>258</v>
      </c>
      <c r="M80" s="75">
        <v>1</v>
      </c>
      <c r="N80" s="82" t="s">
        <v>157</v>
      </c>
      <c r="O80" s="69" t="str">
        <f t="shared" ref="O80:O117" si="11">IF(N80="No","û",IF(N80="Si","ü",IF(N80="NA","l","")))</f>
        <v>ü</v>
      </c>
      <c r="P80" s="51"/>
      <c r="Q80" s="10"/>
      <c r="R80" s="10"/>
      <c r="S80" s="51"/>
      <c r="T80" s="51"/>
      <c r="U80" s="53"/>
      <c r="V80" s="124" t="str">
        <f t="shared" si="2"/>
        <v>NO ES DE PROCESO PRO</v>
      </c>
      <c r="W80" s="124">
        <f t="shared" si="3"/>
        <v>1</v>
      </c>
      <c r="X80" s="124" t="str">
        <f t="shared" si="4"/>
        <v>NO ES DE PROCESO PP-PMC</v>
      </c>
      <c r="Y80" s="124" t="str">
        <f t="shared" si="5"/>
        <v>NO ES DE PROCESO PPQA</v>
      </c>
      <c r="Z80" s="124" t="str">
        <f t="shared" si="6"/>
        <v>NO ES DE PROCESO CM</v>
      </c>
      <c r="AA80" s="124" t="str">
        <f t="shared" si="7"/>
        <v>NO ES DE PROCESO MA</v>
      </c>
    </row>
    <row r="81" spans="2:27" s="39" customFormat="1" ht="39.950000000000003" customHeight="1" outlineLevel="1">
      <c r="B81" s="72">
        <f t="shared" si="9"/>
        <v>65</v>
      </c>
      <c r="C81" s="303" t="s">
        <v>265</v>
      </c>
      <c r="D81" s="51">
        <f t="shared" si="10"/>
        <v>51</v>
      </c>
      <c r="E81" s="10" t="s">
        <v>560</v>
      </c>
      <c r="F81" s="55" t="s">
        <v>485</v>
      </c>
      <c r="G81" s="208" t="s">
        <v>346</v>
      </c>
      <c r="H81" s="327" t="s">
        <v>611</v>
      </c>
      <c r="I81" s="333"/>
      <c r="J81" s="322" t="s">
        <v>607</v>
      </c>
      <c r="K81" s="322"/>
      <c r="L81" s="320" t="s">
        <v>258</v>
      </c>
      <c r="M81" s="75">
        <v>1</v>
      </c>
      <c r="N81" s="82" t="s">
        <v>157</v>
      </c>
      <c r="O81" s="69" t="str">
        <f t="shared" si="11"/>
        <v>ü</v>
      </c>
      <c r="P81" s="51"/>
      <c r="Q81" s="10"/>
      <c r="R81" s="10"/>
      <c r="S81" s="51"/>
      <c r="T81" s="51"/>
      <c r="U81" s="53"/>
      <c r="V81" s="124" t="str">
        <f t="shared" ref="V81:V123" si="12">IF(($G81="PRO"),IF(N81="Si",1,IF(N81="No",0,IF(N81="NA",-1))),"NO ES DE PROCESO PRO")</f>
        <v>NO ES DE PROCESO PRO</v>
      </c>
      <c r="W81" s="124">
        <f t="shared" ref="W81:W123" si="13">IF(($G81="REQM"),IF(N81="Si",1,IF(N81="No",0,IF(N81="NA",-1))),"NO ES DE PROCESO REQM")</f>
        <v>1</v>
      </c>
      <c r="X81" s="124" t="str">
        <f t="shared" ref="X81:X123" si="14">IF(($G81="PP-PMC"),IF(N81="Si",1,IF(N81="No",0,IF(N81="NA",-1))),"NO ES DE PROCESO PP-PMC")</f>
        <v>NO ES DE PROCESO PP-PMC</v>
      </c>
      <c r="Y81" s="124" t="str">
        <f t="shared" ref="Y81:Y123" si="15">IF(($G81="PPQA"),IF(N81="Si",1,IF(N81="No",0,IF(N81="NA",-1))),"NO ES DE PROCESO PPQA")</f>
        <v>NO ES DE PROCESO PPQA</v>
      </c>
      <c r="Z81" s="124" t="str">
        <f t="shared" ref="Z81:Z123" si="16">IF(($G81="CM"),IF(N81="Si",1,IF(N81="No",0,IF(N81="NA",-1))),"NO ES DE PROCESO CM")</f>
        <v>NO ES DE PROCESO CM</v>
      </c>
      <c r="AA81" s="124" t="str">
        <f t="shared" ref="AA81:AA123" si="17">IF(($G81="MA"),IF(N81="Si",1,IF(N81="No",0,IF(N81="NA",-1))),"NO ES DE PROCESO MA")</f>
        <v>NO ES DE PROCESO MA</v>
      </c>
    </row>
    <row r="82" spans="2:27" s="39" customFormat="1" ht="39.950000000000003" customHeight="1" outlineLevel="1">
      <c r="B82" s="72">
        <f t="shared" si="9"/>
        <v>66</v>
      </c>
      <c r="C82" s="303" t="s">
        <v>265</v>
      </c>
      <c r="D82" s="51">
        <f t="shared" si="10"/>
        <v>52</v>
      </c>
      <c r="E82" s="10" t="s">
        <v>561</v>
      </c>
      <c r="F82" s="55" t="s">
        <v>485</v>
      </c>
      <c r="G82" s="208" t="s">
        <v>346</v>
      </c>
      <c r="H82" s="327" t="s">
        <v>611</v>
      </c>
      <c r="I82" s="333"/>
      <c r="J82" s="322" t="s">
        <v>607</v>
      </c>
      <c r="K82" s="322"/>
      <c r="L82" s="320" t="s">
        <v>258</v>
      </c>
      <c r="M82" s="75">
        <v>1</v>
      </c>
      <c r="N82" s="82" t="s">
        <v>157</v>
      </c>
      <c r="O82" s="69" t="str">
        <f t="shared" si="11"/>
        <v>ü</v>
      </c>
      <c r="P82" s="51"/>
      <c r="Q82" s="10"/>
      <c r="R82" s="10"/>
      <c r="S82" s="51"/>
      <c r="T82" s="51"/>
      <c r="U82" s="53"/>
      <c r="V82" s="124" t="str">
        <f t="shared" si="12"/>
        <v>NO ES DE PROCESO PRO</v>
      </c>
      <c r="W82" s="124">
        <f t="shared" si="13"/>
        <v>1</v>
      </c>
      <c r="X82" s="124" t="str">
        <f t="shared" si="14"/>
        <v>NO ES DE PROCESO PP-PMC</v>
      </c>
      <c r="Y82" s="124" t="str">
        <f t="shared" si="15"/>
        <v>NO ES DE PROCESO PPQA</v>
      </c>
      <c r="Z82" s="124" t="str">
        <f t="shared" si="16"/>
        <v>NO ES DE PROCESO CM</v>
      </c>
      <c r="AA82" s="124" t="str">
        <f t="shared" si="17"/>
        <v>NO ES DE PROCESO MA</v>
      </c>
    </row>
    <row r="83" spans="2:27" s="39" customFormat="1" ht="39.950000000000003" customHeight="1" outlineLevel="1">
      <c r="B83" s="72">
        <f t="shared" si="9"/>
        <v>67</v>
      </c>
      <c r="C83" s="303" t="s">
        <v>265</v>
      </c>
      <c r="D83" s="51">
        <f t="shared" si="10"/>
        <v>53</v>
      </c>
      <c r="E83" s="10" t="s">
        <v>562</v>
      </c>
      <c r="F83" s="55" t="s">
        <v>485</v>
      </c>
      <c r="G83" s="208" t="s">
        <v>346</v>
      </c>
      <c r="H83" s="327" t="s">
        <v>611</v>
      </c>
      <c r="I83" s="333"/>
      <c r="J83" s="322" t="s">
        <v>607</v>
      </c>
      <c r="K83" s="322"/>
      <c r="L83" s="320" t="s">
        <v>258</v>
      </c>
      <c r="M83" s="75">
        <v>1</v>
      </c>
      <c r="N83" s="82" t="s">
        <v>157</v>
      </c>
      <c r="O83" s="69" t="str">
        <f t="shared" si="11"/>
        <v>ü</v>
      </c>
      <c r="P83" s="51"/>
      <c r="Q83" s="10"/>
      <c r="R83" s="10"/>
      <c r="S83" s="51"/>
      <c r="T83" s="51"/>
      <c r="U83" s="53"/>
      <c r="V83" s="124" t="str">
        <f t="shared" si="12"/>
        <v>NO ES DE PROCESO PRO</v>
      </c>
      <c r="W83" s="124">
        <f t="shared" si="13"/>
        <v>1</v>
      </c>
      <c r="X83" s="124" t="str">
        <f t="shared" si="14"/>
        <v>NO ES DE PROCESO PP-PMC</v>
      </c>
      <c r="Y83" s="124" t="str">
        <f t="shared" si="15"/>
        <v>NO ES DE PROCESO PPQA</v>
      </c>
      <c r="Z83" s="124" t="str">
        <f t="shared" si="16"/>
        <v>NO ES DE PROCESO CM</v>
      </c>
      <c r="AA83" s="124" t="str">
        <f t="shared" si="17"/>
        <v>NO ES DE PROCESO MA</v>
      </c>
    </row>
    <row r="84" spans="2:27" s="39" customFormat="1" ht="39.950000000000003" customHeight="1" outlineLevel="1">
      <c r="B84" s="72">
        <f t="shared" si="9"/>
        <v>68</v>
      </c>
      <c r="C84" s="303" t="s">
        <v>265</v>
      </c>
      <c r="D84" s="51">
        <f t="shared" si="10"/>
        <v>54</v>
      </c>
      <c r="E84" s="10" t="s">
        <v>563</v>
      </c>
      <c r="F84" s="55" t="s">
        <v>485</v>
      </c>
      <c r="G84" s="208" t="s">
        <v>346</v>
      </c>
      <c r="H84" s="327" t="s">
        <v>611</v>
      </c>
      <c r="I84" s="333"/>
      <c r="J84" s="322" t="s">
        <v>607</v>
      </c>
      <c r="K84" s="322"/>
      <c r="L84" s="320" t="s">
        <v>258</v>
      </c>
      <c r="M84" s="75">
        <v>1</v>
      </c>
      <c r="N84" s="82" t="s">
        <v>157</v>
      </c>
      <c r="O84" s="69" t="str">
        <f t="shared" si="11"/>
        <v>ü</v>
      </c>
      <c r="P84" s="51"/>
      <c r="Q84" s="10"/>
      <c r="R84" s="10"/>
      <c r="S84" s="51"/>
      <c r="T84" s="51"/>
      <c r="U84" s="53"/>
      <c r="V84" s="124" t="str">
        <f t="shared" si="12"/>
        <v>NO ES DE PROCESO PRO</v>
      </c>
      <c r="W84" s="124">
        <f t="shared" si="13"/>
        <v>1</v>
      </c>
      <c r="X84" s="124" t="str">
        <f t="shared" si="14"/>
        <v>NO ES DE PROCESO PP-PMC</v>
      </c>
      <c r="Y84" s="124" t="str">
        <f t="shared" si="15"/>
        <v>NO ES DE PROCESO PPQA</v>
      </c>
      <c r="Z84" s="124" t="str">
        <f t="shared" si="16"/>
        <v>NO ES DE PROCESO CM</v>
      </c>
      <c r="AA84" s="124" t="str">
        <f t="shared" si="17"/>
        <v>NO ES DE PROCESO MA</v>
      </c>
    </row>
    <row r="85" spans="2:27" s="39" customFormat="1" ht="39.950000000000003" customHeight="1" outlineLevel="1">
      <c r="B85" s="72">
        <f t="shared" si="9"/>
        <v>69</v>
      </c>
      <c r="C85" s="303" t="s">
        <v>265</v>
      </c>
      <c r="D85" s="51">
        <f t="shared" ref="D85:D101" si="18">D84+1</f>
        <v>55</v>
      </c>
      <c r="E85" s="10" t="s">
        <v>564</v>
      </c>
      <c r="F85" s="55" t="s">
        <v>485</v>
      </c>
      <c r="G85" s="208" t="s">
        <v>346</v>
      </c>
      <c r="H85" s="327" t="s">
        <v>611</v>
      </c>
      <c r="I85" s="333"/>
      <c r="J85" s="322" t="s">
        <v>607</v>
      </c>
      <c r="K85" s="322"/>
      <c r="L85" s="320" t="s">
        <v>258</v>
      </c>
      <c r="M85" s="75">
        <v>1</v>
      </c>
      <c r="N85" s="82" t="s">
        <v>157</v>
      </c>
      <c r="O85" s="69" t="str">
        <f t="shared" si="11"/>
        <v>ü</v>
      </c>
      <c r="P85" s="51"/>
      <c r="Q85" s="10"/>
      <c r="R85" s="10"/>
      <c r="S85" s="51"/>
      <c r="T85" s="51"/>
      <c r="U85" s="53"/>
      <c r="V85" s="124" t="str">
        <f t="shared" si="12"/>
        <v>NO ES DE PROCESO PRO</v>
      </c>
      <c r="W85" s="124">
        <f t="shared" si="13"/>
        <v>1</v>
      </c>
      <c r="X85" s="124" t="str">
        <f t="shared" si="14"/>
        <v>NO ES DE PROCESO PP-PMC</v>
      </c>
      <c r="Y85" s="124" t="str">
        <f t="shared" si="15"/>
        <v>NO ES DE PROCESO PPQA</v>
      </c>
      <c r="Z85" s="124" t="str">
        <f t="shared" si="16"/>
        <v>NO ES DE PROCESO CM</v>
      </c>
      <c r="AA85" s="124" t="str">
        <f t="shared" si="17"/>
        <v>NO ES DE PROCESO MA</v>
      </c>
    </row>
    <row r="86" spans="2:27" s="39" customFormat="1" ht="39.950000000000003" customHeight="1" outlineLevel="1">
      <c r="B86" s="72">
        <f t="shared" si="9"/>
        <v>70</v>
      </c>
      <c r="C86" s="303" t="s">
        <v>265</v>
      </c>
      <c r="D86" s="51">
        <f t="shared" si="18"/>
        <v>56</v>
      </c>
      <c r="E86" s="10" t="s">
        <v>565</v>
      </c>
      <c r="F86" s="55" t="s">
        <v>485</v>
      </c>
      <c r="G86" s="208" t="s">
        <v>346</v>
      </c>
      <c r="H86" s="327" t="s">
        <v>611</v>
      </c>
      <c r="I86" s="333"/>
      <c r="J86" s="322" t="s">
        <v>607</v>
      </c>
      <c r="K86" s="322"/>
      <c r="L86" s="320" t="s">
        <v>258</v>
      </c>
      <c r="M86" s="75">
        <v>1</v>
      </c>
      <c r="N86" s="82" t="s">
        <v>157</v>
      </c>
      <c r="O86" s="69" t="str">
        <f t="shared" si="11"/>
        <v>ü</v>
      </c>
      <c r="P86" s="51"/>
      <c r="Q86" s="10"/>
      <c r="R86" s="10"/>
      <c r="S86" s="51"/>
      <c r="T86" s="51"/>
      <c r="U86" s="53"/>
      <c r="V86" s="124" t="str">
        <f t="shared" si="12"/>
        <v>NO ES DE PROCESO PRO</v>
      </c>
      <c r="W86" s="124">
        <f t="shared" si="13"/>
        <v>1</v>
      </c>
      <c r="X86" s="124" t="str">
        <f t="shared" si="14"/>
        <v>NO ES DE PROCESO PP-PMC</v>
      </c>
      <c r="Y86" s="124" t="str">
        <f t="shared" si="15"/>
        <v>NO ES DE PROCESO PPQA</v>
      </c>
      <c r="Z86" s="124" t="str">
        <f t="shared" si="16"/>
        <v>NO ES DE PROCESO CM</v>
      </c>
      <c r="AA86" s="124" t="str">
        <f t="shared" si="17"/>
        <v>NO ES DE PROCESO MA</v>
      </c>
    </row>
    <row r="87" spans="2:27" s="39" customFormat="1" ht="39.950000000000003" customHeight="1" outlineLevel="1">
      <c r="B87" s="72">
        <f t="shared" si="9"/>
        <v>71</v>
      </c>
      <c r="C87" s="303" t="s">
        <v>265</v>
      </c>
      <c r="D87" s="51">
        <f t="shared" si="18"/>
        <v>57</v>
      </c>
      <c r="E87" s="10" t="s">
        <v>566</v>
      </c>
      <c r="F87" s="55" t="s">
        <v>485</v>
      </c>
      <c r="G87" s="208" t="s">
        <v>346</v>
      </c>
      <c r="H87" s="327" t="s">
        <v>611</v>
      </c>
      <c r="I87" s="333"/>
      <c r="J87" s="322" t="s">
        <v>607</v>
      </c>
      <c r="K87" s="322"/>
      <c r="L87" s="320" t="s">
        <v>258</v>
      </c>
      <c r="M87" s="75">
        <v>1</v>
      </c>
      <c r="N87" s="82" t="s">
        <v>157</v>
      </c>
      <c r="O87" s="69" t="str">
        <f t="shared" si="11"/>
        <v>ü</v>
      </c>
      <c r="P87" s="51"/>
      <c r="Q87" s="10"/>
      <c r="R87" s="10"/>
      <c r="S87" s="51"/>
      <c r="T87" s="51"/>
      <c r="U87" s="53"/>
      <c r="V87" s="124" t="str">
        <f t="shared" si="12"/>
        <v>NO ES DE PROCESO PRO</v>
      </c>
      <c r="W87" s="124">
        <f t="shared" si="13"/>
        <v>1</v>
      </c>
      <c r="X87" s="124" t="str">
        <f t="shared" si="14"/>
        <v>NO ES DE PROCESO PP-PMC</v>
      </c>
      <c r="Y87" s="124" t="str">
        <f t="shared" si="15"/>
        <v>NO ES DE PROCESO PPQA</v>
      </c>
      <c r="Z87" s="124" t="str">
        <f t="shared" si="16"/>
        <v>NO ES DE PROCESO CM</v>
      </c>
      <c r="AA87" s="124" t="str">
        <f t="shared" si="17"/>
        <v>NO ES DE PROCESO MA</v>
      </c>
    </row>
    <row r="88" spans="2:27" s="39" customFormat="1" ht="39.950000000000003" customHeight="1" outlineLevel="1">
      <c r="B88" s="72">
        <f t="shared" si="9"/>
        <v>72</v>
      </c>
      <c r="C88" s="303" t="s">
        <v>265</v>
      </c>
      <c r="D88" s="51">
        <f t="shared" si="18"/>
        <v>58</v>
      </c>
      <c r="E88" s="10" t="s">
        <v>567</v>
      </c>
      <c r="F88" s="55" t="s">
        <v>485</v>
      </c>
      <c r="G88" s="208" t="s">
        <v>346</v>
      </c>
      <c r="H88" s="327" t="s">
        <v>611</v>
      </c>
      <c r="I88" s="333"/>
      <c r="J88" s="322" t="s">
        <v>607</v>
      </c>
      <c r="K88" s="322"/>
      <c r="L88" s="320" t="s">
        <v>258</v>
      </c>
      <c r="M88" s="75">
        <v>1</v>
      </c>
      <c r="N88" s="82" t="s">
        <v>157</v>
      </c>
      <c r="O88" s="69" t="str">
        <f t="shared" si="11"/>
        <v>ü</v>
      </c>
      <c r="P88" s="51"/>
      <c r="Q88" s="10"/>
      <c r="R88" s="10"/>
      <c r="S88" s="51"/>
      <c r="T88" s="51"/>
      <c r="U88" s="53"/>
      <c r="V88" s="124" t="str">
        <f t="shared" si="12"/>
        <v>NO ES DE PROCESO PRO</v>
      </c>
      <c r="W88" s="124">
        <f t="shared" si="13"/>
        <v>1</v>
      </c>
      <c r="X88" s="124" t="str">
        <f t="shared" si="14"/>
        <v>NO ES DE PROCESO PP-PMC</v>
      </c>
      <c r="Y88" s="124" t="str">
        <f t="shared" si="15"/>
        <v>NO ES DE PROCESO PPQA</v>
      </c>
      <c r="Z88" s="124" t="str">
        <f t="shared" si="16"/>
        <v>NO ES DE PROCESO CM</v>
      </c>
      <c r="AA88" s="124" t="str">
        <f t="shared" si="17"/>
        <v>NO ES DE PROCESO MA</v>
      </c>
    </row>
    <row r="89" spans="2:27" s="39" customFormat="1" ht="39.950000000000003" customHeight="1" outlineLevel="1">
      <c r="B89" s="72">
        <f t="shared" si="9"/>
        <v>73</v>
      </c>
      <c r="C89" s="303" t="s">
        <v>265</v>
      </c>
      <c r="D89" s="51">
        <f t="shared" si="18"/>
        <v>59</v>
      </c>
      <c r="E89" s="10" t="s">
        <v>568</v>
      </c>
      <c r="F89" s="55" t="s">
        <v>494</v>
      </c>
      <c r="G89" s="208" t="s">
        <v>346</v>
      </c>
      <c r="H89" s="327" t="s">
        <v>611</v>
      </c>
      <c r="I89" s="333"/>
      <c r="J89" s="322" t="s">
        <v>607</v>
      </c>
      <c r="K89" s="322"/>
      <c r="L89" s="320" t="s">
        <v>258</v>
      </c>
      <c r="M89" s="75">
        <v>1</v>
      </c>
      <c r="N89" s="82" t="s">
        <v>157</v>
      </c>
      <c r="O89" s="69" t="str">
        <f t="shared" si="11"/>
        <v>ü</v>
      </c>
      <c r="P89" s="51"/>
      <c r="Q89" s="10"/>
      <c r="R89" s="10"/>
      <c r="S89" s="51"/>
      <c r="T89" s="51"/>
      <c r="U89" s="53"/>
      <c r="V89" s="124" t="str">
        <f t="shared" si="12"/>
        <v>NO ES DE PROCESO PRO</v>
      </c>
      <c r="W89" s="124">
        <f t="shared" si="13"/>
        <v>1</v>
      </c>
      <c r="X89" s="124" t="str">
        <f t="shared" si="14"/>
        <v>NO ES DE PROCESO PP-PMC</v>
      </c>
      <c r="Y89" s="124" t="str">
        <f t="shared" si="15"/>
        <v>NO ES DE PROCESO PPQA</v>
      </c>
      <c r="Z89" s="124" t="str">
        <f t="shared" si="16"/>
        <v>NO ES DE PROCESO CM</v>
      </c>
      <c r="AA89" s="124" t="str">
        <f t="shared" si="17"/>
        <v>NO ES DE PROCESO MA</v>
      </c>
    </row>
    <row r="90" spans="2:27" s="39" customFormat="1" ht="39.950000000000003" customHeight="1" outlineLevel="1">
      <c r="B90" s="72">
        <f t="shared" si="9"/>
        <v>74</v>
      </c>
      <c r="C90" s="303" t="s">
        <v>265</v>
      </c>
      <c r="D90" s="51">
        <f t="shared" si="18"/>
        <v>60</v>
      </c>
      <c r="E90" s="10" t="s">
        <v>569</v>
      </c>
      <c r="F90" s="55" t="s">
        <v>494</v>
      </c>
      <c r="G90" s="208" t="s">
        <v>346</v>
      </c>
      <c r="H90" s="327" t="s">
        <v>611</v>
      </c>
      <c r="I90" s="333"/>
      <c r="J90" s="322" t="s">
        <v>607</v>
      </c>
      <c r="K90" s="322"/>
      <c r="L90" s="320" t="s">
        <v>258</v>
      </c>
      <c r="M90" s="75">
        <v>1</v>
      </c>
      <c r="N90" s="82" t="s">
        <v>157</v>
      </c>
      <c r="O90" s="69" t="str">
        <f t="shared" si="11"/>
        <v>ü</v>
      </c>
      <c r="P90" s="51"/>
      <c r="Q90" s="10"/>
      <c r="R90" s="10"/>
      <c r="S90" s="51"/>
      <c r="T90" s="51"/>
      <c r="U90" s="53"/>
      <c r="V90" s="124" t="str">
        <f t="shared" si="12"/>
        <v>NO ES DE PROCESO PRO</v>
      </c>
      <c r="W90" s="124">
        <f t="shared" si="13"/>
        <v>1</v>
      </c>
      <c r="X90" s="124" t="str">
        <f t="shared" si="14"/>
        <v>NO ES DE PROCESO PP-PMC</v>
      </c>
      <c r="Y90" s="124" t="str">
        <f t="shared" si="15"/>
        <v>NO ES DE PROCESO PPQA</v>
      </c>
      <c r="Z90" s="124" t="str">
        <f t="shared" si="16"/>
        <v>NO ES DE PROCESO CM</v>
      </c>
      <c r="AA90" s="124" t="str">
        <f t="shared" si="17"/>
        <v>NO ES DE PROCESO MA</v>
      </c>
    </row>
    <row r="91" spans="2:27" s="39" customFormat="1" ht="39.950000000000003" customHeight="1" outlineLevel="1">
      <c r="B91" s="72">
        <f t="shared" si="9"/>
        <v>75</v>
      </c>
      <c r="C91" s="303" t="s">
        <v>265</v>
      </c>
      <c r="D91" s="51">
        <f t="shared" si="18"/>
        <v>61</v>
      </c>
      <c r="E91" s="10" t="s">
        <v>570</v>
      </c>
      <c r="F91" s="55" t="s">
        <v>494</v>
      </c>
      <c r="G91" s="208" t="s">
        <v>346</v>
      </c>
      <c r="H91" s="327" t="s">
        <v>611</v>
      </c>
      <c r="I91" s="333"/>
      <c r="J91" s="322" t="s">
        <v>607</v>
      </c>
      <c r="K91" s="322"/>
      <c r="L91" s="320" t="s">
        <v>258</v>
      </c>
      <c r="M91" s="75">
        <v>1</v>
      </c>
      <c r="N91" s="82" t="s">
        <v>157</v>
      </c>
      <c r="O91" s="69" t="str">
        <f t="shared" si="11"/>
        <v>ü</v>
      </c>
      <c r="P91" s="51"/>
      <c r="Q91" s="10"/>
      <c r="R91" s="10"/>
      <c r="S91" s="51"/>
      <c r="T91" s="51"/>
      <c r="U91" s="53"/>
      <c r="V91" s="124" t="str">
        <f t="shared" si="12"/>
        <v>NO ES DE PROCESO PRO</v>
      </c>
      <c r="W91" s="124">
        <f t="shared" si="13"/>
        <v>1</v>
      </c>
      <c r="X91" s="124" t="str">
        <f t="shared" si="14"/>
        <v>NO ES DE PROCESO PP-PMC</v>
      </c>
      <c r="Y91" s="124" t="str">
        <f t="shared" si="15"/>
        <v>NO ES DE PROCESO PPQA</v>
      </c>
      <c r="Z91" s="124" t="str">
        <f t="shared" si="16"/>
        <v>NO ES DE PROCESO CM</v>
      </c>
      <c r="AA91" s="124" t="str">
        <f t="shared" si="17"/>
        <v>NO ES DE PROCESO MA</v>
      </c>
    </row>
    <row r="92" spans="2:27" s="39" customFormat="1" ht="39.950000000000003" customHeight="1" outlineLevel="1">
      <c r="B92" s="72">
        <f t="shared" si="9"/>
        <v>76</v>
      </c>
      <c r="C92" s="303" t="s">
        <v>265</v>
      </c>
      <c r="D92" s="51">
        <f t="shared" si="18"/>
        <v>62</v>
      </c>
      <c r="E92" s="10" t="s">
        <v>571</v>
      </c>
      <c r="F92" s="55" t="s">
        <v>494</v>
      </c>
      <c r="G92" s="208" t="s">
        <v>346</v>
      </c>
      <c r="H92" s="327" t="s">
        <v>611</v>
      </c>
      <c r="I92" s="333"/>
      <c r="J92" s="322" t="s">
        <v>607</v>
      </c>
      <c r="K92" s="322"/>
      <c r="L92" s="320" t="s">
        <v>258</v>
      </c>
      <c r="M92" s="75">
        <v>1</v>
      </c>
      <c r="N92" s="82" t="s">
        <v>157</v>
      </c>
      <c r="O92" s="69" t="str">
        <f t="shared" si="11"/>
        <v>ü</v>
      </c>
      <c r="P92" s="51"/>
      <c r="Q92" s="10"/>
      <c r="R92" s="10"/>
      <c r="S92" s="51"/>
      <c r="T92" s="51"/>
      <c r="U92" s="53"/>
      <c r="V92" s="124" t="str">
        <f t="shared" si="12"/>
        <v>NO ES DE PROCESO PRO</v>
      </c>
      <c r="W92" s="124">
        <f t="shared" si="13"/>
        <v>1</v>
      </c>
      <c r="X92" s="124" t="str">
        <f t="shared" si="14"/>
        <v>NO ES DE PROCESO PP-PMC</v>
      </c>
      <c r="Y92" s="124" t="str">
        <f t="shared" si="15"/>
        <v>NO ES DE PROCESO PPQA</v>
      </c>
      <c r="Z92" s="124" t="str">
        <f t="shared" si="16"/>
        <v>NO ES DE PROCESO CM</v>
      </c>
      <c r="AA92" s="124" t="str">
        <f t="shared" si="17"/>
        <v>NO ES DE PROCESO MA</v>
      </c>
    </row>
    <row r="93" spans="2:27" s="39" customFormat="1" ht="39.950000000000003" customHeight="1" outlineLevel="1">
      <c r="B93" s="72">
        <f t="shared" si="9"/>
        <v>77</v>
      </c>
      <c r="C93" s="303" t="s">
        <v>265</v>
      </c>
      <c r="D93" s="51">
        <f t="shared" si="18"/>
        <v>63</v>
      </c>
      <c r="E93" s="10" t="s">
        <v>572</v>
      </c>
      <c r="F93" s="55"/>
      <c r="G93" s="208" t="s">
        <v>346</v>
      </c>
      <c r="H93" s="327" t="s">
        <v>611</v>
      </c>
      <c r="I93" s="333"/>
      <c r="J93" s="322" t="s">
        <v>607</v>
      </c>
      <c r="K93" s="322"/>
      <c r="L93" s="320" t="s">
        <v>258</v>
      </c>
      <c r="M93" s="75">
        <v>1</v>
      </c>
      <c r="N93" s="82" t="s">
        <v>157</v>
      </c>
      <c r="O93" s="69" t="str">
        <f t="shared" si="11"/>
        <v>ü</v>
      </c>
      <c r="P93" s="51"/>
      <c r="Q93" s="10"/>
      <c r="R93" s="10"/>
      <c r="S93" s="51"/>
      <c r="T93" s="51"/>
      <c r="U93" s="53"/>
      <c r="V93" s="124" t="str">
        <f t="shared" si="12"/>
        <v>NO ES DE PROCESO PRO</v>
      </c>
      <c r="W93" s="124">
        <f t="shared" si="13"/>
        <v>1</v>
      </c>
      <c r="X93" s="124" t="str">
        <f t="shared" si="14"/>
        <v>NO ES DE PROCESO PP-PMC</v>
      </c>
      <c r="Y93" s="124" t="str">
        <f t="shared" si="15"/>
        <v>NO ES DE PROCESO PPQA</v>
      </c>
      <c r="Z93" s="124" t="str">
        <f t="shared" si="16"/>
        <v>NO ES DE PROCESO CM</v>
      </c>
      <c r="AA93" s="124" t="str">
        <f t="shared" si="17"/>
        <v>NO ES DE PROCESO MA</v>
      </c>
    </row>
    <row r="94" spans="2:27" s="39" customFormat="1" ht="39.950000000000003" customHeight="1" outlineLevel="1">
      <c r="B94" s="72">
        <f t="shared" si="9"/>
        <v>78</v>
      </c>
      <c r="C94" s="303" t="s">
        <v>265</v>
      </c>
      <c r="D94" s="51">
        <f t="shared" si="18"/>
        <v>64</v>
      </c>
      <c r="E94" s="10" t="s">
        <v>573</v>
      </c>
      <c r="F94" s="55"/>
      <c r="G94" s="208" t="s">
        <v>346</v>
      </c>
      <c r="H94" s="327" t="s">
        <v>611</v>
      </c>
      <c r="I94" s="333"/>
      <c r="J94" s="322" t="s">
        <v>607</v>
      </c>
      <c r="K94" s="322"/>
      <c r="L94" s="320" t="s">
        <v>258</v>
      </c>
      <c r="M94" s="75">
        <v>1</v>
      </c>
      <c r="N94" s="82" t="s">
        <v>157</v>
      </c>
      <c r="O94" s="69" t="str">
        <f t="shared" si="11"/>
        <v>ü</v>
      </c>
      <c r="P94" s="51"/>
      <c r="Q94" s="10"/>
      <c r="R94" s="10"/>
      <c r="S94" s="51"/>
      <c r="T94" s="51"/>
      <c r="U94" s="53"/>
      <c r="V94" s="124" t="str">
        <f t="shared" si="12"/>
        <v>NO ES DE PROCESO PRO</v>
      </c>
      <c r="W94" s="124">
        <f t="shared" si="13"/>
        <v>1</v>
      </c>
      <c r="X94" s="124" t="str">
        <f t="shared" si="14"/>
        <v>NO ES DE PROCESO PP-PMC</v>
      </c>
      <c r="Y94" s="124" t="str">
        <f t="shared" si="15"/>
        <v>NO ES DE PROCESO PPQA</v>
      </c>
      <c r="Z94" s="124" t="str">
        <f t="shared" si="16"/>
        <v>NO ES DE PROCESO CM</v>
      </c>
      <c r="AA94" s="124" t="str">
        <f t="shared" si="17"/>
        <v>NO ES DE PROCESO MA</v>
      </c>
    </row>
    <row r="95" spans="2:27" s="39" customFormat="1" ht="39.950000000000003" customHeight="1" outlineLevel="1">
      <c r="B95" s="72">
        <f t="shared" si="9"/>
        <v>79</v>
      </c>
      <c r="C95" s="303" t="s">
        <v>265</v>
      </c>
      <c r="D95" s="51">
        <f t="shared" si="18"/>
        <v>65</v>
      </c>
      <c r="E95" s="10" t="s">
        <v>574</v>
      </c>
      <c r="F95" s="55"/>
      <c r="G95" s="208" t="s">
        <v>346</v>
      </c>
      <c r="H95" s="327" t="s">
        <v>611</v>
      </c>
      <c r="I95" s="333"/>
      <c r="J95" s="322" t="s">
        <v>607</v>
      </c>
      <c r="K95" s="322"/>
      <c r="L95" s="320" t="s">
        <v>258</v>
      </c>
      <c r="M95" s="75">
        <v>1</v>
      </c>
      <c r="N95" s="82" t="s">
        <v>157</v>
      </c>
      <c r="O95" s="69" t="str">
        <f t="shared" si="11"/>
        <v>ü</v>
      </c>
      <c r="P95" s="51"/>
      <c r="Q95" s="10"/>
      <c r="R95" s="10"/>
      <c r="S95" s="51"/>
      <c r="T95" s="51"/>
      <c r="U95" s="53"/>
      <c r="V95" s="124" t="str">
        <f t="shared" si="12"/>
        <v>NO ES DE PROCESO PRO</v>
      </c>
      <c r="W95" s="124">
        <f t="shared" si="13"/>
        <v>1</v>
      </c>
      <c r="X95" s="124" t="str">
        <f t="shared" si="14"/>
        <v>NO ES DE PROCESO PP-PMC</v>
      </c>
      <c r="Y95" s="124" t="str">
        <f t="shared" si="15"/>
        <v>NO ES DE PROCESO PPQA</v>
      </c>
      <c r="Z95" s="124" t="str">
        <f t="shared" si="16"/>
        <v>NO ES DE PROCESO CM</v>
      </c>
      <c r="AA95" s="124" t="str">
        <f t="shared" si="17"/>
        <v>NO ES DE PROCESO MA</v>
      </c>
    </row>
    <row r="96" spans="2:27" s="39" customFormat="1" ht="39.950000000000003" customHeight="1" outlineLevel="1">
      <c r="B96" s="72">
        <f t="shared" si="9"/>
        <v>80</v>
      </c>
      <c r="C96" s="303" t="s">
        <v>265</v>
      </c>
      <c r="D96" s="51">
        <f t="shared" si="18"/>
        <v>66</v>
      </c>
      <c r="E96" s="10" t="s">
        <v>575</v>
      </c>
      <c r="F96" s="55"/>
      <c r="G96" s="208" t="s">
        <v>346</v>
      </c>
      <c r="H96" s="327" t="s">
        <v>611</v>
      </c>
      <c r="I96" s="333"/>
      <c r="J96" s="322" t="s">
        <v>607</v>
      </c>
      <c r="K96" s="322"/>
      <c r="L96" s="320" t="s">
        <v>258</v>
      </c>
      <c r="M96" s="75">
        <v>1</v>
      </c>
      <c r="N96" s="82" t="s">
        <v>157</v>
      </c>
      <c r="O96" s="69" t="str">
        <f t="shared" si="11"/>
        <v>ü</v>
      </c>
      <c r="P96" s="51"/>
      <c r="Q96" s="10"/>
      <c r="R96" s="10"/>
      <c r="S96" s="51"/>
      <c r="T96" s="51"/>
      <c r="U96" s="53"/>
      <c r="V96" s="124" t="str">
        <f t="shared" si="12"/>
        <v>NO ES DE PROCESO PRO</v>
      </c>
      <c r="W96" s="124">
        <f t="shared" si="13"/>
        <v>1</v>
      </c>
      <c r="X96" s="124" t="str">
        <f t="shared" si="14"/>
        <v>NO ES DE PROCESO PP-PMC</v>
      </c>
      <c r="Y96" s="124" t="str">
        <f t="shared" si="15"/>
        <v>NO ES DE PROCESO PPQA</v>
      </c>
      <c r="Z96" s="124" t="str">
        <f t="shared" si="16"/>
        <v>NO ES DE PROCESO CM</v>
      </c>
      <c r="AA96" s="124" t="str">
        <f t="shared" si="17"/>
        <v>NO ES DE PROCESO MA</v>
      </c>
    </row>
    <row r="97" spans="2:27" s="39" customFormat="1" ht="39.950000000000003" customHeight="1" outlineLevel="1">
      <c r="B97" s="72">
        <f t="shared" si="9"/>
        <v>81</v>
      </c>
      <c r="C97" s="303" t="s">
        <v>265</v>
      </c>
      <c r="D97" s="51">
        <f t="shared" si="18"/>
        <v>67</v>
      </c>
      <c r="E97" s="10" t="s">
        <v>576</v>
      </c>
      <c r="F97" s="55"/>
      <c r="G97" s="208" t="s">
        <v>346</v>
      </c>
      <c r="H97" s="327" t="s">
        <v>611</v>
      </c>
      <c r="I97" s="333"/>
      <c r="J97" s="322" t="s">
        <v>607</v>
      </c>
      <c r="K97" s="322"/>
      <c r="L97" s="320" t="s">
        <v>258</v>
      </c>
      <c r="M97" s="75">
        <v>1</v>
      </c>
      <c r="N97" s="82" t="s">
        <v>157</v>
      </c>
      <c r="O97" s="69" t="str">
        <f t="shared" si="11"/>
        <v>ü</v>
      </c>
      <c r="P97" s="51"/>
      <c r="Q97" s="10"/>
      <c r="R97" s="10"/>
      <c r="S97" s="51"/>
      <c r="T97" s="51"/>
      <c r="U97" s="53"/>
      <c r="V97" s="124" t="str">
        <f t="shared" si="12"/>
        <v>NO ES DE PROCESO PRO</v>
      </c>
      <c r="W97" s="124">
        <f t="shared" si="13"/>
        <v>1</v>
      </c>
      <c r="X97" s="124" t="str">
        <f t="shared" si="14"/>
        <v>NO ES DE PROCESO PP-PMC</v>
      </c>
      <c r="Y97" s="124" t="str">
        <f t="shared" si="15"/>
        <v>NO ES DE PROCESO PPQA</v>
      </c>
      <c r="Z97" s="124" t="str">
        <f t="shared" si="16"/>
        <v>NO ES DE PROCESO CM</v>
      </c>
      <c r="AA97" s="124" t="str">
        <f t="shared" si="17"/>
        <v>NO ES DE PROCESO MA</v>
      </c>
    </row>
    <row r="98" spans="2:27" s="39" customFormat="1" ht="39.950000000000003" customHeight="1" outlineLevel="1">
      <c r="B98" s="72">
        <f t="shared" si="9"/>
        <v>82</v>
      </c>
      <c r="C98" s="303" t="s">
        <v>265</v>
      </c>
      <c r="D98" s="51">
        <f t="shared" si="18"/>
        <v>68</v>
      </c>
      <c r="E98" s="10" t="s">
        <v>577</v>
      </c>
      <c r="F98" s="55"/>
      <c r="G98" s="208" t="s">
        <v>463</v>
      </c>
      <c r="H98" s="327" t="s">
        <v>607</v>
      </c>
      <c r="I98" s="333"/>
      <c r="J98" s="322" t="s">
        <v>474</v>
      </c>
      <c r="K98" s="322"/>
      <c r="L98" s="320" t="s">
        <v>258</v>
      </c>
      <c r="M98" s="75">
        <v>1</v>
      </c>
      <c r="N98" s="82" t="s">
        <v>157</v>
      </c>
      <c r="O98" s="69" t="str">
        <f t="shared" si="11"/>
        <v>ü</v>
      </c>
      <c r="P98" s="51"/>
      <c r="Q98" s="10"/>
      <c r="R98" s="10"/>
      <c r="S98" s="51"/>
      <c r="T98" s="51"/>
      <c r="U98" s="53"/>
      <c r="V98" s="124" t="str">
        <f t="shared" si="12"/>
        <v>NO ES DE PROCESO PRO</v>
      </c>
      <c r="W98" s="124" t="str">
        <f t="shared" si="13"/>
        <v>NO ES DE PROCESO REQM</v>
      </c>
      <c r="X98" s="124" t="str">
        <f t="shared" si="14"/>
        <v>NO ES DE PROCESO PP-PMC</v>
      </c>
      <c r="Y98" s="124">
        <f t="shared" si="15"/>
        <v>1</v>
      </c>
      <c r="Z98" s="124" t="str">
        <f t="shared" si="16"/>
        <v>NO ES DE PROCESO CM</v>
      </c>
      <c r="AA98" s="124" t="str">
        <f t="shared" si="17"/>
        <v>NO ES DE PROCESO MA</v>
      </c>
    </row>
    <row r="99" spans="2:27" s="39" customFormat="1" ht="39.950000000000003" customHeight="1" outlineLevel="1">
      <c r="B99" s="72">
        <f t="shared" si="9"/>
        <v>83</v>
      </c>
      <c r="C99" s="303" t="s">
        <v>265</v>
      </c>
      <c r="D99" s="51">
        <f t="shared" si="18"/>
        <v>69</v>
      </c>
      <c r="E99" s="10" t="s">
        <v>578</v>
      </c>
      <c r="F99" s="55"/>
      <c r="G99" s="208" t="s">
        <v>463</v>
      </c>
      <c r="H99" s="327" t="s">
        <v>607</v>
      </c>
      <c r="I99" s="333"/>
      <c r="J99" s="322" t="s">
        <v>474</v>
      </c>
      <c r="K99" s="322"/>
      <c r="L99" s="320" t="s">
        <v>258</v>
      </c>
      <c r="M99" s="75">
        <v>1</v>
      </c>
      <c r="N99" s="82" t="s">
        <v>157</v>
      </c>
      <c r="O99" s="69" t="str">
        <f t="shared" si="11"/>
        <v>ü</v>
      </c>
      <c r="P99" s="51"/>
      <c r="Q99" s="10"/>
      <c r="R99" s="10"/>
      <c r="S99" s="51"/>
      <c r="T99" s="51"/>
      <c r="U99" s="53"/>
      <c r="V99" s="124" t="str">
        <f t="shared" si="12"/>
        <v>NO ES DE PROCESO PRO</v>
      </c>
      <c r="W99" s="124" t="str">
        <f t="shared" si="13"/>
        <v>NO ES DE PROCESO REQM</v>
      </c>
      <c r="X99" s="124" t="str">
        <f t="shared" si="14"/>
        <v>NO ES DE PROCESO PP-PMC</v>
      </c>
      <c r="Y99" s="124">
        <f t="shared" si="15"/>
        <v>1</v>
      </c>
      <c r="Z99" s="124" t="str">
        <f t="shared" si="16"/>
        <v>NO ES DE PROCESO CM</v>
      </c>
      <c r="AA99" s="124" t="str">
        <f t="shared" si="17"/>
        <v>NO ES DE PROCESO MA</v>
      </c>
    </row>
    <row r="100" spans="2:27" s="39" customFormat="1" ht="39.950000000000003" customHeight="1" outlineLevel="1">
      <c r="B100" s="72">
        <f t="shared" si="9"/>
        <v>84</v>
      </c>
      <c r="C100" s="303" t="s">
        <v>265</v>
      </c>
      <c r="D100" s="51">
        <f t="shared" si="18"/>
        <v>70</v>
      </c>
      <c r="E100" s="10" t="s">
        <v>579</v>
      </c>
      <c r="F100" s="55"/>
      <c r="G100" s="208" t="s">
        <v>463</v>
      </c>
      <c r="H100" s="327" t="s">
        <v>607</v>
      </c>
      <c r="I100" s="333"/>
      <c r="J100" s="322" t="s">
        <v>474</v>
      </c>
      <c r="K100" s="322"/>
      <c r="L100" s="320" t="s">
        <v>258</v>
      </c>
      <c r="M100" s="75">
        <v>1</v>
      </c>
      <c r="N100" s="82" t="s">
        <v>157</v>
      </c>
      <c r="O100" s="69" t="str">
        <f t="shared" si="11"/>
        <v>ü</v>
      </c>
      <c r="P100" s="51"/>
      <c r="Q100" s="10"/>
      <c r="R100" s="10"/>
      <c r="S100" s="51"/>
      <c r="T100" s="51"/>
      <c r="U100" s="53"/>
      <c r="V100" s="124" t="str">
        <f t="shared" si="12"/>
        <v>NO ES DE PROCESO PRO</v>
      </c>
      <c r="W100" s="124" t="str">
        <f t="shared" si="13"/>
        <v>NO ES DE PROCESO REQM</v>
      </c>
      <c r="X100" s="124" t="str">
        <f t="shared" si="14"/>
        <v>NO ES DE PROCESO PP-PMC</v>
      </c>
      <c r="Y100" s="124">
        <f t="shared" si="15"/>
        <v>1</v>
      </c>
      <c r="Z100" s="124" t="str">
        <f t="shared" si="16"/>
        <v>NO ES DE PROCESO CM</v>
      </c>
      <c r="AA100" s="124" t="str">
        <f t="shared" si="17"/>
        <v>NO ES DE PROCESO MA</v>
      </c>
    </row>
    <row r="101" spans="2:27" s="39" customFormat="1" ht="39.950000000000003" customHeight="1" outlineLevel="1">
      <c r="B101" s="72">
        <f t="shared" si="9"/>
        <v>85</v>
      </c>
      <c r="C101" s="303" t="s">
        <v>265</v>
      </c>
      <c r="D101" s="51">
        <f t="shared" si="18"/>
        <v>71</v>
      </c>
      <c r="E101" s="10" t="s">
        <v>580</v>
      </c>
      <c r="F101" s="55"/>
      <c r="G101" s="208" t="s">
        <v>463</v>
      </c>
      <c r="H101" s="327" t="s">
        <v>607</v>
      </c>
      <c r="I101" s="333"/>
      <c r="J101" s="322" t="s">
        <v>474</v>
      </c>
      <c r="K101" s="322"/>
      <c r="L101" s="320" t="s">
        <v>258</v>
      </c>
      <c r="M101" s="75">
        <v>1</v>
      </c>
      <c r="N101" s="82" t="s">
        <v>157</v>
      </c>
      <c r="O101" s="69" t="str">
        <f t="shared" si="11"/>
        <v>ü</v>
      </c>
      <c r="P101" s="51"/>
      <c r="Q101" s="10"/>
      <c r="R101" s="10"/>
      <c r="S101" s="51"/>
      <c r="T101" s="51"/>
      <c r="U101" s="53"/>
      <c r="V101" s="124" t="str">
        <f t="shared" si="12"/>
        <v>NO ES DE PROCESO PRO</v>
      </c>
      <c r="W101" s="124" t="str">
        <f t="shared" si="13"/>
        <v>NO ES DE PROCESO REQM</v>
      </c>
      <c r="X101" s="124" t="str">
        <f t="shared" si="14"/>
        <v>NO ES DE PROCESO PP-PMC</v>
      </c>
      <c r="Y101" s="124">
        <f t="shared" si="15"/>
        <v>1</v>
      </c>
      <c r="Z101" s="124" t="str">
        <f t="shared" si="16"/>
        <v>NO ES DE PROCESO CM</v>
      </c>
      <c r="AA101" s="124" t="str">
        <f t="shared" si="17"/>
        <v>NO ES DE PROCESO MA</v>
      </c>
    </row>
    <row r="102" spans="2:27" s="39" customFormat="1" ht="39.950000000000003" customHeight="1" outlineLevel="1">
      <c r="B102" s="72">
        <f t="shared" si="9"/>
        <v>86</v>
      </c>
      <c r="C102" s="303" t="s">
        <v>265</v>
      </c>
      <c r="D102" s="51">
        <f t="shared" ref="D102:D112" si="19">D101+1</f>
        <v>72</v>
      </c>
      <c r="E102" s="10" t="s">
        <v>581</v>
      </c>
      <c r="F102" s="55"/>
      <c r="G102" s="208" t="s">
        <v>463</v>
      </c>
      <c r="H102" s="327" t="s">
        <v>607</v>
      </c>
      <c r="I102" s="333"/>
      <c r="J102" s="322" t="s">
        <v>474</v>
      </c>
      <c r="K102" s="322"/>
      <c r="L102" s="320" t="s">
        <v>258</v>
      </c>
      <c r="M102" s="75">
        <v>1</v>
      </c>
      <c r="N102" s="82" t="s">
        <v>157</v>
      </c>
      <c r="O102" s="69" t="str">
        <f t="shared" si="11"/>
        <v>ü</v>
      </c>
      <c r="P102" s="51"/>
      <c r="Q102" s="10"/>
      <c r="R102" s="10"/>
      <c r="S102" s="51"/>
      <c r="T102" s="51"/>
      <c r="U102" s="53"/>
      <c r="V102" s="124" t="str">
        <f t="shared" si="12"/>
        <v>NO ES DE PROCESO PRO</v>
      </c>
      <c r="W102" s="124" t="str">
        <f t="shared" si="13"/>
        <v>NO ES DE PROCESO REQM</v>
      </c>
      <c r="X102" s="124" t="str">
        <f t="shared" si="14"/>
        <v>NO ES DE PROCESO PP-PMC</v>
      </c>
      <c r="Y102" s="124">
        <f t="shared" si="15"/>
        <v>1</v>
      </c>
      <c r="Z102" s="124" t="str">
        <f t="shared" si="16"/>
        <v>NO ES DE PROCESO CM</v>
      </c>
      <c r="AA102" s="124" t="str">
        <f t="shared" si="17"/>
        <v>NO ES DE PROCESO MA</v>
      </c>
    </row>
    <row r="103" spans="2:27" s="39" customFormat="1" ht="39.950000000000003" customHeight="1" outlineLevel="1">
      <c r="B103" s="72">
        <f t="shared" si="9"/>
        <v>87</v>
      </c>
      <c r="C103" s="303" t="s">
        <v>265</v>
      </c>
      <c r="D103" s="51">
        <f t="shared" si="19"/>
        <v>73</v>
      </c>
      <c r="E103" s="10" t="s">
        <v>582</v>
      </c>
      <c r="F103" s="55"/>
      <c r="G103" s="208" t="s">
        <v>463</v>
      </c>
      <c r="H103" s="327" t="s">
        <v>607</v>
      </c>
      <c r="I103" s="333"/>
      <c r="J103" s="322" t="s">
        <v>474</v>
      </c>
      <c r="K103" s="322"/>
      <c r="L103" s="320" t="s">
        <v>258</v>
      </c>
      <c r="M103" s="75">
        <v>1</v>
      </c>
      <c r="N103" s="82" t="s">
        <v>157</v>
      </c>
      <c r="O103" s="69" t="str">
        <f t="shared" si="11"/>
        <v>ü</v>
      </c>
      <c r="P103" s="51"/>
      <c r="Q103" s="10"/>
      <c r="R103" s="10"/>
      <c r="S103" s="51"/>
      <c r="T103" s="51"/>
      <c r="U103" s="53"/>
      <c r="V103" s="124" t="str">
        <f t="shared" si="12"/>
        <v>NO ES DE PROCESO PRO</v>
      </c>
      <c r="W103" s="124" t="str">
        <f t="shared" si="13"/>
        <v>NO ES DE PROCESO REQM</v>
      </c>
      <c r="X103" s="124" t="str">
        <f t="shared" si="14"/>
        <v>NO ES DE PROCESO PP-PMC</v>
      </c>
      <c r="Y103" s="124">
        <f t="shared" si="15"/>
        <v>1</v>
      </c>
      <c r="Z103" s="124" t="str">
        <f t="shared" si="16"/>
        <v>NO ES DE PROCESO CM</v>
      </c>
      <c r="AA103" s="124" t="str">
        <f t="shared" si="17"/>
        <v>NO ES DE PROCESO MA</v>
      </c>
    </row>
    <row r="104" spans="2:27" s="39" customFormat="1" ht="39.950000000000003" customHeight="1" outlineLevel="1">
      <c r="B104" s="72">
        <f t="shared" si="9"/>
        <v>88</v>
      </c>
      <c r="C104" s="303" t="s">
        <v>265</v>
      </c>
      <c r="D104" s="51">
        <f t="shared" si="19"/>
        <v>74</v>
      </c>
      <c r="E104" s="10" t="s">
        <v>583</v>
      </c>
      <c r="F104" s="55"/>
      <c r="G104" s="208" t="s">
        <v>463</v>
      </c>
      <c r="H104" s="327" t="s">
        <v>607</v>
      </c>
      <c r="I104" s="333"/>
      <c r="J104" s="322" t="s">
        <v>474</v>
      </c>
      <c r="K104" s="322"/>
      <c r="L104" s="320" t="s">
        <v>258</v>
      </c>
      <c r="M104" s="75">
        <v>1</v>
      </c>
      <c r="N104" s="82" t="s">
        <v>157</v>
      </c>
      <c r="O104" s="69" t="str">
        <f t="shared" si="11"/>
        <v>ü</v>
      </c>
      <c r="P104" s="51"/>
      <c r="Q104" s="10"/>
      <c r="R104" s="10"/>
      <c r="S104" s="51"/>
      <c r="T104" s="51"/>
      <c r="U104" s="53"/>
      <c r="V104" s="124" t="str">
        <f t="shared" si="12"/>
        <v>NO ES DE PROCESO PRO</v>
      </c>
      <c r="W104" s="124" t="str">
        <f t="shared" si="13"/>
        <v>NO ES DE PROCESO REQM</v>
      </c>
      <c r="X104" s="124" t="str">
        <f t="shared" si="14"/>
        <v>NO ES DE PROCESO PP-PMC</v>
      </c>
      <c r="Y104" s="124">
        <f t="shared" si="15"/>
        <v>1</v>
      </c>
      <c r="Z104" s="124" t="str">
        <f t="shared" si="16"/>
        <v>NO ES DE PROCESO CM</v>
      </c>
      <c r="AA104" s="124" t="str">
        <f t="shared" si="17"/>
        <v>NO ES DE PROCESO MA</v>
      </c>
    </row>
    <row r="105" spans="2:27" s="39" customFormat="1" ht="39.950000000000003" customHeight="1" outlineLevel="1">
      <c r="B105" s="72">
        <f t="shared" si="9"/>
        <v>89</v>
      </c>
      <c r="C105" s="303" t="s">
        <v>265</v>
      </c>
      <c r="D105" s="51">
        <f t="shared" si="19"/>
        <v>75</v>
      </c>
      <c r="E105" s="10" t="s">
        <v>584</v>
      </c>
      <c r="F105" s="55"/>
      <c r="G105" s="208" t="s">
        <v>463</v>
      </c>
      <c r="H105" s="327" t="s">
        <v>607</v>
      </c>
      <c r="I105" s="333"/>
      <c r="J105" s="322" t="s">
        <v>474</v>
      </c>
      <c r="K105" s="322"/>
      <c r="L105" s="320" t="s">
        <v>258</v>
      </c>
      <c r="M105" s="75">
        <v>1</v>
      </c>
      <c r="N105" s="82" t="s">
        <v>157</v>
      </c>
      <c r="O105" s="69" t="str">
        <f t="shared" si="11"/>
        <v>ü</v>
      </c>
      <c r="P105" s="51"/>
      <c r="Q105" s="10"/>
      <c r="R105" s="10"/>
      <c r="S105" s="51"/>
      <c r="T105" s="51"/>
      <c r="U105" s="53"/>
      <c r="V105" s="124" t="str">
        <f t="shared" si="12"/>
        <v>NO ES DE PROCESO PRO</v>
      </c>
      <c r="W105" s="124" t="str">
        <f t="shared" si="13"/>
        <v>NO ES DE PROCESO REQM</v>
      </c>
      <c r="X105" s="124" t="str">
        <f t="shared" si="14"/>
        <v>NO ES DE PROCESO PP-PMC</v>
      </c>
      <c r="Y105" s="124">
        <f t="shared" si="15"/>
        <v>1</v>
      </c>
      <c r="Z105" s="124" t="str">
        <f t="shared" si="16"/>
        <v>NO ES DE PROCESO CM</v>
      </c>
      <c r="AA105" s="124" t="str">
        <f t="shared" si="17"/>
        <v>NO ES DE PROCESO MA</v>
      </c>
    </row>
    <row r="106" spans="2:27" s="39" customFormat="1" ht="39.950000000000003" customHeight="1" outlineLevel="1">
      <c r="B106" s="72">
        <f t="shared" si="9"/>
        <v>90</v>
      </c>
      <c r="C106" s="303" t="s">
        <v>265</v>
      </c>
      <c r="D106" s="51">
        <f t="shared" si="19"/>
        <v>76</v>
      </c>
      <c r="E106" s="10" t="s">
        <v>585</v>
      </c>
      <c r="F106" s="55"/>
      <c r="G106" s="208" t="s">
        <v>143</v>
      </c>
      <c r="H106" s="327" t="s">
        <v>474</v>
      </c>
      <c r="I106" s="333"/>
      <c r="J106" s="322" t="s">
        <v>607</v>
      </c>
      <c r="K106" s="322"/>
      <c r="L106" s="320" t="s">
        <v>258</v>
      </c>
      <c r="M106" s="75">
        <v>1</v>
      </c>
      <c r="N106" s="82" t="s">
        <v>157</v>
      </c>
      <c r="O106" s="69" t="str">
        <f t="shared" si="11"/>
        <v>ü</v>
      </c>
      <c r="P106" s="51"/>
      <c r="Q106" s="10"/>
      <c r="R106" s="10"/>
      <c r="S106" s="51"/>
      <c r="T106" s="51"/>
      <c r="U106" s="53"/>
      <c r="V106" s="124">
        <f t="shared" si="12"/>
        <v>1</v>
      </c>
      <c r="W106" s="124" t="str">
        <f t="shared" si="13"/>
        <v>NO ES DE PROCESO REQM</v>
      </c>
      <c r="X106" s="124" t="str">
        <f t="shared" si="14"/>
        <v>NO ES DE PROCESO PP-PMC</v>
      </c>
      <c r="Y106" s="124" t="str">
        <f t="shared" si="15"/>
        <v>NO ES DE PROCESO PPQA</v>
      </c>
      <c r="Z106" s="124" t="str">
        <f t="shared" si="16"/>
        <v>NO ES DE PROCESO CM</v>
      </c>
      <c r="AA106" s="124" t="str">
        <f t="shared" si="17"/>
        <v>NO ES DE PROCESO MA</v>
      </c>
    </row>
    <row r="107" spans="2:27" s="39" customFormat="1" ht="39.950000000000003" customHeight="1" outlineLevel="1">
      <c r="B107" s="72">
        <f t="shared" si="9"/>
        <v>91</v>
      </c>
      <c r="C107" s="303" t="s">
        <v>265</v>
      </c>
      <c r="D107" s="51">
        <f t="shared" si="19"/>
        <v>77</v>
      </c>
      <c r="E107" s="10" t="s">
        <v>586</v>
      </c>
      <c r="F107" s="55"/>
      <c r="G107" s="208" t="s">
        <v>143</v>
      </c>
      <c r="H107" s="327" t="s">
        <v>474</v>
      </c>
      <c r="I107" s="333"/>
      <c r="J107" s="322" t="s">
        <v>607</v>
      </c>
      <c r="K107" s="322"/>
      <c r="L107" s="320" t="s">
        <v>258</v>
      </c>
      <c r="M107" s="75">
        <v>1</v>
      </c>
      <c r="N107" s="82" t="s">
        <v>157</v>
      </c>
      <c r="O107" s="69" t="str">
        <f t="shared" si="11"/>
        <v>ü</v>
      </c>
      <c r="P107" s="51"/>
      <c r="Q107" s="10"/>
      <c r="R107" s="10"/>
      <c r="S107" s="51"/>
      <c r="T107" s="51"/>
      <c r="U107" s="53"/>
      <c r="V107" s="124">
        <f t="shared" si="12"/>
        <v>1</v>
      </c>
      <c r="W107" s="124" t="str">
        <f t="shared" si="13"/>
        <v>NO ES DE PROCESO REQM</v>
      </c>
      <c r="X107" s="124" t="str">
        <f t="shared" si="14"/>
        <v>NO ES DE PROCESO PP-PMC</v>
      </c>
      <c r="Y107" s="124" t="str">
        <f t="shared" si="15"/>
        <v>NO ES DE PROCESO PPQA</v>
      </c>
      <c r="Z107" s="124" t="str">
        <f t="shared" si="16"/>
        <v>NO ES DE PROCESO CM</v>
      </c>
      <c r="AA107" s="124" t="str">
        <f t="shared" si="17"/>
        <v>NO ES DE PROCESO MA</v>
      </c>
    </row>
    <row r="108" spans="2:27" s="39" customFormat="1" ht="39.950000000000003" customHeight="1" outlineLevel="1">
      <c r="B108" s="72">
        <f t="shared" si="9"/>
        <v>92</v>
      </c>
      <c r="C108" s="303" t="s">
        <v>265</v>
      </c>
      <c r="D108" s="51">
        <f t="shared" si="19"/>
        <v>78</v>
      </c>
      <c r="E108" s="10" t="s">
        <v>587</v>
      </c>
      <c r="F108" s="55"/>
      <c r="G108" s="208" t="s">
        <v>143</v>
      </c>
      <c r="H108" s="327" t="s">
        <v>474</v>
      </c>
      <c r="I108" s="333"/>
      <c r="J108" s="322" t="s">
        <v>607</v>
      </c>
      <c r="K108" s="322"/>
      <c r="L108" s="320" t="s">
        <v>258</v>
      </c>
      <c r="M108" s="75">
        <v>1</v>
      </c>
      <c r="N108" s="82" t="s">
        <v>157</v>
      </c>
      <c r="O108" s="69" t="str">
        <f t="shared" si="11"/>
        <v>ü</v>
      </c>
      <c r="P108" s="51"/>
      <c r="Q108" s="10"/>
      <c r="R108" s="10"/>
      <c r="S108" s="51"/>
      <c r="T108" s="51"/>
      <c r="U108" s="53"/>
      <c r="V108" s="124">
        <f t="shared" si="12"/>
        <v>1</v>
      </c>
      <c r="W108" s="124" t="str">
        <f t="shared" si="13"/>
        <v>NO ES DE PROCESO REQM</v>
      </c>
      <c r="X108" s="124" t="str">
        <f t="shared" si="14"/>
        <v>NO ES DE PROCESO PP-PMC</v>
      </c>
      <c r="Y108" s="124" t="str">
        <f t="shared" si="15"/>
        <v>NO ES DE PROCESO PPQA</v>
      </c>
      <c r="Z108" s="124" t="str">
        <f t="shared" si="16"/>
        <v>NO ES DE PROCESO CM</v>
      </c>
      <c r="AA108" s="124" t="str">
        <f t="shared" si="17"/>
        <v>NO ES DE PROCESO MA</v>
      </c>
    </row>
    <row r="109" spans="2:27" s="39" customFormat="1" ht="39.950000000000003" customHeight="1" outlineLevel="1">
      <c r="B109" s="72">
        <f t="shared" si="9"/>
        <v>93</v>
      </c>
      <c r="C109" s="303" t="s">
        <v>265</v>
      </c>
      <c r="D109" s="51">
        <f t="shared" si="19"/>
        <v>79</v>
      </c>
      <c r="E109" s="10" t="s">
        <v>588</v>
      </c>
      <c r="F109" s="55"/>
      <c r="G109" s="208" t="s">
        <v>143</v>
      </c>
      <c r="H109" s="327" t="s">
        <v>474</v>
      </c>
      <c r="I109" s="333"/>
      <c r="J109" s="322" t="s">
        <v>607</v>
      </c>
      <c r="K109" s="322"/>
      <c r="L109" s="320" t="s">
        <v>258</v>
      </c>
      <c r="M109" s="75">
        <v>1</v>
      </c>
      <c r="N109" s="82" t="s">
        <v>157</v>
      </c>
      <c r="O109" s="69" t="str">
        <f t="shared" si="11"/>
        <v>ü</v>
      </c>
      <c r="P109" s="51"/>
      <c r="Q109" s="10"/>
      <c r="R109" s="10"/>
      <c r="S109" s="51"/>
      <c r="T109" s="51"/>
      <c r="U109" s="53"/>
      <c r="V109" s="124">
        <f t="shared" si="12"/>
        <v>1</v>
      </c>
      <c r="W109" s="124" t="str">
        <f t="shared" si="13"/>
        <v>NO ES DE PROCESO REQM</v>
      </c>
      <c r="X109" s="124" t="str">
        <f t="shared" si="14"/>
        <v>NO ES DE PROCESO PP-PMC</v>
      </c>
      <c r="Y109" s="124" t="str">
        <f t="shared" si="15"/>
        <v>NO ES DE PROCESO PPQA</v>
      </c>
      <c r="Z109" s="124" t="str">
        <f t="shared" si="16"/>
        <v>NO ES DE PROCESO CM</v>
      </c>
      <c r="AA109" s="124" t="str">
        <f t="shared" si="17"/>
        <v>NO ES DE PROCESO MA</v>
      </c>
    </row>
    <row r="110" spans="2:27" s="39" customFormat="1" ht="39.950000000000003" customHeight="1" outlineLevel="1">
      <c r="B110" s="72">
        <f t="shared" si="9"/>
        <v>94</v>
      </c>
      <c r="C110" s="303" t="s">
        <v>265</v>
      </c>
      <c r="D110" s="51">
        <f t="shared" si="19"/>
        <v>80</v>
      </c>
      <c r="E110" s="10" t="s">
        <v>589</v>
      </c>
      <c r="F110" s="55"/>
      <c r="G110" s="208" t="s">
        <v>143</v>
      </c>
      <c r="H110" s="327" t="s">
        <v>474</v>
      </c>
      <c r="I110" s="333"/>
      <c r="J110" s="322" t="s">
        <v>607</v>
      </c>
      <c r="K110" s="322"/>
      <c r="L110" s="320" t="s">
        <v>258</v>
      </c>
      <c r="M110" s="75">
        <v>1</v>
      </c>
      <c r="N110" s="82" t="s">
        <v>157</v>
      </c>
      <c r="O110" s="69" t="str">
        <f t="shared" si="11"/>
        <v>ü</v>
      </c>
      <c r="P110" s="51"/>
      <c r="Q110" s="10"/>
      <c r="R110" s="10"/>
      <c r="S110" s="51"/>
      <c r="T110" s="51"/>
      <c r="U110" s="53"/>
      <c r="V110" s="124">
        <f t="shared" si="12"/>
        <v>1</v>
      </c>
      <c r="W110" s="124" t="str">
        <f t="shared" si="13"/>
        <v>NO ES DE PROCESO REQM</v>
      </c>
      <c r="X110" s="124" t="str">
        <f t="shared" si="14"/>
        <v>NO ES DE PROCESO PP-PMC</v>
      </c>
      <c r="Y110" s="124" t="str">
        <f t="shared" si="15"/>
        <v>NO ES DE PROCESO PPQA</v>
      </c>
      <c r="Z110" s="124" t="str">
        <f t="shared" si="16"/>
        <v>NO ES DE PROCESO CM</v>
      </c>
      <c r="AA110" s="124" t="str">
        <f t="shared" si="17"/>
        <v>NO ES DE PROCESO MA</v>
      </c>
    </row>
    <row r="111" spans="2:27" s="39" customFormat="1" ht="39.950000000000003" customHeight="1" outlineLevel="1">
      <c r="B111" s="72">
        <f t="shared" si="9"/>
        <v>95</v>
      </c>
      <c r="C111" s="303" t="s">
        <v>265</v>
      </c>
      <c r="D111" s="51">
        <f t="shared" si="19"/>
        <v>81</v>
      </c>
      <c r="E111" s="10" t="s">
        <v>590</v>
      </c>
      <c r="F111" s="55"/>
      <c r="G111" s="208" t="s">
        <v>143</v>
      </c>
      <c r="H111" s="327" t="s">
        <v>474</v>
      </c>
      <c r="I111" s="333"/>
      <c r="J111" s="322" t="s">
        <v>607</v>
      </c>
      <c r="K111" s="322"/>
      <c r="L111" s="320" t="s">
        <v>258</v>
      </c>
      <c r="M111" s="75">
        <v>1</v>
      </c>
      <c r="N111" s="82" t="s">
        <v>157</v>
      </c>
      <c r="O111" s="69" t="str">
        <f t="shared" si="11"/>
        <v>ü</v>
      </c>
      <c r="P111" s="51"/>
      <c r="Q111" s="10"/>
      <c r="R111" s="10"/>
      <c r="S111" s="51"/>
      <c r="T111" s="51"/>
      <c r="U111" s="53"/>
      <c r="V111" s="124">
        <f t="shared" si="12"/>
        <v>1</v>
      </c>
      <c r="W111" s="124" t="str">
        <f t="shared" si="13"/>
        <v>NO ES DE PROCESO REQM</v>
      </c>
      <c r="X111" s="124" t="str">
        <f t="shared" si="14"/>
        <v>NO ES DE PROCESO PP-PMC</v>
      </c>
      <c r="Y111" s="124" t="str">
        <f t="shared" si="15"/>
        <v>NO ES DE PROCESO PPQA</v>
      </c>
      <c r="Z111" s="124" t="str">
        <f t="shared" si="16"/>
        <v>NO ES DE PROCESO CM</v>
      </c>
      <c r="AA111" s="124" t="str">
        <f t="shared" si="17"/>
        <v>NO ES DE PROCESO MA</v>
      </c>
    </row>
    <row r="112" spans="2:27" s="39" customFormat="1" ht="39.950000000000003" customHeight="1" outlineLevel="1">
      <c r="B112" s="72">
        <f t="shared" si="9"/>
        <v>96</v>
      </c>
      <c r="C112" s="303" t="s">
        <v>265</v>
      </c>
      <c r="D112" s="51">
        <f t="shared" si="19"/>
        <v>82</v>
      </c>
      <c r="E112" s="10" t="s">
        <v>591</v>
      </c>
      <c r="F112" s="55"/>
      <c r="G112" s="208" t="s">
        <v>143</v>
      </c>
      <c r="H112" s="327" t="s">
        <v>474</v>
      </c>
      <c r="I112" s="333"/>
      <c r="J112" s="322" t="s">
        <v>607</v>
      </c>
      <c r="K112" s="322"/>
      <c r="L112" s="320" t="s">
        <v>258</v>
      </c>
      <c r="M112" s="75">
        <v>1</v>
      </c>
      <c r="N112" s="82" t="s">
        <v>157</v>
      </c>
      <c r="O112" s="69" t="str">
        <f t="shared" si="11"/>
        <v>ü</v>
      </c>
      <c r="P112" s="51"/>
      <c r="Q112" s="10"/>
      <c r="R112" s="10"/>
      <c r="S112" s="51"/>
      <c r="T112" s="51"/>
      <c r="U112" s="53"/>
      <c r="V112" s="124">
        <f t="shared" si="12"/>
        <v>1</v>
      </c>
      <c r="W112" s="124" t="str">
        <f t="shared" si="13"/>
        <v>NO ES DE PROCESO REQM</v>
      </c>
      <c r="X112" s="124" t="str">
        <f t="shared" si="14"/>
        <v>NO ES DE PROCESO PP-PMC</v>
      </c>
      <c r="Y112" s="124" t="str">
        <f t="shared" si="15"/>
        <v>NO ES DE PROCESO PPQA</v>
      </c>
      <c r="Z112" s="124" t="str">
        <f t="shared" si="16"/>
        <v>NO ES DE PROCESO CM</v>
      </c>
      <c r="AA112" s="124" t="str">
        <f t="shared" si="17"/>
        <v>NO ES DE PROCESO MA</v>
      </c>
    </row>
    <row r="113" spans="2:27" s="39" customFormat="1" ht="39.950000000000003" customHeight="1" outlineLevel="1">
      <c r="B113" s="72">
        <f t="shared" si="9"/>
        <v>97</v>
      </c>
      <c r="C113" s="303" t="s">
        <v>265</v>
      </c>
      <c r="D113" s="51">
        <f t="shared" ref="D113:D117" si="20">D112+1</f>
        <v>83</v>
      </c>
      <c r="E113" s="10" t="s">
        <v>592</v>
      </c>
      <c r="F113" s="55"/>
      <c r="G113" s="208" t="s">
        <v>143</v>
      </c>
      <c r="H113" s="327" t="s">
        <v>474</v>
      </c>
      <c r="I113" s="333"/>
      <c r="J113" s="322" t="s">
        <v>607</v>
      </c>
      <c r="K113" s="322"/>
      <c r="L113" s="320" t="s">
        <v>258</v>
      </c>
      <c r="M113" s="75">
        <v>1</v>
      </c>
      <c r="N113" s="82" t="s">
        <v>157</v>
      </c>
      <c r="O113" s="69" t="str">
        <f t="shared" si="11"/>
        <v>ü</v>
      </c>
      <c r="P113" s="51"/>
      <c r="Q113" s="10"/>
      <c r="R113" s="10"/>
      <c r="S113" s="51"/>
      <c r="T113" s="51"/>
      <c r="U113" s="53"/>
      <c r="V113" s="124">
        <f t="shared" si="12"/>
        <v>1</v>
      </c>
      <c r="W113" s="124" t="str">
        <f t="shared" si="13"/>
        <v>NO ES DE PROCESO REQM</v>
      </c>
      <c r="X113" s="124" t="str">
        <f t="shared" si="14"/>
        <v>NO ES DE PROCESO PP-PMC</v>
      </c>
      <c r="Y113" s="124" t="str">
        <f t="shared" si="15"/>
        <v>NO ES DE PROCESO PPQA</v>
      </c>
      <c r="Z113" s="124" t="str">
        <f t="shared" si="16"/>
        <v>NO ES DE PROCESO CM</v>
      </c>
      <c r="AA113" s="124" t="str">
        <f t="shared" si="17"/>
        <v>NO ES DE PROCESO MA</v>
      </c>
    </row>
    <row r="114" spans="2:27" s="39" customFormat="1" ht="39.950000000000003" customHeight="1" outlineLevel="1">
      <c r="B114" s="72">
        <f t="shared" si="9"/>
        <v>98</v>
      </c>
      <c r="C114" s="303" t="s">
        <v>265</v>
      </c>
      <c r="D114" s="51">
        <f t="shared" si="20"/>
        <v>84</v>
      </c>
      <c r="E114" s="10" t="s">
        <v>593</v>
      </c>
      <c r="F114" s="55"/>
      <c r="G114" s="208" t="s">
        <v>143</v>
      </c>
      <c r="H114" s="327" t="s">
        <v>474</v>
      </c>
      <c r="I114" s="333"/>
      <c r="J114" s="322" t="s">
        <v>607</v>
      </c>
      <c r="K114" s="322"/>
      <c r="L114" s="320" t="s">
        <v>258</v>
      </c>
      <c r="M114" s="75">
        <v>1</v>
      </c>
      <c r="N114" s="82" t="s">
        <v>157</v>
      </c>
      <c r="O114" s="69" t="str">
        <f t="shared" si="11"/>
        <v>ü</v>
      </c>
      <c r="P114" s="51"/>
      <c r="Q114" s="10"/>
      <c r="R114" s="10"/>
      <c r="S114" s="51"/>
      <c r="T114" s="51"/>
      <c r="U114" s="53"/>
      <c r="V114" s="124">
        <f t="shared" si="12"/>
        <v>1</v>
      </c>
      <c r="W114" s="124" t="str">
        <f t="shared" si="13"/>
        <v>NO ES DE PROCESO REQM</v>
      </c>
      <c r="X114" s="124" t="str">
        <f t="shared" si="14"/>
        <v>NO ES DE PROCESO PP-PMC</v>
      </c>
      <c r="Y114" s="124" t="str">
        <f t="shared" si="15"/>
        <v>NO ES DE PROCESO PPQA</v>
      </c>
      <c r="Z114" s="124" t="str">
        <f t="shared" si="16"/>
        <v>NO ES DE PROCESO CM</v>
      </c>
      <c r="AA114" s="124" t="str">
        <f t="shared" si="17"/>
        <v>NO ES DE PROCESO MA</v>
      </c>
    </row>
    <row r="115" spans="2:27" s="39" customFormat="1" ht="39.950000000000003" customHeight="1" outlineLevel="1">
      <c r="B115" s="72">
        <f t="shared" si="9"/>
        <v>99</v>
      </c>
      <c r="C115" s="303" t="s">
        <v>265</v>
      </c>
      <c r="D115" s="51">
        <f t="shared" si="20"/>
        <v>85</v>
      </c>
      <c r="E115" s="10" t="s">
        <v>594</v>
      </c>
      <c r="F115" s="55"/>
      <c r="G115" s="208" t="s">
        <v>143</v>
      </c>
      <c r="H115" s="327" t="s">
        <v>474</v>
      </c>
      <c r="I115" s="333"/>
      <c r="J115" s="322" t="s">
        <v>607</v>
      </c>
      <c r="K115" s="322"/>
      <c r="L115" s="320" t="s">
        <v>258</v>
      </c>
      <c r="M115" s="75">
        <v>1</v>
      </c>
      <c r="N115" s="82" t="s">
        <v>157</v>
      </c>
      <c r="O115" s="69" t="str">
        <f t="shared" si="11"/>
        <v>ü</v>
      </c>
      <c r="P115" s="51"/>
      <c r="Q115" s="10"/>
      <c r="R115" s="10"/>
      <c r="S115" s="51"/>
      <c r="T115" s="51"/>
      <c r="U115" s="53"/>
      <c r="V115" s="124">
        <f t="shared" si="12"/>
        <v>1</v>
      </c>
      <c r="W115" s="124" t="str">
        <f t="shared" si="13"/>
        <v>NO ES DE PROCESO REQM</v>
      </c>
      <c r="X115" s="124" t="str">
        <f t="shared" si="14"/>
        <v>NO ES DE PROCESO PP-PMC</v>
      </c>
      <c r="Y115" s="124" t="str">
        <f t="shared" si="15"/>
        <v>NO ES DE PROCESO PPQA</v>
      </c>
      <c r="Z115" s="124" t="str">
        <f t="shared" si="16"/>
        <v>NO ES DE PROCESO CM</v>
      </c>
      <c r="AA115" s="124" t="str">
        <f t="shared" si="17"/>
        <v>NO ES DE PROCESO MA</v>
      </c>
    </row>
    <row r="116" spans="2:27" s="39" customFormat="1" ht="39.950000000000003" customHeight="1" outlineLevel="1">
      <c r="B116" s="72">
        <f t="shared" si="9"/>
        <v>100</v>
      </c>
      <c r="C116" s="303" t="s">
        <v>265</v>
      </c>
      <c r="D116" s="51">
        <f t="shared" si="20"/>
        <v>86</v>
      </c>
      <c r="E116" s="10" t="s">
        <v>595</v>
      </c>
      <c r="F116" s="55"/>
      <c r="G116" s="208" t="s">
        <v>143</v>
      </c>
      <c r="H116" s="327" t="s">
        <v>474</v>
      </c>
      <c r="I116" s="333"/>
      <c r="J116" s="322" t="s">
        <v>607</v>
      </c>
      <c r="K116" s="322"/>
      <c r="L116" s="320" t="s">
        <v>258</v>
      </c>
      <c r="M116" s="75">
        <v>1</v>
      </c>
      <c r="N116" s="82" t="s">
        <v>157</v>
      </c>
      <c r="O116" s="69" t="str">
        <f t="shared" si="11"/>
        <v>ü</v>
      </c>
      <c r="P116" s="51"/>
      <c r="Q116" s="10"/>
      <c r="R116" s="10"/>
      <c r="S116" s="51"/>
      <c r="T116" s="51"/>
      <c r="U116" s="53"/>
      <c r="V116" s="124">
        <f t="shared" si="12"/>
        <v>1</v>
      </c>
      <c r="W116" s="124" t="str">
        <f t="shared" si="13"/>
        <v>NO ES DE PROCESO REQM</v>
      </c>
      <c r="X116" s="124" t="str">
        <f t="shared" si="14"/>
        <v>NO ES DE PROCESO PP-PMC</v>
      </c>
      <c r="Y116" s="124" t="str">
        <f t="shared" si="15"/>
        <v>NO ES DE PROCESO PPQA</v>
      </c>
      <c r="Z116" s="124" t="str">
        <f t="shared" si="16"/>
        <v>NO ES DE PROCESO CM</v>
      </c>
      <c r="AA116" s="124" t="str">
        <f t="shared" si="17"/>
        <v>NO ES DE PROCESO MA</v>
      </c>
    </row>
    <row r="117" spans="2:27" s="39" customFormat="1" ht="39.950000000000003" customHeight="1" outlineLevel="1" thickBot="1">
      <c r="B117" s="323">
        <f t="shared" si="9"/>
        <v>101</v>
      </c>
      <c r="C117" s="324" t="s">
        <v>265</v>
      </c>
      <c r="D117" s="59">
        <f t="shared" si="20"/>
        <v>87</v>
      </c>
      <c r="E117" s="325" t="s">
        <v>596</v>
      </c>
      <c r="F117" s="78"/>
      <c r="G117" s="330" t="s">
        <v>143</v>
      </c>
      <c r="H117" s="327" t="s">
        <v>474</v>
      </c>
      <c r="I117" s="333"/>
      <c r="J117" s="326" t="s">
        <v>607</v>
      </c>
      <c r="K117" s="326"/>
      <c r="L117" s="320" t="s">
        <v>258</v>
      </c>
      <c r="M117" s="75">
        <v>1</v>
      </c>
      <c r="N117" s="82" t="s">
        <v>157</v>
      </c>
      <c r="O117" s="69" t="str">
        <f t="shared" si="11"/>
        <v>ü</v>
      </c>
      <c r="P117" s="59"/>
      <c r="Q117" s="325"/>
      <c r="R117" s="325"/>
      <c r="S117" s="59"/>
      <c r="T117" s="59"/>
      <c r="U117" s="53"/>
      <c r="V117" s="124">
        <f t="shared" si="12"/>
        <v>1</v>
      </c>
      <c r="W117" s="124" t="str">
        <f t="shared" si="13"/>
        <v>NO ES DE PROCESO REQM</v>
      </c>
      <c r="X117" s="124" t="str">
        <f t="shared" si="14"/>
        <v>NO ES DE PROCESO PP-PMC</v>
      </c>
      <c r="Y117" s="124" t="str">
        <f t="shared" si="15"/>
        <v>NO ES DE PROCESO PPQA</v>
      </c>
      <c r="Z117" s="124" t="str">
        <f t="shared" si="16"/>
        <v>NO ES DE PROCESO CM</v>
      </c>
      <c r="AA117" s="124" t="str">
        <f t="shared" si="17"/>
        <v>NO ES DE PROCESO MA</v>
      </c>
    </row>
    <row r="118" spans="2:27" s="39" customFormat="1" ht="39.950000000000003" customHeight="1" thickBot="1">
      <c r="B118" s="270" t="s">
        <v>301</v>
      </c>
      <c r="C118" s="271"/>
      <c r="D118" s="271"/>
      <c r="E118" s="271"/>
      <c r="F118" s="271"/>
      <c r="G118" s="271"/>
      <c r="H118" s="271"/>
      <c r="I118" s="271"/>
      <c r="J118" s="271"/>
      <c r="K118" s="271"/>
      <c r="L118" s="271"/>
      <c r="M118" s="271"/>
      <c r="N118" s="271"/>
      <c r="O118" s="271"/>
      <c r="P118" s="271"/>
      <c r="Q118" s="271"/>
      <c r="R118" s="271"/>
      <c r="S118" s="271"/>
      <c r="T118" s="272"/>
      <c r="U118" s="53"/>
      <c r="V118" s="124"/>
      <c r="W118" s="124"/>
      <c r="X118" s="124"/>
      <c r="Y118" s="124"/>
      <c r="Z118" s="124"/>
      <c r="AA118" s="124"/>
    </row>
    <row r="119" spans="2:27" s="39" customFormat="1" ht="39.950000000000003" customHeight="1" outlineLevel="1">
      <c r="B119" s="72">
        <v>102</v>
      </c>
      <c r="C119" s="72" t="s">
        <v>301</v>
      </c>
      <c r="D119" s="72">
        <v>1</v>
      </c>
      <c r="E119" s="303" t="s">
        <v>598</v>
      </c>
      <c r="F119" s="73"/>
      <c r="G119" s="208" t="s">
        <v>489</v>
      </c>
      <c r="H119" s="318" t="s">
        <v>474</v>
      </c>
      <c r="I119" s="319"/>
      <c r="J119" s="318" t="s">
        <v>607</v>
      </c>
      <c r="K119" s="319"/>
      <c r="L119" s="72" t="s">
        <v>258</v>
      </c>
      <c r="M119" s="75">
        <v>1</v>
      </c>
      <c r="N119" s="82" t="s">
        <v>157</v>
      </c>
      <c r="O119" s="68" t="str">
        <f t="shared" ref="O119:O123" si="21">IF(N119="No","û",IF(N119="Si","ü",IF(N119="NA","l","")))</f>
        <v>ü</v>
      </c>
      <c r="P119" s="72"/>
      <c r="Q119" s="72"/>
      <c r="R119" s="72"/>
      <c r="S119" s="72"/>
      <c r="T119" s="72"/>
      <c r="U119" s="53"/>
      <c r="V119" s="124" t="str">
        <f t="shared" si="12"/>
        <v>NO ES DE PROCESO PRO</v>
      </c>
      <c r="W119" s="124" t="str">
        <f t="shared" si="13"/>
        <v>NO ES DE PROCESO REQM</v>
      </c>
      <c r="X119" s="124">
        <f t="shared" si="14"/>
        <v>1</v>
      </c>
      <c r="Y119" s="124" t="str">
        <f t="shared" si="15"/>
        <v>NO ES DE PROCESO PPQA</v>
      </c>
      <c r="Z119" s="124" t="str">
        <f t="shared" si="16"/>
        <v>NO ES DE PROCESO CM</v>
      </c>
      <c r="AA119" s="124" t="str">
        <f t="shared" si="17"/>
        <v>NO ES DE PROCESO MA</v>
      </c>
    </row>
    <row r="120" spans="2:27" s="39" customFormat="1" ht="39.950000000000003" customHeight="1" outlineLevel="1">
      <c r="B120" s="72">
        <f>B119+1</f>
        <v>103</v>
      </c>
      <c r="C120" s="51" t="s">
        <v>301</v>
      </c>
      <c r="D120" s="51">
        <f>D119+1</f>
        <v>2</v>
      </c>
      <c r="E120" s="10" t="s">
        <v>599</v>
      </c>
      <c r="F120" s="52"/>
      <c r="G120" s="208" t="s">
        <v>489</v>
      </c>
      <c r="H120" s="327" t="s">
        <v>474</v>
      </c>
      <c r="I120" s="328"/>
      <c r="J120" s="327" t="s">
        <v>607</v>
      </c>
      <c r="K120" s="328"/>
      <c r="L120" s="51" t="s">
        <v>258</v>
      </c>
      <c r="M120" s="75">
        <v>1</v>
      </c>
      <c r="N120" s="82" t="s">
        <v>157</v>
      </c>
      <c r="O120" s="69" t="str">
        <f t="shared" si="21"/>
        <v>ü</v>
      </c>
      <c r="P120" s="51"/>
      <c r="Q120" s="51"/>
      <c r="R120" s="51"/>
      <c r="S120" s="51"/>
      <c r="T120" s="51"/>
      <c r="U120" s="53"/>
      <c r="V120" s="124" t="str">
        <f t="shared" si="12"/>
        <v>NO ES DE PROCESO PRO</v>
      </c>
      <c r="W120" s="124" t="str">
        <f t="shared" si="13"/>
        <v>NO ES DE PROCESO REQM</v>
      </c>
      <c r="X120" s="124">
        <f t="shared" si="14"/>
        <v>1</v>
      </c>
      <c r="Y120" s="124" t="str">
        <f t="shared" si="15"/>
        <v>NO ES DE PROCESO PPQA</v>
      </c>
      <c r="Z120" s="124" t="str">
        <f t="shared" si="16"/>
        <v>NO ES DE PROCESO CM</v>
      </c>
      <c r="AA120" s="124" t="str">
        <f t="shared" si="17"/>
        <v>NO ES DE PROCESO MA</v>
      </c>
    </row>
    <row r="121" spans="2:27" s="39" customFormat="1" ht="39.950000000000003" customHeight="1" outlineLevel="1">
      <c r="B121" s="72">
        <f t="shared" ref="B121:B123" si="22">B120+1</f>
        <v>104</v>
      </c>
      <c r="C121" s="51" t="s">
        <v>301</v>
      </c>
      <c r="D121" s="51">
        <f t="shared" ref="D121:D123" si="23">D120+1</f>
        <v>3</v>
      </c>
      <c r="E121" s="51" t="s">
        <v>341</v>
      </c>
      <c r="F121" s="52"/>
      <c r="G121" s="208" t="s">
        <v>489</v>
      </c>
      <c r="H121" s="327" t="s">
        <v>474</v>
      </c>
      <c r="I121" s="328"/>
      <c r="J121" s="327" t="s">
        <v>607</v>
      </c>
      <c r="K121" s="328"/>
      <c r="L121" s="51" t="s">
        <v>258</v>
      </c>
      <c r="M121" s="75">
        <v>1</v>
      </c>
      <c r="N121" s="82" t="s">
        <v>157</v>
      </c>
      <c r="O121" s="69" t="str">
        <f t="shared" si="21"/>
        <v>ü</v>
      </c>
      <c r="P121" s="51"/>
      <c r="Q121" s="51"/>
      <c r="R121" s="51"/>
      <c r="S121" s="51"/>
      <c r="T121" s="51"/>
      <c r="U121" s="53"/>
      <c r="V121" s="124" t="str">
        <f t="shared" si="12"/>
        <v>NO ES DE PROCESO PRO</v>
      </c>
      <c r="W121" s="124" t="str">
        <f t="shared" si="13"/>
        <v>NO ES DE PROCESO REQM</v>
      </c>
      <c r="X121" s="124">
        <f t="shared" si="14"/>
        <v>1</v>
      </c>
      <c r="Y121" s="124" t="str">
        <f t="shared" si="15"/>
        <v>NO ES DE PROCESO PPQA</v>
      </c>
      <c r="Z121" s="124" t="str">
        <f t="shared" si="16"/>
        <v>NO ES DE PROCESO CM</v>
      </c>
      <c r="AA121" s="124" t="str">
        <f t="shared" si="17"/>
        <v>NO ES DE PROCESO MA</v>
      </c>
    </row>
    <row r="122" spans="2:27" s="39" customFormat="1" ht="39.950000000000003" customHeight="1" outlineLevel="1">
      <c r="B122" s="72">
        <f t="shared" si="22"/>
        <v>105</v>
      </c>
      <c r="C122" s="51" t="s">
        <v>301</v>
      </c>
      <c r="D122" s="51">
        <f t="shared" si="23"/>
        <v>4</v>
      </c>
      <c r="E122" s="10" t="s">
        <v>600</v>
      </c>
      <c r="F122" s="55"/>
      <c r="G122" s="208" t="s">
        <v>489</v>
      </c>
      <c r="H122" s="327" t="s">
        <v>474</v>
      </c>
      <c r="I122" s="328"/>
      <c r="J122" s="327" t="s">
        <v>607</v>
      </c>
      <c r="K122" s="328"/>
      <c r="L122" s="51" t="s">
        <v>258</v>
      </c>
      <c r="M122" s="75">
        <v>1</v>
      </c>
      <c r="N122" s="82" t="s">
        <v>157</v>
      </c>
      <c r="O122" s="69" t="str">
        <f t="shared" si="21"/>
        <v>ü</v>
      </c>
      <c r="P122" s="51"/>
      <c r="Q122" s="51"/>
      <c r="R122" s="51"/>
      <c r="S122" s="51"/>
      <c r="T122" s="51"/>
      <c r="U122" s="53"/>
      <c r="V122" s="124" t="str">
        <f t="shared" si="12"/>
        <v>NO ES DE PROCESO PRO</v>
      </c>
      <c r="W122" s="124" t="str">
        <f t="shared" si="13"/>
        <v>NO ES DE PROCESO REQM</v>
      </c>
      <c r="X122" s="124">
        <f t="shared" si="14"/>
        <v>1</v>
      </c>
      <c r="Y122" s="124" t="str">
        <f t="shared" si="15"/>
        <v>NO ES DE PROCESO PPQA</v>
      </c>
      <c r="Z122" s="124" t="str">
        <f t="shared" si="16"/>
        <v>NO ES DE PROCESO CM</v>
      </c>
      <c r="AA122" s="124" t="str">
        <f t="shared" si="17"/>
        <v>NO ES DE PROCESO MA</v>
      </c>
    </row>
    <row r="123" spans="2:27" s="39" customFormat="1" ht="39.950000000000003" customHeight="1" outlineLevel="1">
      <c r="B123" s="72">
        <f t="shared" si="22"/>
        <v>106</v>
      </c>
      <c r="C123" s="51" t="s">
        <v>301</v>
      </c>
      <c r="D123" s="51">
        <f t="shared" si="23"/>
        <v>5</v>
      </c>
      <c r="E123" s="10" t="s">
        <v>601</v>
      </c>
      <c r="F123" s="55"/>
      <c r="G123" s="208" t="s">
        <v>489</v>
      </c>
      <c r="H123" s="327" t="s">
        <v>474</v>
      </c>
      <c r="I123" s="328"/>
      <c r="J123" s="327" t="s">
        <v>607</v>
      </c>
      <c r="K123" s="328"/>
      <c r="L123" s="51" t="s">
        <v>258</v>
      </c>
      <c r="M123" s="75">
        <v>1</v>
      </c>
      <c r="N123" s="341" t="s">
        <v>157</v>
      </c>
      <c r="O123" s="336" t="str">
        <f t="shared" si="21"/>
        <v>ü</v>
      </c>
      <c r="P123" s="51"/>
      <c r="Q123" s="10"/>
      <c r="R123" s="10"/>
      <c r="S123" s="51"/>
      <c r="T123" s="51"/>
      <c r="U123" s="53"/>
      <c r="V123" s="124" t="str">
        <f t="shared" si="12"/>
        <v>NO ES DE PROCESO PRO</v>
      </c>
      <c r="W123" s="124" t="str">
        <f t="shared" si="13"/>
        <v>NO ES DE PROCESO REQM</v>
      </c>
      <c r="X123" s="124">
        <f t="shared" si="14"/>
        <v>1</v>
      </c>
      <c r="Y123" s="124" t="str">
        <f t="shared" si="15"/>
        <v>NO ES DE PROCESO PPQA</v>
      </c>
      <c r="Z123" s="124" t="str">
        <f t="shared" si="16"/>
        <v>NO ES DE PROCESO CM</v>
      </c>
      <c r="AA123" s="124" t="str">
        <f t="shared" si="17"/>
        <v>NO ES DE PROCESO MA</v>
      </c>
    </row>
  </sheetData>
  <mergeCells count="239">
    <mergeCell ref="J120:K120"/>
    <mergeCell ref="J121:K121"/>
    <mergeCell ref="J122:K122"/>
    <mergeCell ref="J123:K123"/>
    <mergeCell ref="J114:K114"/>
    <mergeCell ref="J115:K115"/>
    <mergeCell ref="J116:K116"/>
    <mergeCell ref="J117:K117"/>
    <mergeCell ref="J119:K119"/>
    <mergeCell ref="J109:K109"/>
    <mergeCell ref="J110:K110"/>
    <mergeCell ref="J111:K111"/>
    <mergeCell ref="J112:K112"/>
    <mergeCell ref="J113:K113"/>
    <mergeCell ref="J104:K104"/>
    <mergeCell ref="J105:K105"/>
    <mergeCell ref="J106:K106"/>
    <mergeCell ref="J107:K107"/>
    <mergeCell ref="J108:K108"/>
    <mergeCell ref="J99:K99"/>
    <mergeCell ref="J100:K100"/>
    <mergeCell ref="J101:K101"/>
    <mergeCell ref="J102:K102"/>
    <mergeCell ref="J103:K103"/>
    <mergeCell ref="J94:K94"/>
    <mergeCell ref="J95:K95"/>
    <mergeCell ref="J96:K96"/>
    <mergeCell ref="J97:K97"/>
    <mergeCell ref="J98:K98"/>
    <mergeCell ref="J89:K89"/>
    <mergeCell ref="J90:K90"/>
    <mergeCell ref="J91:K91"/>
    <mergeCell ref="J92:K92"/>
    <mergeCell ref="J93:K93"/>
    <mergeCell ref="J84:K84"/>
    <mergeCell ref="J85:K85"/>
    <mergeCell ref="J86:K86"/>
    <mergeCell ref="J87:K87"/>
    <mergeCell ref="J88:K88"/>
    <mergeCell ref="J79:K79"/>
    <mergeCell ref="J80:K80"/>
    <mergeCell ref="J81:K81"/>
    <mergeCell ref="J82:K82"/>
    <mergeCell ref="J83:K83"/>
    <mergeCell ref="J74:K74"/>
    <mergeCell ref="J75:K75"/>
    <mergeCell ref="J76:K76"/>
    <mergeCell ref="J77:K77"/>
    <mergeCell ref="J78:K78"/>
    <mergeCell ref="J69:K69"/>
    <mergeCell ref="J70:K70"/>
    <mergeCell ref="J71:K71"/>
    <mergeCell ref="J72:K72"/>
    <mergeCell ref="J73:K73"/>
    <mergeCell ref="J64:K64"/>
    <mergeCell ref="J65:K65"/>
    <mergeCell ref="J66:K66"/>
    <mergeCell ref="J67:K67"/>
    <mergeCell ref="J68:K68"/>
    <mergeCell ref="J59:K59"/>
    <mergeCell ref="J60:K60"/>
    <mergeCell ref="J61:K61"/>
    <mergeCell ref="J62:K62"/>
    <mergeCell ref="J63:K63"/>
    <mergeCell ref="J54:K54"/>
    <mergeCell ref="J55:K55"/>
    <mergeCell ref="J56:K56"/>
    <mergeCell ref="J57:K57"/>
    <mergeCell ref="J58:K58"/>
    <mergeCell ref="J49:K49"/>
    <mergeCell ref="J50:K50"/>
    <mergeCell ref="J51:K51"/>
    <mergeCell ref="J52:K52"/>
    <mergeCell ref="J53:K53"/>
    <mergeCell ref="J44:K44"/>
    <mergeCell ref="J45:K45"/>
    <mergeCell ref="J46:K46"/>
    <mergeCell ref="J47:K47"/>
    <mergeCell ref="J48:K48"/>
    <mergeCell ref="J39:K39"/>
    <mergeCell ref="J40:K40"/>
    <mergeCell ref="J41:K41"/>
    <mergeCell ref="J42:K42"/>
    <mergeCell ref="J43:K43"/>
    <mergeCell ref="J34:K34"/>
    <mergeCell ref="J35:K35"/>
    <mergeCell ref="J36:K36"/>
    <mergeCell ref="J37:K37"/>
    <mergeCell ref="J38:K38"/>
    <mergeCell ref="J28:K28"/>
    <mergeCell ref="J29:K29"/>
    <mergeCell ref="J31:K31"/>
    <mergeCell ref="J32:K32"/>
    <mergeCell ref="J33:K33"/>
    <mergeCell ref="H120:I120"/>
    <mergeCell ref="H121:I121"/>
    <mergeCell ref="H122:I122"/>
    <mergeCell ref="H123:I123"/>
    <mergeCell ref="J16:K16"/>
    <mergeCell ref="J17:K17"/>
    <mergeCell ref="J18:K18"/>
    <mergeCell ref="J19:K19"/>
    <mergeCell ref="J20:K20"/>
    <mergeCell ref="J21:K21"/>
    <mergeCell ref="J22:K22"/>
    <mergeCell ref="J23:K23"/>
    <mergeCell ref="J24:K24"/>
    <mergeCell ref="J25:K25"/>
    <mergeCell ref="J26:K26"/>
    <mergeCell ref="J27:K27"/>
    <mergeCell ref="H114:I114"/>
    <mergeCell ref="H115:I115"/>
    <mergeCell ref="H116:I116"/>
    <mergeCell ref="H117:I117"/>
    <mergeCell ref="H119:I119"/>
    <mergeCell ref="H109:I109"/>
    <mergeCell ref="H110:I110"/>
    <mergeCell ref="H111:I111"/>
    <mergeCell ref="H112:I112"/>
    <mergeCell ref="H113:I113"/>
    <mergeCell ref="H104:I104"/>
    <mergeCell ref="H105:I105"/>
    <mergeCell ref="H106:I106"/>
    <mergeCell ref="H107:I107"/>
    <mergeCell ref="H108:I108"/>
    <mergeCell ref="H99:I99"/>
    <mergeCell ref="H100:I100"/>
    <mergeCell ref="H101:I101"/>
    <mergeCell ref="H102:I102"/>
    <mergeCell ref="H103:I103"/>
    <mergeCell ref="H94:I94"/>
    <mergeCell ref="H95:I95"/>
    <mergeCell ref="H96:I96"/>
    <mergeCell ref="H97:I97"/>
    <mergeCell ref="H98:I98"/>
    <mergeCell ref="H89:I89"/>
    <mergeCell ref="H90:I90"/>
    <mergeCell ref="H91:I91"/>
    <mergeCell ref="H92:I92"/>
    <mergeCell ref="H93:I93"/>
    <mergeCell ref="H84:I84"/>
    <mergeCell ref="H85:I85"/>
    <mergeCell ref="H86:I86"/>
    <mergeCell ref="H87:I87"/>
    <mergeCell ref="H88:I88"/>
    <mergeCell ref="H79:I79"/>
    <mergeCell ref="H80:I80"/>
    <mergeCell ref="H81:I81"/>
    <mergeCell ref="H82:I82"/>
    <mergeCell ref="H83:I83"/>
    <mergeCell ref="H74:I74"/>
    <mergeCell ref="H75:I75"/>
    <mergeCell ref="H76:I76"/>
    <mergeCell ref="H77:I77"/>
    <mergeCell ref="H78:I78"/>
    <mergeCell ref="H69:I69"/>
    <mergeCell ref="H70:I70"/>
    <mergeCell ref="H71:I71"/>
    <mergeCell ref="H72:I72"/>
    <mergeCell ref="H73:I73"/>
    <mergeCell ref="H64:I64"/>
    <mergeCell ref="H65:I65"/>
    <mergeCell ref="H66:I66"/>
    <mergeCell ref="H67:I67"/>
    <mergeCell ref="H68:I68"/>
    <mergeCell ref="H59:I59"/>
    <mergeCell ref="H60:I60"/>
    <mergeCell ref="H61:I61"/>
    <mergeCell ref="H62:I62"/>
    <mergeCell ref="H63:I63"/>
    <mergeCell ref="H54:I54"/>
    <mergeCell ref="H55:I55"/>
    <mergeCell ref="H56:I56"/>
    <mergeCell ref="H57:I57"/>
    <mergeCell ref="H58:I58"/>
    <mergeCell ref="H49:I49"/>
    <mergeCell ref="H50:I50"/>
    <mergeCell ref="H51:I51"/>
    <mergeCell ref="H52:I52"/>
    <mergeCell ref="H53:I53"/>
    <mergeCell ref="H44:I44"/>
    <mergeCell ref="H45:I45"/>
    <mergeCell ref="H46:I46"/>
    <mergeCell ref="H47:I47"/>
    <mergeCell ref="H48:I48"/>
    <mergeCell ref="H39:I39"/>
    <mergeCell ref="H40:I40"/>
    <mergeCell ref="H41:I41"/>
    <mergeCell ref="H42:I42"/>
    <mergeCell ref="H43:I43"/>
    <mergeCell ref="H34:I34"/>
    <mergeCell ref="H35:I35"/>
    <mergeCell ref="H36:I36"/>
    <mergeCell ref="H37:I37"/>
    <mergeCell ref="H38:I38"/>
    <mergeCell ref="H28:I28"/>
    <mergeCell ref="H29:I29"/>
    <mergeCell ref="H31:I31"/>
    <mergeCell ref="H32:I32"/>
    <mergeCell ref="H33:I33"/>
    <mergeCell ref="H23:I23"/>
    <mergeCell ref="H24:I24"/>
    <mergeCell ref="H25:I25"/>
    <mergeCell ref="H26:I26"/>
    <mergeCell ref="H27:I27"/>
    <mergeCell ref="B1:T5"/>
    <mergeCell ref="R13:R14"/>
    <mergeCell ref="B118:T118"/>
    <mergeCell ref="B30:T30"/>
    <mergeCell ref="F13:F14"/>
    <mergeCell ref="J13:K14"/>
    <mergeCell ref="H13:I14"/>
    <mergeCell ref="H16:I16"/>
    <mergeCell ref="H17:I17"/>
    <mergeCell ref="H18:I18"/>
    <mergeCell ref="H19:I19"/>
    <mergeCell ref="H20:I20"/>
    <mergeCell ref="H21:I21"/>
    <mergeCell ref="H22:I22"/>
    <mergeCell ref="B6:D6"/>
    <mergeCell ref="B7:D7"/>
    <mergeCell ref="B8:D8"/>
    <mergeCell ref="B9:D9"/>
    <mergeCell ref="D13:E13"/>
    <mergeCell ref="H7:I7"/>
    <mergeCell ref="H8:I8"/>
    <mergeCell ref="H9:I9"/>
    <mergeCell ref="B13:B14"/>
    <mergeCell ref="B10:D10"/>
    <mergeCell ref="B15:T15"/>
    <mergeCell ref="T13:T14"/>
    <mergeCell ref="L13:L14"/>
    <mergeCell ref="C13:C14"/>
    <mergeCell ref="S13:S14"/>
    <mergeCell ref="M13:M14"/>
    <mergeCell ref="N13:O14"/>
    <mergeCell ref="P13:P14"/>
    <mergeCell ref="Q13:Q14"/>
    <mergeCell ref="G13:G14"/>
  </mergeCells>
  <phoneticPr fontId="6" type="noConversion"/>
  <conditionalFormatting sqref="O119:O123 O31:O117 O16:O29">
    <cfRule type="expression" dxfId="23" priority="1" stopIfTrue="1">
      <formula>O16="û"</formula>
    </cfRule>
    <cfRule type="expression" dxfId="22" priority="2" stopIfTrue="1">
      <formula>O16="ü"</formula>
    </cfRule>
    <cfRule type="expression" dxfId="21" priority="3" stopIfTrue="1">
      <formula>O16="l"</formula>
    </cfRule>
  </conditionalFormatting>
  <conditionalFormatting sqref="N16:N29 N31:N117 N119:N123">
    <cfRule type="cellIs" dxfId="20" priority="4" stopIfTrue="1" operator="equal">
      <formula>"Si"</formula>
    </cfRule>
    <cfRule type="cellIs" dxfId="19" priority="5" stopIfTrue="1" operator="equal">
      <formula>"No"</formula>
    </cfRule>
    <cfRule type="cellIs" dxfId="18" priority="6" stopIfTrue="1" operator="equal">
      <formula>"NA"</formula>
    </cfRule>
  </conditionalFormatting>
  <conditionalFormatting sqref="M16:M29 M31:M117 M119:M123">
    <cfRule type="cellIs" dxfId="17" priority="7" stopIfTrue="1" operator="greaterThanOrEqual">
      <formula>1</formula>
    </cfRule>
  </conditionalFormatting>
  <dataValidations count="8">
    <dataValidation type="list" allowBlank="1" showInputMessage="1" showErrorMessage="1" sqref="N31:N117 N16:N29 N119:N123">
      <formula1>"Si,No,NA"</formula1>
    </dataValidation>
    <dataValidation type="list" allowBlank="1" showInputMessage="1" showErrorMessage="1" sqref="M31:M117 M16:M29 M119:M123">
      <formula1>"1,2,3,4,5,6,7,8,9,10,11,12,13,14,15"</formula1>
    </dataValidation>
    <dataValidation type="list" allowBlank="1" showInputMessage="1" showErrorMessage="1" sqref="D10:E10 F16:F29 F119:F123 F31:F117">
      <formula1>TAB_TIP_ITERACION</formula1>
    </dataValidation>
    <dataValidation type="list" allowBlank="1" showInputMessage="1" showErrorMessage="1" sqref="G16:G29 G31:G117 G119:G123">
      <formula1>AreaPro</formula1>
    </dataValidation>
    <dataValidation type="list" allowBlank="1" showInputMessage="1" showErrorMessage="1" sqref="E8">
      <formula1>Revisor</formula1>
    </dataValidation>
    <dataValidation type="list" allowBlank="1" showInputMessage="1" showErrorMessage="1" sqref="C16:C29 C119:C123">
      <formula1>TAB_GES</formula1>
    </dataValidation>
    <dataValidation type="list" allowBlank="1" showInputMessage="1" showErrorMessage="1" sqref="C31:C117">
      <formula1>TAB_GES</formula1>
    </dataValidation>
    <dataValidation type="list" allowBlank="1" showInputMessage="1" showErrorMessage="1" sqref="H16:K29 H31:K117 H119:K123">
      <formula1>TAB_PAQUETE</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ignoredErrors>
    <ignoredError sqref="AH12:AI12"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0"/>
    <outlinePr summaryBelow="0" summaryRight="0"/>
    <pageSetUpPr fitToPage="1"/>
  </sheetPr>
  <dimension ref="B2:AK168"/>
  <sheetViews>
    <sheetView showGridLines="0" topLeftCell="Q1" workbookViewId="0">
      <pane ySplit="10" topLeftCell="A47" activePane="bottomLeft" state="frozen"/>
      <selection activeCell="B1" sqref="B1"/>
      <selection pane="bottomLeft" activeCell="S51" sqref="S51"/>
    </sheetView>
  </sheetViews>
  <sheetFormatPr baseColWidth="10" defaultColWidth="8.85546875" defaultRowHeight="12.75" outlineLevelRow="1"/>
  <cols>
    <col min="1" max="1" width="1.5703125" customWidth="1"/>
    <col min="2" max="2" width="4" customWidth="1"/>
    <col min="3" max="3" width="17.5703125" style="36"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29" width="8.85546875" hidden="1" customWidth="1"/>
    <col min="30" max="30" width="8.85546875" customWidth="1"/>
    <col min="31" max="31" width="19.140625" customWidth="1"/>
  </cols>
  <sheetData>
    <row r="2" spans="2:37" ht="12.75" customHeight="1">
      <c r="B2" s="281" t="s">
        <v>21</v>
      </c>
      <c r="C2" s="282"/>
      <c r="D2" s="283"/>
      <c r="E2" s="197">
        <v>2</v>
      </c>
    </row>
    <row r="3" spans="2:37" ht="12.75" customHeight="1">
      <c r="B3" s="281" t="s">
        <v>399</v>
      </c>
      <c r="C3" s="282"/>
      <c r="D3" s="283"/>
      <c r="E3" s="197" t="s">
        <v>24</v>
      </c>
      <c r="H3" s="279" t="s">
        <v>382</v>
      </c>
      <c r="I3" s="280"/>
      <c r="J3" s="196">
        <f>COUNTIF($N$12:$N$168,"Si")</f>
        <v>17</v>
      </c>
      <c r="AE3" s="109"/>
      <c r="AF3" s="137" t="s">
        <v>143</v>
      </c>
      <c r="AG3" s="137" t="s">
        <v>346</v>
      </c>
      <c r="AH3" s="137" t="s">
        <v>217</v>
      </c>
      <c r="AI3" s="137" t="s">
        <v>463</v>
      </c>
      <c r="AJ3" s="137" t="s">
        <v>20</v>
      </c>
      <c r="AK3" s="137" t="s">
        <v>19</v>
      </c>
    </row>
    <row r="4" spans="2:37" ht="12" customHeight="1">
      <c r="B4" s="281" t="s">
        <v>225</v>
      </c>
      <c r="C4" s="282"/>
      <c r="D4" s="283"/>
      <c r="E4" s="197" t="s">
        <v>30</v>
      </c>
      <c r="H4" s="279" t="s">
        <v>383</v>
      </c>
      <c r="I4" s="280"/>
      <c r="J4" s="196">
        <f>COUNTIF($N$12:$N$168,"No")</f>
        <v>2</v>
      </c>
      <c r="AE4" s="133" t="s">
        <v>382</v>
      </c>
      <c r="AF4" s="134">
        <f t="shared" ref="AF4:AK4" si="0">COUNTIF(X12:X168,"Si")</f>
        <v>7</v>
      </c>
      <c r="AG4" s="134">
        <f t="shared" si="0"/>
        <v>2</v>
      </c>
      <c r="AH4" s="134">
        <f t="shared" si="0"/>
        <v>2</v>
      </c>
      <c r="AI4" s="134">
        <f t="shared" si="0"/>
        <v>2</v>
      </c>
      <c r="AJ4" s="134">
        <f t="shared" si="0"/>
        <v>3</v>
      </c>
      <c r="AK4" s="134">
        <f t="shared" si="0"/>
        <v>1</v>
      </c>
    </row>
    <row r="5" spans="2:37" ht="12.75" customHeight="1">
      <c r="B5" s="281" t="s">
        <v>223</v>
      </c>
      <c r="C5" s="282"/>
      <c r="D5" s="283"/>
      <c r="E5" s="198">
        <v>39696</v>
      </c>
      <c r="H5" s="279" t="s">
        <v>384</v>
      </c>
      <c r="I5" s="280"/>
      <c r="J5" s="196">
        <f>COUNTIF($N$14:$N$168,"NA")</f>
        <v>1</v>
      </c>
      <c r="AE5" s="133" t="s">
        <v>383</v>
      </c>
      <c r="AF5" s="134">
        <f t="shared" ref="AF5:AK5" si="1">COUNTIF(X12:X168,"No")</f>
        <v>2</v>
      </c>
      <c r="AG5" s="134">
        <f t="shared" si="1"/>
        <v>0</v>
      </c>
      <c r="AH5" s="134">
        <f t="shared" si="1"/>
        <v>0</v>
      </c>
      <c r="AI5" s="134">
        <f t="shared" si="1"/>
        <v>0</v>
      </c>
      <c r="AJ5" s="134">
        <f t="shared" si="1"/>
        <v>0</v>
      </c>
      <c r="AK5" s="134">
        <f t="shared" si="1"/>
        <v>0</v>
      </c>
    </row>
    <row r="6" spans="2:37" ht="12.75" customHeight="1">
      <c r="B6" s="281" t="s">
        <v>11</v>
      </c>
      <c r="C6" s="282"/>
      <c r="D6" s="283"/>
      <c r="E6" s="197" t="s">
        <v>334</v>
      </c>
      <c r="H6" s="35" t="s">
        <v>158</v>
      </c>
      <c r="I6" s="35"/>
      <c r="J6" s="194">
        <f>((J3+J4))/(J3+J4+ COUNTIF($N$14:$N$168,""))</f>
        <v>0.12418300653594772</v>
      </c>
      <c r="AE6" s="133" t="s">
        <v>384</v>
      </c>
      <c r="AF6" s="134">
        <f t="shared" ref="AF6:AK6" si="2">COUNTIF(X12:X168,"NA")</f>
        <v>1</v>
      </c>
      <c r="AG6" s="134">
        <f t="shared" si="2"/>
        <v>0</v>
      </c>
      <c r="AH6" s="134">
        <f t="shared" si="2"/>
        <v>0</v>
      </c>
      <c r="AI6" s="134">
        <f t="shared" si="2"/>
        <v>0</v>
      </c>
      <c r="AJ6" s="134">
        <f t="shared" si="2"/>
        <v>0</v>
      </c>
      <c r="AK6" s="134">
        <f t="shared" si="2"/>
        <v>0</v>
      </c>
    </row>
    <row r="7" spans="2:37" ht="24.75" customHeight="1">
      <c r="H7" s="35" t="s">
        <v>156</v>
      </c>
      <c r="I7" s="35"/>
      <c r="J7" s="194">
        <f>J3/(J3+J4)</f>
        <v>0.89473684210526316</v>
      </c>
      <c r="AE7" s="133" t="s">
        <v>158</v>
      </c>
      <c r="AF7" s="135">
        <f>((AF4+AF5))/(AF4+AF5+ COUNTIF($X$12:$X$168,1))</f>
        <v>5.8823529411764705E-2</v>
      </c>
      <c r="AG7" s="135">
        <f>((AG4+AG5))/(AG4+AG5+ COUNTIF($Y$12:$Y$168,1))</f>
        <v>1.2987012987012988E-2</v>
      </c>
      <c r="AH7" s="135">
        <f>((AH4+AH5))/(AH4+AH5+ COUNTIF($Z$12:$Z$168,1))</f>
        <v>1.2987012987012988E-2</v>
      </c>
      <c r="AI7" s="135">
        <f>((AI4+AI5))/(AI4+AI5+ COUNTIF($AA$12:$AA168,1))</f>
        <v>1.2987012987012988E-2</v>
      </c>
      <c r="AJ7" s="135">
        <f>((AJ4+AJ5))/(AJ4+AJ5+ COUNTIF($AB$12:$AB$168,1))</f>
        <v>1.948051948051948E-2</v>
      </c>
      <c r="AK7" s="135">
        <f>((AK4+AK5))/(AK4+AK5+ COUNTIF(AC12:AC168,1))</f>
        <v>6.4935064935064939E-3</v>
      </c>
    </row>
    <row r="8" spans="2:37" ht="14.25" customHeight="1">
      <c r="L8" s="62"/>
      <c r="M8" s="62"/>
      <c r="N8" s="63"/>
      <c r="O8" s="63"/>
      <c r="P8" s="63"/>
      <c r="Q8" s="64"/>
      <c r="R8" s="65"/>
      <c r="AE8" s="136" t="s">
        <v>156</v>
      </c>
      <c r="AF8" s="135">
        <f t="shared" ref="AF8:AK8" si="3">AF4/(AF4+AF5)</f>
        <v>0.77777777777777779</v>
      </c>
      <c r="AG8" s="135">
        <f t="shared" si="3"/>
        <v>1</v>
      </c>
      <c r="AH8" s="135">
        <f t="shared" si="3"/>
        <v>1</v>
      </c>
      <c r="AI8" s="135">
        <f t="shared" si="3"/>
        <v>1</v>
      </c>
      <c r="AJ8" s="135">
        <f t="shared" si="3"/>
        <v>1</v>
      </c>
      <c r="AK8" s="135">
        <f t="shared" si="3"/>
        <v>1</v>
      </c>
    </row>
    <row r="9" spans="2:37" ht="14.25" customHeight="1">
      <c r="B9" s="274" t="s">
        <v>123</v>
      </c>
      <c r="C9" s="274" t="s">
        <v>149</v>
      </c>
      <c r="D9" s="276" t="s">
        <v>385</v>
      </c>
      <c r="E9" s="276"/>
      <c r="F9" s="38"/>
      <c r="G9" s="277" t="s">
        <v>16</v>
      </c>
      <c r="H9" s="276" t="s">
        <v>144</v>
      </c>
      <c r="I9" s="276"/>
      <c r="J9" s="274" t="s">
        <v>146</v>
      </c>
      <c r="K9" s="274" t="s">
        <v>141</v>
      </c>
      <c r="L9" s="274" t="s">
        <v>257</v>
      </c>
      <c r="M9" s="274" t="s">
        <v>332</v>
      </c>
      <c r="N9" s="274" t="s">
        <v>259</v>
      </c>
      <c r="O9" s="274"/>
      <c r="P9" s="274" t="s">
        <v>381</v>
      </c>
      <c r="Q9" s="274" t="s">
        <v>147</v>
      </c>
      <c r="R9" s="274" t="s">
        <v>138</v>
      </c>
      <c r="S9" s="274" t="s">
        <v>139</v>
      </c>
      <c r="T9" s="274" t="s">
        <v>140</v>
      </c>
      <c r="U9" s="274" t="s">
        <v>148</v>
      </c>
      <c r="V9" s="274" t="s">
        <v>289</v>
      </c>
    </row>
    <row r="10" spans="2:37" ht="24" customHeight="1" thickBot="1">
      <c r="B10" s="275"/>
      <c r="C10" s="275"/>
      <c r="D10" s="70" t="s">
        <v>123</v>
      </c>
      <c r="E10" s="70" t="s">
        <v>252</v>
      </c>
      <c r="F10" s="70" t="s">
        <v>145</v>
      </c>
      <c r="G10" s="278"/>
      <c r="H10" s="70" t="s">
        <v>123</v>
      </c>
      <c r="I10" s="71" t="s">
        <v>252</v>
      </c>
      <c r="J10" s="275"/>
      <c r="K10" s="275"/>
      <c r="L10" s="275"/>
      <c r="M10" s="275"/>
      <c r="N10" s="275"/>
      <c r="O10" s="275"/>
      <c r="P10" s="275"/>
      <c r="Q10" s="275"/>
      <c r="R10" s="275"/>
      <c r="S10" s="275"/>
      <c r="T10" s="275"/>
      <c r="U10" s="275"/>
      <c r="V10" s="275"/>
      <c r="X10" s="123" t="s">
        <v>143</v>
      </c>
      <c r="Y10" s="123" t="s">
        <v>346</v>
      </c>
      <c r="Z10" s="123" t="s">
        <v>217</v>
      </c>
      <c r="AA10" s="123" t="s">
        <v>463</v>
      </c>
      <c r="AB10" s="123" t="s">
        <v>20</v>
      </c>
      <c r="AC10" s="123" t="s">
        <v>19</v>
      </c>
    </row>
    <row r="11" spans="2:37" ht="18" customHeight="1" thickBot="1">
      <c r="B11" s="102" t="s">
        <v>391</v>
      </c>
      <c r="C11" s="92"/>
      <c r="D11" s="92"/>
      <c r="E11" s="92"/>
      <c r="F11" s="92"/>
      <c r="G11" s="92"/>
      <c r="H11" s="92"/>
      <c r="I11" s="92"/>
      <c r="J11" s="92"/>
      <c r="K11" s="92"/>
      <c r="L11" s="92"/>
      <c r="M11" s="103">
        <v>1</v>
      </c>
      <c r="N11" s="103" t="s">
        <v>159</v>
      </c>
      <c r="O11" s="92"/>
      <c r="P11" s="92"/>
      <c r="Q11" s="92"/>
      <c r="R11" s="92"/>
      <c r="S11" s="92"/>
      <c r="T11" s="92"/>
      <c r="U11" s="92"/>
      <c r="V11" s="94"/>
      <c r="X11" s="8"/>
      <c r="Y11" s="8"/>
      <c r="Z11" s="8"/>
      <c r="AA11" s="8"/>
      <c r="AB11" s="8"/>
      <c r="AC11" s="8"/>
    </row>
    <row r="12" spans="2:37" s="39" customFormat="1" ht="96" outlineLevel="1">
      <c r="B12" s="72">
        <v>1</v>
      </c>
      <c r="C12" s="72" t="s">
        <v>304</v>
      </c>
      <c r="D12" s="72">
        <v>1</v>
      </c>
      <c r="E12" s="72" t="s">
        <v>303</v>
      </c>
      <c r="F12" s="73"/>
      <c r="G12" s="51" t="s">
        <v>143</v>
      </c>
      <c r="H12" s="72"/>
      <c r="I12" s="72"/>
      <c r="J12" s="72" t="s">
        <v>455</v>
      </c>
      <c r="K12" s="72" t="s">
        <v>415</v>
      </c>
      <c r="L12" s="74" t="s">
        <v>258</v>
      </c>
      <c r="M12" s="75">
        <v>1</v>
      </c>
      <c r="N12" s="76" t="s">
        <v>159</v>
      </c>
      <c r="O12" s="77" t="str">
        <f t="shared" ref="O12:O43" si="4">IF(N12="No","û",IF(N12="Si","ü",IF(N12="NA","l","")))</f>
        <v>û</v>
      </c>
      <c r="P12" s="72" t="s">
        <v>103</v>
      </c>
      <c r="Q12" s="72" t="s">
        <v>405</v>
      </c>
      <c r="R12" s="72"/>
      <c r="S12" s="72"/>
      <c r="T12" s="72"/>
      <c r="U12" s="72" t="s">
        <v>7</v>
      </c>
      <c r="V12" s="72"/>
      <c r="W12" s="53"/>
      <c r="X12" s="124" t="str">
        <f t="shared" ref="X12:X46" si="5">IF(($G12="PRO")*AND(N12&lt;&gt;""),$N12, 1)</f>
        <v>No</v>
      </c>
      <c r="Y12" s="124">
        <f t="shared" ref="Y12:Y46" si="6">IF(($G12="REQM")*AND(N12&lt;&gt;""),$N12, 1)</f>
        <v>1</v>
      </c>
      <c r="Z12" s="124">
        <f t="shared" ref="Z12:Z46" si="7">IF(($G12="ING")*AND(N12&lt;&gt;""),$N12, 1)</f>
        <v>1</v>
      </c>
      <c r="AA12" s="124">
        <f t="shared" ref="AA12:AA46" si="8">IF(($G12="PPQA")*AND(N12&lt;&gt;""),$N12, 1)</f>
        <v>1</v>
      </c>
      <c r="AB12" s="124">
        <f t="shared" ref="AB12:AB46" si="9">IF(($G12="CM")*AND(N12&lt;&gt;""),$N12, 1)</f>
        <v>1</v>
      </c>
      <c r="AC12" s="124">
        <f t="shared" ref="AC12:AC46" si="10">IF(($G12="MA")*AND(N12&lt;&gt;""),$N12, 1)</f>
        <v>1</v>
      </c>
    </row>
    <row r="13" spans="2:37" s="39" customFormat="1" ht="96" outlineLevel="1">
      <c r="B13" s="72">
        <f t="shared" ref="B13:B46" si="11">B12+1</f>
        <v>2</v>
      </c>
      <c r="C13" s="72" t="s">
        <v>304</v>
      </c>
      <c r="D13" s="72">
        <v>2</v>
      </c>
      <c r="E13" s="72" t="s">
        <v>412</v>
      </c>
      <c r="F13" s="73"/>
      <c r="G13" s="51" t="s">
        <v>143</v>
      </c>
      <c r="H13" s="72"/>
      <c r="I13" s="72"/>
      <c r="J13" s="72" t="s">
        <v>455</v>
      </c>
      <c r="K13" s="72" t="s">
        <v>132</v>
      </c>
      <c r="L13" s="74"/>
      <c r="M13" s="75">
        <v>1</v>
      </c>
      <c r="N13" s="76" t="s">
        <v>157</v>
      </c>
      <c r="O13" s="77" t="str">
        <f t="shared" si="4"/>
        <v>ü</v>
      </c>
      <c r="P13" s="72" t="s">
        <v>413</v>
      </c>
      <c r="Q13" s="72" t="s">
        <v>414</v>
      </c>
      <c r="R13" s="72"/>
      <c r="S13" s="72"/>
      <c r="T13" s="72"/>
      <c r="U13" s="72"/>
      <c r="V13" s="72"/>
      <c r="W13" s="53"/>
      <c r="X13" s="124" t="str">
        <f t="shared" si="5"/>
        <v>Si</v>
      </c>
      <c r="Y13" s="124">
        <f t="shared" si="6"/>
        <v>1</v>
      </c>
      <c r="Z13" s="124">
        <f t="shared" si="7"/>
        <v>1</v>
      </c>
      <c r="AA13" s="124">
        <f t="shared" si="8"/>
        <v>1</v>
      </c>
      <c r="AB13" s="124">
        <f t="shared" si="9"/>
        <v>1</v>
      </c>
      <c r="AC13" s="124">
        <f t="shared" si="10"/>
        <v>1</v>
      </c>
    </row>
    <row r="14" spans="2:37" s="39" customFormat="1" ht="34.5" outlineLevel="1">
      <c r="B14" s="72">
        <f t="shared" si="11"/>
        <v>3</v>
      </c>
      <c r="C14" s="51" t="s">
        <v>304</v>
      </c>
      <c r="D14" s="51">
        <v>3</v>
      </c>
      <c r="E14" s="51" t="s">
        <v>305</v>
      </c>
      <c r="F14" s="52"/>
      <c r="G14" s="51" t="s">
        <v>143</v>
      </c>
      <c r="H14" s="51"/>
      <c r="I14" s="51"/>
      <c r="J14" s="51" t="s">
        <v>132</v>
      </c>
      <c r="K14" s="51" t="s">
        <v>455</v>
      </c>
      <c r="L14" s="51" t="s">
        <v>258</v>
      </c>
      <c r="M14" s="67">
        <v>2</v>
      </c>
      <c r="N14" s="66" t="s">
        <v>159</v>
      </c>
      <c r="O14" s="77" t="str">
        <f t="shared" si="4"/>
        <v>û</v>
      </c>
      <c r="P14" s="51" t="s">
        <v>407</v>
      </c>
      <c r="Q14" s="51" t="s">
        <v>406</v>
      </c>
      <c r="R14" s="51" t="s">
        <v>304</v>
      </c>
      <c r="S14" s="51"/>
      <c r="T14" s="51"/>
      <c r="U14" s="51" t="s">
        <v>7</v>
      </c>
      <c r="V14" s="51"/>
      <c r="W14" s="53"/>
      <c r="X14" s="124" t="str">
        <f t="shared" si="5"/>
        <v>No</v>
      </c>
      <c r="Y14" s="124">
        <f t="shared" si="6"/>
        <v>1</v>
      </c>
      <c r="Z14" s="124">
        <f t="shared" si="7"/>
        <v>1</v>
      </c>
      <c r="AA14" s="124">
        <f t="shared" si="8"/>
        <v>1</v>
      </c>
      <c r="AB14" s="124">
        <f t="shared" si="9"/>
        <v>1</v>
      </c>
      <c r="AC14" s="124">
        <f t="shared" si="10"/>
        <v>1</v>
      </c>
    </row>
    <row r="15" spans="2:37" s="39" customFormat="1" ht="34.5" outlineLevel="1">
      <c r="B15" s="72">
        <f t="shared" si="11"/>
        <v>4</v>
      </c>
      <c r="C15" s="51" t="s">
        <v>304</v>
      </c>
      <c r="D15" s="51">
        <v>3</v>
      </c>
      <c r="E15" s="51" t="s">
        <v>305</v>
      </c>
      <c r="F15" s="52"/>
      <c r="G15" s="51" t="s">
        <v>143</v>
      </c>
      <c r="H15" s="55">
        <v>1</v>
      </c>
      <c r="I15" s="55" t="s">
        <v>438</v>
      </c>
      <c r="J15" s="51" t="s">
        <v>132</v>
      </c>
      <c r="K15" s="51" t="s">
        <v>302</v>
      </c>
      <c r="L15" s="51" t="s">
        <v>258</v>
      </c>
      <c r="M15" s="67"/>
      <c r="N15" s="66"/>
      <c r="O15" s="77" t="str">
        <f t="shared" si="4"/>
        <v/>
      </c>
      <c r="P15" s="51" t="s">
        <v>435</v>
      </c>
      <c r="Q15" s="51" t="s">
        <v>171</v>
      </c>
      <c r="R15" s="51" t="s">
        <v>73</v>
      </c>
      <c r="S15" s="51"/>
      <c r="T15" s="51"/>
      <c r="U15" s="51" t="s">
        <v>50</v>
      </c>
      <c r="V15" s="51"/>
      <c r="W15" s="53"/>
      <c r="X15" s="124">
        <f t="shared" si="5"/>
        <v>1</v>
      </c>
      <c r="Y15" s="124">
        <f t="shared" si="6"/>
        <v>1</v>
      </c>
      <c r="Z15" s="124">
        <f t="shared" si="7"/>
        <v>1</v>
      </c>
      <c r="AA15" s="124">
        <f t="shared" si="8"/>
        <v>1</v>
      </c>
      <c r="AB15" s="124">
        <f t="shared" si="9"/>
        <v>1</v>
      </c>
      <c r="AC15" s="124">
        <f t="shared" si="10"/>
        <v>1</v>
      </c>
    </row>
    <row r="16" spans="2:37" s="39" customFormat="1" ht="34.5" outlineLevel="1">
      <c r="B16" s="72">
        <f t="shared" si="11"/>
        <v>5</v>
      </c>
      <c r="C16" s="51" t="s">
        <v>304</v>
      </c>
      <c r="D16" s="51">
        <v>3</v>
      </c>
      <c r="E16" s="51" t="s">
        <v>305</v>
      </c>
      <c r="F16" s="52"/>
      <c r="G16" s="51" t="s">
        <v>143</v>
      </c>
      <c r="H16" s="51">
        <v>1</v>
      </c>
      <c r="I16" s="51" t="s">
        <v>362</v>
      </c>
      <c r="J16" s="51" t="s">
        <v>245</v>
      </c>
      <c r="K16" s="51" t="s">
        <v>363</v>
      </c>
      <c r="L16" s="51" t="s">
        <v>258</v>
      </c>
      <c r="M16" s="67">
        <v>1</v>
      </c>
      <c r="N16" s="66" t="s">
        <v>157</v>
      </c>
      <c r="O16" s="77" t="str">
        <f t="shared" si="4"/>
        <v>ü</v>
      </c>
      <c r="P16" s="51" t="s">
        <v>435</v>
      </c>
      <c r="Q16" s="10" t="s">
        <v>65</v>
      </c>
      <c r="R16" s="51"/>
      <c r="S16" s="51"/>
      <c r="T16" s="51"/>
      <c r="U16" s="51"/>
      <c r="V16" s="51"/>
      <c r="W16" s="53"/>
      <c r="X16" s="124" t="str">
        <f t="shared" si="5"/>
        <v>Si</v>
      </c>
      <c r="Y16" s="124">
        <f t="shared" si="6"/>
        <v>1</v>
      </c>
      <c r="Z16" s="124">
        <f t="shared" si="7"/>
        <v>1</v>
      </c>
      <c r="AA16" s="124">
        <f t="shared" si="8"/>
        <v>1</v>
      </c>
      <c r="AB16" s="124">
        <f t="shared" si="9"/>
        <v>1</v>
      </c>
      <c r="AC16" s="124">
        <f t="shared" si="10"/>
        <v>1</v>
      </c>
    </row>
    <row r="17" spans="2:29" s="39" customFormat="1" ht="36" outlineLevel="1">
      <c r="B17" s="72">
        <f t="shared" si="11"/>
        <v>6</v>
      </c>
      <c r="C17" s="51" t="s">
        <v>304</v>
      </c>
      <c r="D17" s="51">
        <v>3</v>
      </c>
      <c r="E17" s="51" t="s">
        <v>305</v>
      </c>
      <c r="F17" s="52"/>
      <c r="G17" s="51" t="s">
        <v>463</v>
      </c>
      <c r="H17" s="51">
        <v>2</v>
      </c>
      <c r="I17" s="51" t="s">
        <v>364</v>
      </c>
      <c r="J17" s="51" t="s">
        <v>245</v>
      </c>
      <c r="K17" s="51" t="s">
        <v>132</v>
      </c>
      <c r="L17" s="51" t="s">
        <v>258</v>
      </c>
      <c r="M17" s="67">
        <v>1</v>
      </c>
      <c r="N17" s="66" t="s">
        <v>157</v>
      </c>
      <c r="O17" s="77" t="str">
        <f t="shared" si="4"/>
        <v>ü</v>
      </c>
      <c r="P17" s="51" t="s">
        <v>65</v>
      </c>
      <c r="Q17" s="10" t="s">
        <v>78</v>
      </c>
      <c r="R17" s="51"/>
      <c r="S17" s="51"/>
      <c r="T17" s="51"/>
      <c r="U17" s="51"/>
      <c r="V17" s="51"/>
      <c r="W17" s="53"/>
      <c r="X17" s="124">
        <f t="shared" si="5"/>
        <v>1</v>
      </c>
      <c r="Y17" s="124">
        <f t="shared" si="6"/>
        <v>1</v>
      </c>
      <c r="Z17" s="124">
        <f t="shared" si="7"/>
        <v>1</v>
      </c>
      <c r="AA17" s="124" t="str">
        <f t="shared" si="8"/>
        <v>Si</v>
      </c>
      <c r="AB17" s="124">
        <f t="shared" si="9"/>
        <v>1</v>
      </c>
      <c r="AC17" s="124">
        <f t="shared" si="10"/>
        <v>1</v>
      </c>
    </row>
    <row r="18" spans="2:29" s="39" customFormat="1" ht="36" outlineLevel="1">
      <c r="B18" s="72">
        <f t="shared" si="11"/>
        <v>7</v>
      </c>
      <c r="C18" s="51" t="s">
        <v>304</v>
      </c>
      <c r="D18" s="51">
        <v>3</v>
      </c>
      <c r="E18" s="51" t="s">
        <v>305</v>
      </c>
      <c r="F18" s="52"/>
      <c r="G18" s="51" t="s">
        <v>19</v>
      </c>
      <c r="H18" s="51">
        <v>3</v>
      </c>
      <c r="I18" s="51" t="s">
        <v>436</v>
      </c>
      <c r="J18" s="51" t="s">
        <v>132</v>
      </c>
      <c r="K18" s="51" t="s">
        <v>124</v>
      </c>
      <c r="L18" s="51" t="s">
        <v>258</v>
      </c>
      <c r="M18" s="67"/>
      <c r="N18" s="66" t="s">
        <v>157</v>
      </c>
      <c r="O18" s="77" t="str">
        <f t="shared" si="4"/>
        <v>ü</v>
      </c>
      <c r="P18" s="51" t="s">
        <v>78</v>
      </c>
      <c r="Q18" s="10" t="s">
        <v>78</v>
      </c>
      <c r="R18" s="51"/>
      <c r="S18" s="51"/>
      <c r="T18" s="51"/>
      <c r="U18" s="51"/>
      <c r="V18" s="51"/>
      <c r="W18" s="53"/>
      <c r="X18" s="124">
        <f t="shared" si="5"/>
        <v>1</v>
      </c>
      <c r="Y18" s="124">
        <f t="shared" si="6"/>
        <v>1</v>
      </c>
      <c r="Z18" s="124">
        <f t="shared" si="7"/>
        <v>1</v>
      </c>
      <c r="AA18" s="124">
        <f t="shared" si="8"/>
        <v>1</v>
      </c>
      <c r="AB18" s="124">
        <f t="shared" si="9"/>
        <v>1</v>
      </c>
      <c r="AC18" s="124" t="str">
        <f t="shared" si="10"/>
        <v>Si</v>
      </c>
    </row>
    <row r="19" spans="2:29" s="39" customFormat="1" ht="36" outlineLevel="1">
      <c r="B19" s="72">
        <f t="shared" si="11"/>
        <v>8</v>
      </c>
      <c r="C19" s="51" t="s">
        <v>304</v>
      </c>
      <c r="D19" s="51">
        <v>3</v>
      </c>
      <c r="E19" s="51" t="s">
        <v>305</v>
      </c>
      <c r="F19" s="52"/>
      <c r="G19" s="51" t="s">
        <v>217</v>
      </c>
      <c r="H19" s="51">
        <v>4</v>
      </c>
      <c r="I19" s="51" t="s">
        <v>366</v>
      </c>
      <c r="J19" s="51" t="s">
        <v>245</v>
      </c>
      <c r="K19" s="51" t="s">
        <v>132</v>
      </c>
      <c r="L19" s="51" t="s">
        <v>258</v>
      </c>
      <c r="M19" s="67"/>
      <c r="N19" s="66" t="s">
        <v>157</v>
      </c>
      <c r="O19" s="77" t="str">
        <f t="shared" si="4"/>
        <v>ü</v>
      </c>
      <c r="P19" s="51" t="s">
        <v>65</v>
      </c>
      <c r="Q19" s="10" t="s">
        <v>65</v>
      </c>
      <c r="R19" s="51"/>
      <c r="S19" s="51"/>
      <c r="T19" s="51"/>
      <c r="U19" s="51"/>
      <c r="V19" s="51"/>
      <c r="W19" s="53"/>
      <c r="X19" s="124">
        <f t="shared" si="5"/>
        <v>1</v>
      </c>
      <c r="Y19" s="124">
        <f t="shared" si="6"/>
        <v>1</v>
      </c>
      <c r="Z19" s="124" t="str">
        <f t="shared" si="7"/>
        <v>Si</v>
      </c>
      <c r="AA19" s="124">
        <f t="shared" si="8"/>
        <v>1</v>
      </c>
      <c r="AB19" s="124">
        <f t="shared" si="9"/>
        <v>1</v>
      </c>
      <c r="AC19" s="124">
        <f t="shared" si="10"/>
        <v>1</v>
      </c>
    </row>
    <row r="20" spans="2:29" s="39" customFormat="1" ht="34.5" outlineLevel="1">
      <c r="B20" s="72">
        <f t="shared" si="11"/>
        <v>9</v>
      </c>
      <c r="C20" s="51" t="s">
        <v>304</v>
      </c>
      <c r="D20" s="51">
        <v>3</v>
      </c>
      <c r="E20" s="51" t="s">
        <v>305</v>
      </c>
      <c r="F20" s="52"/>
      <c r="G20" s="51" t="s">
        <v>20</v>
      </c>
      <c r="H20" s="55">
        <v>2</v>
      </c>
      <c r="I20" s="55" t="s">
        <v>438</v>
      </c>
      <c r="J20" s="51" t="s">
        <v>245</v>
      </c>
      <c r="K20" s="51" t="s">
        <v>302</v>
      </c>
      <c r="L20" s="51" t="s">
        <v>258</v>
      </c>
      <c r="M20" s="67"/>
      <c r="N20" s="66" t="s">
        <v>157</v>
      </c>
      <c r="O20" s="77" t="str">
        <f t="shared" si="4"/>
        <v>ü</v>
      </c>
      <c r="P20" s="51" t="s">
        <v>66</v>
      </c>
      <c r="Q20" s="51" t="s">
        <v>439</v>
      </c>
      <c r="R20" s="51" t="s">
        <v>73</v>
      </c>
      <c r="S20" s="51"/>
      <c r="T20" s="51"/>
      <c r="U20" s="51" t="s">
        <v>50</v>
      </c>
      <c r="V20" s="51"/>
      <c r="W20" s="53"/>
      <c r="X20" s="124">
        <f t="shared" si="5"/>
        <v>1</v>
      </c>
      <c r="Y20" s="124">
        <f t="shared" si="6"/>
        <v>1</v>
      </c>
      <c r="Z20" s="124">
        <f t="shared" si="7"/>
        <v>1</v>
      </c>
      <c r="AA20" s="124">
        <f t="shared" si="8"/>
        <v>1</v>
      </c>
      <c r="AB20" s="124" t="str">
        <f t="shared" si="9"/>
        <v>Si</v>
      </c>
      <c r="AC20" s="124">
        <f t="shared" si="10"/>
        <v>1</v>
      </c>
    </row>
    <row r="21" spans="2:29" s="39" customFormat="1" ht="34.5" outlineLevel="1">
      <c r="B21" s="72">
        <f t="shared" si="11"/>
        <v>10</v>
      </c>
      <c r="C21" s="51" t="s">
        <v>304</v>
      </c>
      <c r="D21" s="51">
        <v>3</v>
      </c>
      <c r="E21" s="51" t="s">
        <v>305</v>
      </c>
      <c r="F21" s="52"/>
      <c r="G21" s="51" t="s">
        <v>20</v>
      </c>
      <c r="H21" s="55">
        <v>8</v>
      </c>
      <c r="I21" s="55" t="s">
        <v>408</v>
      </c>
      <c r="J21" s="51" t="s">
        <v>302</v>
      </c>
      <c r="K21" s="51" t="s">
        <v>132</v>
      </c>
      <c r="L21" s="51" t="s">
        <v>258</v>
      </c>
      <c r="M21" s="67"/>
      <c r="N21" s="66"/>
      <c r="O21" s="77" t="str">
        <f t="shared" si="4"/>
        <v/>
      </c>
      <c r="P21" s="51" t="s">
        <v>66</v>
      </c>
      <c r="Q21" s="51" t="s">
        <v>79</v>
      </c>
      <c r="R21" s="51" t="s">
        <v>50</v>
      </c>
      <c r="S21" s="51"/>
      <c r="T21" s="51"/>
      <c r="U21" s="51" t="s">
        <v>50</v>
      </c>
      <c r="V21" s="51"/>
      <c r="W21" s="53"/>
      <c r="X21" s="124">
        <f t="shared" si="5"/>
        <v>1</v>
      </c>
      <c r="Y21" s="124">
        <f t="shared" si="6"/>
        <v>1</v>
      </c>
      <c r="Z21" s="124">
        <f t="shared" si="7"/>
        <v>1</v>
      </c>
      <c r="AA21" s="124">
        <f t="shared" si="8"/>
        <v>1</v>
      </c>
      <c r="AB21" s="124">
        <f t="shared" si="9"/>
        <v>1</v>
      </c>
      <c r="AC21" s="124">
        <f t="shared" si="10"/>
        <v>1</v>
      </c>
    </row>
    <row r="22" spans="2:29" s="39" customFormat="1" ht="34.5" outlineLevel="1">
      <c r="B22" s="72">
        <f t="shared" si="11"/>
        <v>11</v>
      </c>
      <c r="C22" s="51" t="s">
        <v>304</v>
      </c>
      <c r="D22" s="51">
        <v>3</v>
      </c>
      <c r="E22" s="51" t="s">
        <v>305</v>
      </c>
      <c r="F22" s="52"/>
      <c r="G22" s="51" t="s">
        <v>20</v>
      </c>
      <c r="H22" s="55">
        <v>3</v>
      </c>
      <c r="I22" s="55" t="s">
        <v>438</v>
      </c>
      <c r="J22" s="51" t="s">
        <v>132</v>
      </c>
      <c r="K22" s="51" t="s">
        <v>302</v>
      </c>
      <c r="L22" s="51" t="s">
        <v>258</v>
      </c>
      <c r="M22" s="67"/>
      <c r="N22" s="66"/>
      <c r="O22" s="77" t="str">
        <f t="shared" si="4"/>
        <v/>
      </c>
      <c r="P22" s="51" t="s">
        <v>66</v>
      </c>
      <c r="Q22" s="51" t="s">
        <v>440</v>
      </c>
      <c r="R22" s="51" t="s">
        <v>73</v>
      </c>
      <c r="S22" s="51"/>
      <c r="T22" s="51"/>
      <c r="U22" s="51" t="s">
        <v>50</v>
      </c>
      <c r="V22" s="51"/>
      <c r="W22" s="53"/>
      <c r="X22" s="124">
        <f t="shared" si="5"/>
        <v>1</v>
      </c>
      <c r="Y22" s="124">
        <f t="shared" si="6"/>
        <v>1</v>
      </c>
      <c r="Z22" s="124">
        <f t="shared" si="7"/>
        <v>1</v>
      </c>
      <c r="AA22" s="124">
        <f t="shared" si="8"/>
        <v>1</v>
      </c>
      <c r="AB22" s="124">
        <f t="shared" si="9"/>
        <v>1</v>
      </c>
      <c r="AC22" s="124">
        <f t="shared" si="10"/>
        <v>1</v>
      </c>
    </row>
    <row r="23" spans="2:29" s="39" customFormat="1" ht="48" outlineLevel="1">
      <c r="B23" s="72">
        <f t="shared" si="11"/>
        <v>12</v>
      </c>
      <c r="C23" s="51" t="s">
        <v>304</v>
      </c>
      <c r="D23" s="51">
        <v>3</v>
      </c>
      <c r="E23" s="51" t="s">
        <v>305</v>
      </c>
      <c r="F23" s="52"/>
      <c r="G23" s="51" t="s">
        <v>20</v>
      </c>
      <c r="H23" s="55">
        <v>7</v>
      </c>
      <c r="I23" s="55" t="s">
        <v>437</v>
      </c>
      <c r="J23" s="51" t="s">
        <v>302</v>
      </c>
      <c r="K23" s="51" t="s">
        <v>132</v>
      </c>
      <c r="L23" s="51" t="s">
        <v>258</v>
      </c>
      <c r="M23" s="67"/>
      <c r="N23" s="66"/>
      <c r="O23" s="77" t="str">
        <f t="shared" si="4"/>
        <v/>
      </c>
      <c r="P23" s="51" t="s">
        <v>67</v>
      </c>
      <c r="Q23" s="51" t="s">
        <v>445</v>
      </c>
      <c r="R23" s="51" t="s">
        <v>73</v>
      </c>
      <c r="S23" s="51"/>
      <c r="T23" s="51"/>
      <c r="U23" s="51" t="s">
        <v>50</v>
      </c>
      <c r="V23" s="51"/>
      <c r="W23" s="53"/>
      <c r="X23" s="124">
        <f t="shared" si="5"/>
        <v>1</v>
      </c>
      <c r="Y23" s="124">
        <f t="shared" si="6"/>
        <v>1</v>
      </c>
      <c r="Z23" s="124">
        <f t="shared" si="7"/>
        <v>1</v>
      </c>
      <c r="AA23" s="124">
        <f t="shared" si="8"/>
        <v>1</v>
      </c>
      <c r="AB23" s="124">
        <f t="shared" si="9"/>
        <v>1</v>
      </c>
      <c r="AC23" s="124">
        <f t="shared" si="10"/>
        <v>1</v>
      </c>
    </row>
    <row r="24" spans="2:29" s="39" customFormat="1" ht="48" outlineLevel="1">
      <c r="B24" s="72">
        <f t="shared" si="11"/>
        <v>13</v>
      </c>
      <c r="C24" s="51" t="s">
        <v>304</v>
      </c>
      <c r="D24" s="51">
        <v>3</v>
      </c>
      <c r="E24" s="51" t="s">
        <v>306</v>
      </c>
      <c r="F24" s="52"/>
      <c r="G24" s="51" t="s">
        <v>143</v>
      </c>
      <c r="H24" s="51"/>
      <c r="I24" s="51"/>
      <c r="J24" s="51" t="s">
        <v>132</v>
      </c>
      <c r="K24" s="51" t="s">
        <v>416</v>
      </c>
      <c r="L24" s="51" t="s">
        <v>258</v>
      </c>
      <c r="M24" s="67">
        <v>1</v>
      </c>
      <c r="N24" s="66" t="s">
        <v>157</v>
      </c>
      <c r="O24" s="77" t="str">
        <f t="shared" si="4"/>
        <v>ü</v>
      </c>
      <c r="P24" s="51" t="s">
        <v>294</v>
      </c>
      <c r="Q24" s="51" t="s">
        <v>307</v>
      </c>
      <c r="R24" s="51" t="s">
        <v>304</v>
      </c>
      <c r="S24" s="51"/>
      <c r="T24" s="51"/>
      <c r="U24" s="51" t="s">
        <v>7</v>
      </c>
      <c r="V24" s="51"/>
      <c r="W24" s="53"/>
      <c r="X24" s="124" t="str">
        <f t="shared" si="5"/>
        <v>Si</v>
      </c>
      <c r="Y24" s="124">
        <f t="shared" si="6"/>
        <v>1</v>
      </c>
      <c r="Z24" s="124">
        <f t="shared" si="7"/>
        <v>1</v>
      </c>
      <c r="AA24" s="124">
        <f t="shared" si="8"/>
        <v>1</v>
      </c>
      <c r="AB24" s="124">
        <f t="shared" si="9"/>
        <v>1</v>
      </c>
      <c r="AC24" s="124">
        <f t="shared" si="10"/>
        <v>1</v>
      </c>
    </row>
    <row r="25" spans="2:29" s="39" customFormat="1" ht="60" outlineLevel="1">
      <c r="B25" s="72">
        <f t="shared" si="11"/>
        <v>14</v>
      </c>
      <c r="C25" s="51" t="s">
        <v>304</v>
      </c>
      <c r="D25" s="51">
        <v>3</v>
      </c>
      <c r="E25" s="51" t="s">
        <v>349</v>
      </c>
      <c r="F25" s="52"/>
      <c r="G25" s="51" t="s">
        <v>143</v>
      </c>
      <c r="H25" s="51"/>
      <c r="I25" s="51"/>
      <c r="J25" s="51" t="s">
        <v>132</v>
      </c>
      <c r="K25" s="51" t="s">
        <v>416</v>
      </c>
      <c r="L25" s="51" t="s">
        <v>258</v>
      </c>
      <c r="M25" s="67">
        <v>3</v>
      </c>
      <c r="N25" s="66" t="s">
        <v>9</v>
      </c>
      <c r="O25" s="77" t="str">
        <f t="shared" si="4"/>
        <v>l</v>
      </c>
      <c r="P25" s="51" t="s">
        <v>295</v>
      </c>
      <c r="Q25" s="51" t="s">
        <v>308</v>
      </c>
      <c r="R25" s="51" t="s">
        <v>304</v>
      </c>
      <c r="S25" s="51"/>
      <c r="T25" s="51"/>
      <c r="U25" s="51" t="s">
        <v>7</v>
      </c>
      <c r="V25" s="51"/>
      <c r="W25" s="53"/>
      <c r="X25" s="124" t="str">
        <f t="shared" si="5"/>
        <v>NA</v>
      </c>
      <c r="Y25" s="124">
        <f t="shared" si="6"/>
        <v>1</v>
      </c>
      <c r="Z25" s="124">
        <f t="shared" si="7"/>
        <v>1</v>
      </c>
      <c r="AA25" s="124">
        <f t="shared" si="8"/>
        <v>1</v>
      </c>
      <c r="AB25" s="124">
        <f t="shared" si="9"/>
        <v>1</v>
      </c>
      <c r="AC25" s="124">
        <f t="shared" si="10"/>
        <v>1</v>
      </c>
    </row>
    <row r="26" spans="2:29" s="39" customFormat="1" ht="36" outlineLevel="1">
      <c r="B26" s="72">
        <f t="shared" si="11"/>
        <v>15</v>
      </c>
      <c r="C26" s="51" t="s">
        <v>304</v>
      </c>
      <c r="D26" s="51">
        <v>3</v>
      </c>
      <c r="E26" s="51" t="s">
        <v>128</v>
      </c>
      <c r="F26" s="51"/>
      <c r="G26" s="51" t="s">
        <v>143</v>
      </c>
      <c r="H26" s="51"/>
      <c r="I26" s="51"/>
      <c r="J26" s="51" t="s">
        <v>132</v>
      </c>
      <c r="K26" s="51" t="s">
        <v>455</v>
      </c>
      <c r="L26" s="51" t="s">
        <v>258</v>
      </c>
      <c r="M26" s="67"/>
      <c r="N26" s="66"/>
      <c r="O26" s="77" t="str">
        <f t="shared" si="4"/>
        <v/>
      </c>
      <c r="P26" s="51" t="s">
        <v>296</v>
      </c>
      <c r="Q26" s="51" t="s">
        <v>309</v>
      </c>
      <c r="R26" s="51" t="s">
        <v>304</v>
      </c>
      <c r="S26" s="51"/>
      <c r="T26" s="51"/>
      <c r="U26" s="51" t="s">
        <v>7</v>
      </c>
      <c r="V26" s="51"/>
      <c r="W26" s="53"/>
      <c r="X26" s="124">
        <f t="shared" si="5"/>
        <v>1</v>
      </c>
      <c r="Y26" s="124">
        <f t="shared" si="6"/>
        <v>1</v>
      </c>
      <c r="Z26" s="124">
        <f t="shared" si="7"/>
        <v>1</v>
      </c>
      <c r="AA26" s="124">
        <f t="shared" si="8"/>
        <v>1</v>
      </c>
      <c r="AB26" s="124">
        <f t="shared" si="9"/>
        <v>1</v>
      </c>
      <c r="AC26" s="124">
        <f t="shared" si="10"/>
        <v>1</v>
      </c>
    </row>
    <row r="27" spans="2:29" s="39" customFormat="1" ht="96" outlineLevel="1">
      <c r="B27" s="72">
        <f t="shared" si="11"/>
        <v>16</v>
      </c>
      <c r="C27" s="51" t="s">
        <v>304</v>
      </c>
      <c r="D27" s="51">
        <v>2.4</v>
      </c>
      <c r="E27" s="51" t="s">
        <v>128</v>
      </c>
      <c r="F27" s="51"/>
      <c r="G27" s="51" t="s">
        <v>143</v>
      </c>
      <c r="H27" s="51">
        <v>1</v>
      </c>
      <c r="I27" s="54" t="s">
        <v>208</v>
      </c>
      <c r="J27" s="51" t="s">
        <v>132</v>
      </c>
      <c r="K27" s="51" t="s">
        <v>124</v>
      </c>
      <c r="L27" s="51" t="s">
        <v>258</v>
      </c>
      <c r="M27" s="67">
        <v>1</v>
      </c>
      <c r="N27" s="66" t="s">
        <v>157</v>
      </c>
      <c r="O27" s="77" t="str">
        <f t="shared" si="4"/>
        <v>ü</v>
      </c>
      <c r="P27" s="51" t="s">
        <v>69</v>
      </c>
      <c r="Q27" s="51" t="s">
        <v>71</v>
      </c>
      <c r="R27" s="51"/>
      <c r="S27" s="51"/>
      <c r="T27" s="51"/>
      <c r="U27" s="51" t="s">
        <v>51</v>
      </c>
      <c r="V27" s="51"/>
      <c r="W27" s="53"/>
      <c r="X27" s="124" t="str">
        <f t="shared" si="5"/>
        <v>Si</v>
      </c>
      <c r="Y27" s="124">
        <f t="shared" si="6"/>
        <v>1</v>
      </c>
      <c r="Z27" s="124">
        <f t="shared" si="7"/>
        <v>1</v>
      </c>
      <c r="AA27" s="124">
        <f t="shared" si="8"/>
        <v>1</v>
      </c>
      <c r="AB27" s="124">
        <f t="shared" si="9"/>
        <v>1</v>
      </c>
      <c r="AC27" s="124">
        <f t="shared" si="10"/>
        <v>1</v>
      </c>
    </row>
    <row r="28" spans="2:29" s="39" customFormat="1" ht="36" outlineLevel="1">
      <c r="B28" s="72">
        <f t="shared" si="11"/>
        <v>17</v>
      </c>
      <c r="C28" s="55" t="s">
        <v>304</v>
      </c>
      <c r="D28" s="55">
        <v>2.4</v>
      </c>
      <c r="E28" s="55" t="s">
        <v>128</v>
      </c>
      <c r="F28" s="55"/>
      <c r="G28" s="51" t="s">
        <v>143</v>
      </c>
      <c r="H28" s="55">
        <v>3</v>
      </c>
      <c r="I28" s="56" t="s">
        <v>150</v>
      </c>
      <c r="J28" s="55" t="s">
        <v>132</v>
      </c>
      <c r="K28" s="55" t="s">
        <v>124</v>
      </c>
      <c r="L28" s="51" t="s">
        <v>258</v>
      </c>
      <c r="M28" s="67"/>
      <c r="N28" s="66"/>
      <c r="O28" s="77" t="str">
        <f t="shared" si="4"/>
        <v/>
      </c>
      <c r="P28" s="55" t="s">
        <v>69</v>
      </c>
      <c r="Q28" s="55" t="s">
        <v>83</v>
      </c>
      <c r="R28" s="55"/>
      <c r="S28" s="55"/>
      <c r="T28" s="55"/>
      <c r="U28" s="55" t="s">
        <v>51</v>
      </c>
      <c r="V28" s="51"/>
      <c r="W28" s="53"/>
      <c r="X28" s="124">
        <f t="shared" si="5"/>
        <v>1</v>
      </c>
      <c r="Y28" s="124">
        <f t="shared" si="6"/>
        <v>1</v>
      </c>
      <c r="Z28" s="124">
        <f t="shared" si="7"/>
        <v>1</v>
      </c>
      <c r="AA28" s="124">
        <f t="shared" si="8"/>
        <v>1</v>
      </c>
      <c r="AB28" s="124">
        <f t="shared" si="9"/>
        <v>1</v>
      </c>
      <c r="AC28" s="124">
        <f t="shared" si="10"/>
        <v>1</v>
      </c>
    </row>
    <row r="29" spans="2:29" s="39" customFormat="1" ht="36" outlineLevel="1">
      <c r="B29" s="72">
        <f t="shared" si="11"/>
        <v>18</v>
      </c>
      <c r="C29" s="51" t="s">
        <v>304</v>
      </c>
      <c r="D29" s="51">
        <v>2.4</v>
      </c>
      <c r="E29" s="51" t="s">
        <v>128</v>
      </c>
      <c r="F29" s="51"/>
      <c r="G29" s="51" t="s">
        <v>20</v>
      </c>
      <c r="H29" s="51">
        <v>4</v>
      </c>
      <c r="I29" s="54" t="s">
        <v>209</v>
      </c>
      <c r="J29" s="51" t="s">
        <v>132</v>
      </c>
      <c r="K29" s="51" t="s">
        <v>124</v>
      </c>
      <c r="L29" s="51" t="s">
        <v>258</v>
      </c>
      <c r="M29" s="67"/>
      <c r="N29" s="66"/>
      <c r="O29" s="77" t="str">
        <f t="shared" si="4"/>
        <v/>
      </c>
      <c r="P29" s="51" t="s">
        <v>69</v>
      </c>
      <c r="Q29" s="51" t="s">
        <v>70</v>
      </c>
      <c r="R29" s="51"/>
      <c r="S29" s="51"/>
      <c r="T29" s="51"/>
      <c r="U29" s="51" t="s">
        <v>51</v>
      </c>
      <c r="V29" s="51"/>
      <c r="W29" s="53"/>
      <c r="X29" s="124">
        <f t="shared" si="5"/>
        <v>1</v>
      </c>
      <c r="Y29" s="124">
        <f t="shared" si="6"/>
        <v>1</v>
      </c>
      <c r="Z29" s="124">
        <f t="shared" si="7"/>
        <v>1</v>
      </c>
      <c r="AA29" s="124">
        <f t="shared" si="8"/>
        <v>1</v>
      </c>
      <c r="AB29" s="124">
        <f t="shared" si="9"/>
        <v>1</v>
      </c>
      <c r="AC29" s="124">
        <f t="shared" si="10"/>
        <v>1</v>
      </c>
    </row>
    <row r="30" spans="2:29" s="39" customFormat="1" ht="34.5" outlineLevel="1">
      <c r="B30" s="72">
        <f t="shared" si="11"/>
        <v>19</v>
      </c>
      <c r="C30" s="51" t="s">
        <v>304</v>
      </c>
      <c r="D30" s="51">
        <v>2.4</v>
      </c>
      <c r="E30" s="51" t="s">
        <v>128</v>
      </c>
      <c r="F30" s="51"/>
      <c r="G30" s="51" t="s">
        <v>20</v>
      </c>
      <c r="H30" s="51">
        <v>5</v>
      </c>
      <c r="I30" s="54" t="s">
        <v>210</v>
      </c>
      <c r="J30" s="51" t="s">
        <v>132</v>
      </c>
      <c r="K30" s="51" t="s">
        <v>124</v>
      </c>
      <c r="L30" s="51" t="s">
        <v>258</v>
      </c>
      <c r="M30" s="67"/>
      <c r="N30" s="66"/>
      <c r="O30" s="77" t="str">
        <f t="shared" si="4"/>
        <v/>
      </c>
      <c r="P30" s="51" t="s">
        <v>69</v>
      </c>
      <c r="Q30" s="51" t="s">
        <v>211</v>
      </c>
      <c r="R30" s="51"/>
      <c r="S30" s="51"/>
      <c r="T30" s="51"/>
      <c r="U30" s="51" t="s">
        <v>51</v>
      </c>
      <c r="V30" s="51"/>
      <c r="W30" s="53"/>
      <c r="X30" s="124">
        <f t="shared" si="5"/>
        <v>1</v>
      </c>
      <c r="Y30" s="124">
        <f t="shared" si="6"/>
        <v>1</v>
      </c>
      <c r="Z30" s="124">
        <f t="shared" si="7"/>
        <v>1</v>
      </c>
      <c r="AA30" s="124">
        <f t="shared" si="8"/>
        <v>1</v>
      </c>
      <c r="AB30" s="124">
        <f t="shared" si="9"/>
        <v>1</v>
      </c>
      <c r="AC30" s="124">
        <f t="shared" si="10"/>
        <v>1</v>
      </c>
    </row>
    <row r="31" spans="2:29" s="39" customFormat="1" ht="48" outlineLevel="1">
      <c r="B31" s="72">
        <f t="shared" si="11"/>
        <v>20</v>
      </c>
      <c r="C31" s="51" t="s">
        <v>304</v>
      </c>
      <c r="D31" s="51">
        <v>3</v>
      </c>
      <c r="E31" s="51" t="s">
        <v>129</v>
      </c>
      <c r="F31" s="51"/>
      <c r="G31" s="51" t="s">
        <v>143</v>
      </c>
      <c r="H31" s="51"/>
      <c r="I31" s="51"/>
      <c r="J31" s="51" t="s">
        <v>132</v>
      </c>
      <c r="K31" s="51" t="s">
        <v>455</v>
      </c>
      <c r="L31" s="51" t="s">
        <v>258</v>
      </c>
      <c r="M31" s="67"/>
      <c r="N31" s="66" t="s">
        <v>157</v>
      </c>
      <c r="O31" s="77" t="str">
        <f t="shared" si="4"/>
        <v>ü</v>
      </c>
      <c r="P31" s="51" t="s">
        <v>172</v>
      </c>
      <c r="Q31" s="51" t="s">
        <v>310</v>
      </c>
      <c r="R31" s="51" t="s">
        <v>304</v>
      </c>
      <c r="S31" s="51"/>
      <c r="T31" s="51"/>
      <c r="U31" s="51" t="s">
        <v>7</v>
      </c>
      <c r="V31" s="51"/>
      <c r="W31" s="53"/>
      <c r="X31" s="124" t="str">
        <f t="shared" si="5"/>
        <v>Si</v>
      </c>
      <c r="Y31" s="124">
        <f t="shared" si="6"/>
        <v>1</v>
      </c>
      <c r="Z31" s="124">
        <f t="shared" si="7"/>
        <v>1</v>
      </c>
      <c r="AA31" s="124">
        <f t="shared" si="8"/>
        <v>1</v>
      </c>
      <c r="AB31" s="124">
        <f t="shared" si="9"/>
        <v>1</v>
      </c>
      <c r="AC31" s="124">
        <f t="shared" si="10"/>
        <v>1</v>
      </c>
    </row>
    <row r="32" spans="2:29" s="39" customFormat="1" ht="48" outlineLevel="1">
      <c r="B32" s="72">
        <f t="shared" si="11"/>
        <v>21</v>
      </c>
      <c r="C32" s="51" t="s">
        <v>304</v>
      </c>
      <c r="D32" s="51">
        <v>2.6</v>
      </c>
      <c r="E32" s="51" t="s">
        <v>130</v>
      </c>
      <c r="F32" s="51"/>
      <c r="G32" s="51" t="s">
        <v>143</v>
      </c>
      <c r="H32" s="51"/>
      <c r="I32" s="51"/>
      <c r="J32" s="51" t="s">
        <v>455</v>
      </c>
      <c r="K32" s="51" t="s">
        <v>415</v>
      </c>
      <c r="L32" s="51" t="s">
        <v>258</v>
      </c>
      <c r="M32" s="67"/>
      <c r="N32" s="66"/>
      <c r="O32" s="77" t="str">
        <f t="shared" si="4"/>
        <v/>
      </c>
      <c r="P32" s="51" t="s">
        <v>173</v>
      </c>
      <c r="Q32" s="51" t="s">
        <v>311</v>
      </c>
      <c r="R32" s="51" t="s">
        <v>304</v>
      </c>
      <c r="S32" s="51"/>
      <c r="T32" s="51"/>
      <c r="U32" s="51" t="s">
        <v>7</v>
      </c>
      <c r="V32" s="51"/>
      <c r="W32" s="53"/>
      <c r="X32" s="124">
        <f t="shared" si="5"/>
        <v>1</v>
      </c>
      <c r="Y32" s="124">
        <f t="shared" si="6"/>
        <v>1</v>
      </c>
      <c r="Z32" s="124">
        <f t="shared" si="7"/>
        <v>1</v>
      </c>
      <c r="AA32" s="124">
        <f t="shared" si="8"/>
        <v>1</v>
      </c>
      <c r="AB32" s="124">
        <f t="shared" si="9"/>
        <v>1</v>
      </c>
      <c r="AC32" s="124">
        <f t="shared" si="10"/>
        <v>1</v>
      </c>
    </row>
    <row r="33" spans="2:29" s="39" customFormat="1" ht="84" outlineLevel="1">
      <c r="B33" s="72">
        <f t="shared" si="11"/>
        <v>22</v>
      </c>
      <c r="C33" s="51" t="s">
        <v>304</v>
      </c>
      <c r="D33" s="51">
        <v>2.7</v>
      </c>
      <c r="E33" s="51" t="s">
        <v>131</v>
      </c>
      <c r="F33" s="51"/>
      <c r="G33" s="51" t="s">
        <v>143</v>
      </c>
      <c r="H33" s="51"/>
      <c r="I33" s="51"/>
      <c r="J33" s="51" t="s">
        <v>132</v>
      </c>
      <c r="K33" s="51" t="s">
        <v>455</v>
      </c>
      <c r="L33" s="51" t="s">
        <v>258</v>
      </c>
      <c r="M33" s="67"/>
      <c r="N33" s="66"/>
      <c r="O33" s="77" t="str">
        <f t="shared" si="4"/>
        <v/>
      </c>
      <c r="P33" s="51" t="s">
        <v>173</v>
      </c>
      <c r="Q33" s="51" t="s">
        <v>260</v>
      </c>
      <c r="R33" s="51" t="s">
        <v>304</v>
      </c>
      <c r="S33" s="51"/>
      <c r="T33" s="51"/>
      <c r="U33" s="51" t="s">
        <v>7</v>
      </c>
      <c r="V33" s="51"/>
      <c r="W33" s="53"/>
      <c r="X33" s="124">
        <f t="shared" si="5"/>
        <v>1</v>
      </c>
      <c r="Y33" s="124">
        <f t="shared" si="6"/>
        <v>1</v>
      </c>
      <c r="Z33" s="124">
        <f t="shared" si="7"/>
        <v>1</v>
      </c>
      <c r="AA33" s="124">
        <f t="shared" si="8"/>
        <v>1</v>
      </c>
      <c r="AB33" s="124">
        <f t="shared" si="9"/>
        <v>1</v>
      </c>
      <c r="AC33" s="124">
        <f t="shared" si="10"/>
        <v>1</v>
      </c>
    </row>
    <row r="34" spans="2:29" s="39" customFormat="1" ht="36" outlineLevel="1">
      <c r="B34" s="72">
        <f t="shared" si="11"/>
        <v>23</v>
      </c>
      <c r="C34" s="51" t="s">
        <v>304</v>
      </c>
      <c r="D34" s="51">
        <v>4</v>
      </c>
      <c r="E34" s="51" t="s">
        <v>135</v>
      </c>
      <c r="F34" s="51"/>
      <c r="G34" s="51" t="s">
        <v>143</v>
      </c>
      <c r="H34" s="51"/>
      <c r="I34" s="120"/>
      <c r="J34" s="51" t="s">
        <v>455</v>
      </c>
      <c r="K34" s="51" t="s">
        <v>132</v>
      </c>
      <c r="L34" s="51" t="s">
        <v>258</v>
      </c>
      <c r="M34" s="67"/>
      <c r="N34" s="66"/>
      <c r="O34" s="77" t="str">
        <f t="shared" si="4"/>
        <v/>
      </c>
      <c r="P34" s="51" t="s">
        <v>174</v>
      </c>
      <c r="Q34" s="51" t="s">
        <v>313</v>
      </c>
      <c r="R34" s="51" t="s">
        <v>312</v>
      </c>
      <c r="S34" s="51"/>
      <c r="T34" s="51"/>
      <c r="U34" s="51" t="s">
        <v>7</v>
      </c>
      <c r="V34" s="51"/>
      <c r="W34" s="53"/>
      <c r="X34" s="124">
        <f t="shared" si="5"/>
        <v>1</v>
      </c>
      <c r="Y34" s="124">
        <f t="shared" si="6"/>
        <v>1</v>
      </c>
      <c r="Z34" s="124">
        <f t="shared" si="7"/>
        <v>1</v>
      </c>
      <c r="AA34" s="124">
        <f t="shared" si="8"/>
        <v>1</v>
      </c>
      <c r="AB34" s="124">
        <f t="shared" si="9"/>
        <v>1</v>
      </c>
      <c r="AC34" s="124">
        <f t="shared" si="10"/>
        <v>1</v>
      </c>
    </row>
    <row r="35" spans="2:29" s="39" customFormat="1" ht="84" outlineLevel="1">
      <c r="B35" s="72">
        <f t="shared" si="11"/>
        <v>24</v>
      </c>
      <c r="C35" s="51" t="s">
        <v>304</v>
      </c>
      <c r="D35" s="51">
        <v>3.1</v>
      </c>
      <c r="E35" s="51" t="s">
        <v>135</v>
      </c>
      <c r="F35" s="51"/>
      <c r="G35" s="51" t="s">
        <v>20</v>
      </c>
      <c r="H35" s="51">
        <v>1</v>
      </c>
      <c r="I35" s="121" t="s">
        <v>351</v>
      </c>
      <c r="J35" s="51" t="s">
        <v>132</v>
      </c>
      <c r="K35" s="51" t="s">
        <v>302</v>
      </c>
      <c r="L35" s="51" t="s">
        <v>258</v>
      </c>
      <c r="M35" s="67"/>
      <c r="N35" s="66"/>
      <c r="O35" s="77" t="str">
        <f t="shared" si="4"/>
        <v/>
      </c>
      <c r="P35" s="51" t="s">
        <v>23</v>
      </c>
      <c r="Q35" s="51" t="s">
        <v>441</v>
      </c>
      <c r="R35" s="51" t="s">
        <v>73</v>
      </c>
      <c r="S35" s="51"/>
      <c r="T35" s="51"/>
      <c r="U35" s="51"/>
      <c r="V35" s="51"/>
      <c r="W35" s="53"/>
      <c r="X35" s="124">
        <f t="shared" si="5"/>
        <v>1</v>
      </c>
      <c r="Y35" s="124">
        <f t="shared" si="6"/>
        <v>1</v>
      </c>
      <c r="Z35" s="124">
        <f t="shared" si="7"/>
        <v>1</v>
      </c>
      <c r="AA35" s="124">
        <f t="shared" si="8"/>
        <v>1</v>
      </c>
      <c r="AB35" s="124">
        <f t="shared" si="9"/>
        <v>1</v>
      </c>
      <c r="AC35" s="124">
        <f t="shared" si="10"/>
        <v>1</v>
      </c>
    </row>
    <row r="36" spans="2:29" s="39" customFormat="1" ht="34.5" outlineLevel="1">
      <c r="B36" s="72">
        <f t="shared" si="11"/>
        <v>25</v>
      </c>
      <c r="C36" s="51" t="s">
        <v>304</v>
      </c>
      <c r="D36" s="51">
        <v>3.1</v>
      </c>
      <c r="E36" s="51" t="s">
        <v>135</v>
      </c>
      <c r="F36" s="51"/>
      <c r="G36" s="51" t="s">
        <v>463</v>
      </c>
      <c r="H36" s="51">
        <v>1</v>
      </c>
      <c r="I36" s="51" t="s">
        <v>362</v>
      </c>
      <c r="J36" s="51" t="s">
        <v>245</v>
      </c>
      <c r="K36" s="51" t="s">
        <v>363</v>
      </c>
      <c r="L36" s="51" t="s">
        <v>258</v>
      </c>
      <c r="M36" s="67"/>
      <c r="N36" s="66" t="s">
        <v>157</v>
      </c>
      <c r="O36" s="77" t="str">
        <f t="shared" si="4"/>
        <v>ü</v>
      </c>
      <c r="P36" s="51" t="s">
        <v>8</v>
      </c>
      <c r="Q36" s="10" t="s">
        <v>65</v>
      </c>
      <c r="R36" s="51"/>
      <c r="S36" s="51"/>
      <c r="T36" s="51"/>
      <c r="U36" s="51" t="s">
        <v>52</v>
      </c>
      <c r="V36" s="51"/>
      <c r="W36" s="53"/>
      <c r="X36" s="124">
        <f t="shared" si="5"/>
        <v>1</v>
      </c>
      <c r="Y36" s="124">
        <f t="shared" si="6"/>
        <v>1</v>
      </c>
      <c r="Z36" s="124">
        <f t="shared" si="7"/>
        <v>1</v>
      </c>
      <c r="AA36" s="124" t="str">
        <f t="shared" si="8"/>
        <v>Si</v>
      </c>
      <c r="AB36" s="124">
        <f t="shared" si="9"/>
        <v>1</v>
      </c>
      <c r="AC36" s="124">
        <f t="shared" si="10"/>
        <v>1</v>
      </c>
    </row>
    <row r="37" spans="2:29" s="39" customFormat="1" ht="36" outlineLevel="1">
      <c r="B37" s="72">
        <f t="shared" si="11"/>
        <v>26</v>
      </c>
      <c r="C37" s="51" t="s">
        <v>304</v>
      </c>
      <c r="D37" s="51">
        <v>3.1</v>
      </c>
      <c r="E37" s="51" t="s">
        <v>135</v>
      </c>
      <c r="F37" s="51"/>
      <c r="G37" s="51" t="s">
        <v>463</v>
      </c>
      <c r="H37" s="51">
        <v>2</v>
      </c>
      <c r="I37" s="51" t="s">
        <v>364</v>
      </c>
      <c r="J37" s="51" t="s">
        <v>245</v>
      </c>
      <c r="K37" s="51" t="s">
        <v>132</v>
      </c>
      <c r="L37" s="51" t="s">
        <v>258</v>
      </c>
      <c r="M37" s="67"/>
      <c r="N37" s="66"/>
      <c r="O37" s="77" t="str">
        <f t="shared" si="4"/>
        <v/>
      </c>
      <c r="P37" s="51" t="s">
        <v>65</v>
      </c>
      <c r="Q37" s="10" t="s">
        <v>78</v>
      </c>
      <c r="R37" s="51"/>
      <c r="S37" s="51"/>
      <c r="T37" s="51"/>
      <c r="U37" s="51" t="s">
        <v>52</v>
      </c>
      <c r="V37" s="51"/>
      <c r="W37" s="53"/>
      <c r="X37" s="124">
        <f t="shared" si="5"/>
        <v>1</v>
      </c>
      <c r="Y37" s="124">
        <f t="shared" si="6"/>
        <v>1</v>
      </c>
      <c r="Z37" s="124">
        <f t="shared" si="7"/>
        <v>1</v>
      </c>
      <c r="AA37" s="124">
        <f t="shared" si="8"/>
        <v>1</v>
      </c>
      <c r="AB37" s="124">
        <f t="shared" si="9"/>
        <v>1</v>
      </c>
      <c r="AC37" s="124">
        <f t="shared" si="10"/>
        <v>1</v>
      </c>
    </row>
    <row r="38" spans="2:29" s="39" customFormat="1" ht="36" outlineLevel="1">
      <c r="B38" s="72">
        <f t="shared" si="11"/>
        <v>27</v>
      </c>
      <c r="C38" s="51" t="s">
        <v>304</v>
      </c>
      <c r="D38" s="51">
        <v>3.1</v>
      </c>
      <c r="E38" s="51" t="s">
        <v>135</v>
      </c>
      <c r="F38" s="51"/>
      <c r="G38" s="51" t="s">
        <v>463</v>
      </c>
      <c r="H38" s="51">
        <v>3</v>
      </c>
      <c r="I38" s="51" t="s">
        <v>365</v>
      </c>
      <c r="J38" s="51" t="s">
        <v>132</v>
      </c>
      <c r="K38" s="51" t="s">
        <v>124</v>
      </c>
      <c r="L38" s="51" t="s">
        <v>258</v>
      </c>
      <c r="M38" s="67"/>
      <c r="N38" s="66"/>
      <c r="O38" s="77" t="str">
        <f t="shared" si="4"/>
        <v/>
      </c>
      <c r="P38" s="51" t="s">
        <v>78</v>
      </c>
      <c r="Q38" s="10" t="s">
        <v>78</v>
      </c>
      <c r="R38" s="51"/>
      <c r="S38" s="51"/>
      <c r="T38" s="51"/>
      <c r="U38" s="51" t="s">
        <v>52</v>
      </c>
      <c r="V38" s="51"/>
      <c r="W38" s="53"/>
      <c r="X38" s="124">
        <f t="shared" si="5"/>
        <v>1</v>
      </c>
      <c r="Y38" s="124">
        <f t="shared" si="6"/>
        <v>1</v>
      </c>
      <c r="Z38" s="124">
        <f t="shared" si="7"/>
        <v>1</v>
      </c>
      <c r="AA38" s="124">
        <f t="shared" si="8"/>
        <v>1</v>
      </c>
      <c r="AB38" s="124">
        <f t="shared" si="9"/>
        <v>1</v>
      </c>
      <c r="AC38" s="124">
        <f t="shared" si="10"/>
        <v>1</v>
      </c>
    </row>
    <row r="39" spans="2:29" s="39" customFormat="1" ht="36" outlineLevel="1">
      <c r="B39" s="72">
        <f t="shared" si="11"/>
        <v>28</v>
      </c>
      <c r="C39" s="51" t="s">
        <v>304</v>
      </c>
      <c r="D39" s="51">
        <v>3.1</v>
      </c>
      <c r="E39" s="51" t="s">
        <v>135</v>
      </c>
      <c r="F39" s="51"/>
      <c r="G39" s="51" t="s">
        <v>463</v>
      </c>
      <c r="H39" s="51">
        <v>4</v>
      </c>
      <c r="I39" s="51" t="s">
        <v>366</v>
      </c>
      <c r="J39" s="51" t="s">
        <v>245</v>
      </c>
      <c r="K39" s="51" t="s">
        <v>132</v>
      </c>
      <c r="L39" s="51" t="s">
        <v>258</v>
      </c>
      <c r="M39" s="67"/>
      <c r="N39" s="66"/>
      <c r="O39" s="77" t="str">
        <f t="shared" si="4"/>
        <v/>
      </c>
      <c r="P39" s="51" t="s">
        <v>65</v>
      </c>
      <c r="Q39" s="10" t="s">
        <v>65</v>
      </c>
      <c r="R39" s="51"/>
      <c r="S39" s="51"/>
      <c r="T39" s="51"/>
      <c r="U39" s="51" t="s">
        <v>52</v>
      </c>
      <c r="V39" s="51"/>
      <c r="W39" s="53"/>
      <c r="X39" s="124">
        <f t="shared" si="5"/>
        <v>1</v>
      </c>
      <c r="Y39" s="124">
        <f t="shared" si="6"/>
        <v>1</v>
      </c>
      <c r="Z39" s="124">
        <f t="shared" si="7"/>
        <v>1</v>
      </c>
      <c r="AA39" s="124">
        <f t="shared" si="8"/>
        <v>1</v>
      </c>
      <c r="AB39" s="124">
        <f t="shared" si="9"/>
        <v>1</v>
      </c>
      <c r="AC39" s="124">
        <f t="shared" si="10"/>
        <v>1</v>
      </c>
    </row>
    <row r="40" spans="2:29" s="39" customFormat="1" ht="84" outlineLevel="1">
      <c r="B40" s="72">
        <f t="shared" si="11"/>
        <v>29</v>
      </c>
      <c r="C40" s="51" t="s">
        <v>304</v>
      </c>
      <c r="D40" s="51">
        <v>3.1</v>
      </c>
      <c r="E40" s="51" t="s">
        <v>135</v>
      </c>
      <c r="F40" s="55"/>
      <c r="G40" s="51" t="s">
        <v>20</v>
      </c>
      <c r="H40" s="55">
        <v>2</v>
      </c>
      <c r="I40" s="55" t="s">
        <v>447</v>
      </c>
      <c r="J40" s="51" t="s">
        <v>245</v>
      </c>
      <c r="K40" s="51" t="s">
        <v>302</v>
      </c>
      <c r="L40" s="51" t="s">
        <v>258</v>
      </c>
      <c r="M40" s="67"/>
      <c r="N40" s="66"/>
      <c r="O40" s="77" t="str">
        <f t="shared" si="4"/>
        <v/>
      </c>
      <c r="P40" s="51" t="s">
        <v>23</v>
      </c>
      <c r="Q40" s="51" t="s">
        <v>444</v>
      </c>
      <c r="R40" s="51" t="s">
        <v>73</v>
      </c>
      <c r="S40" s="51"/>
      <c r="T40" s="51"/>
      <c r="U40" s="51" t="s">
        <v>50</v>
      </c>
      <c r="V40" s="51"/>
      <c r="W40" s="53"/>
      <c r="X40" s="124">
        <f t="shared" si="5"/>
        <v>1</v>
      </c>
      <c r="Y40" s="124">
        <f t="shared" si="6"/>
        <v>1</v>
      </c>
      <c r="Z40" s="124">
        <f t="shared" si="7"/>
        <v>1</v>
      </c>
      <c r="AA40" s="124">
        <f t="shared" si="8"/>
        <v>1</v>
      </c>
      <c r="AB40" s="124">
        <f t="shared" si="9"/>
        <v>1</v>
      </c>
      <c r="AC40" s="124">
        <f t="shared" si="10"/>
        <v>1</v>
      </c>
    </row>
    <row r="41" spans="2:29" s="39" customFormat="1" ht="84" outlineLevel="1">
      <c r="B41" s="72">
        <f t="shared" si="11"/>
        <v>30</v>
      </c>
      <c r="C41" s="51" t="s">
        <v>304</v>
      </c>
      <c r="D41" s="51">
        <v>3.1</v>
      </c>
      <c r="E41" s="51" t="s">
        <v>135</v>
      </c>
      <c r="F41" s="55"/>
      <c r="G41" s="51" t="s">
        <v>20</v>
      </c>
      <c r="H41" s="55">
        <v>8</v>
      </c>
      <c r="I41" s="57" t="s">
        <v>408</v>
      </c>
      <c r="J41" s="51" t="s">
        <v>302</v>
      </c>
      <c r="K41" s="51" t="s">
        <v>302</v>
      </c>
      <c r="L41" s="51" t="s">
        <v>258</v>
      </c>
      <c r="M41" s="67"/>
      <c r="N41" s="66"/>
      <c r="O41" s="77" t="str">
        <f t="shared" si="4"/>
        <v/>
      </c>
      <c r="P41" s="51" t="s">
        <v>23</v>
      </c>
      <c r="Q41" s="51" t="s">
        <v>74</v>
      </c>
      <c r="R41" s="51" t="s">
        <v>50</v>
      </c>
      <c r="S41" s="51"/>
      <c r="T41" s="51"/>
      <c r="U41" s="51" t="s">
        <v>50</v>
      </c>
      <c r="V41" s="51"/>
      <c r="W41" s="53"/>
      <c r="X41" s="124">
        <f t="shared" si="5"/>
        <v>1</v>
      </c>
      <c r="Y41" s="124">
        <f t="shared" si="6"/>
        <v>1</v>
      </c>
      <c r="Z41" s="124">
        <f t="shared" si="7"/>
        <v>1</v>
      </c>
      <c r="AA41" s="124">
        <f t="shared" si="8"/>
        <v>1</v>
      </c>
      <c r="AB41" s="124">
        <f t="shared" si="9"/>
        <v>1</v>
      </c>
      <c r="AC41" s="124">
        <f t="shared" si="10"/>
        <v>1</v>
      </c>
    </row>
    <row r="42" spans="2:29" s="39" customFormat="1" ht="84" outlineLevel="1">
      <c r="B42" s="72">
        <f t="shared" si="11"/>
        <v>31</v>
      </c>
      <c r="C42" s="51" t="s">
        <v>304</v>
      </c>
      <c r="D42" s="51">
        <v>3</v>
      </c>
      <c r="E42" s="51" t="s">
        <v>135</v>
      </c>
      <c r="F42" s="55"/>
      <c r="G42" s="51" t="s">
        <v>20</v>
      </c>
      <c r="H42" s="55">
        <v>3</v>
      </c>
      <c r="I42" s="55" t="s">
        <v>351</v>
      </c>
      <c r="J42" s="51" t="s">
        <v>132</v>
      </c>
      <c r="K42" s="51" t="s">
        <v>302</v>
      </c>
      <c r="L42" s="51" t="s">
        <v>258</v>
      </c>
      <c r="M42" s="67"/>
      <c r="N42" s="66" t="s">
        <v>157</v>
      </c>
      <c r="O42" s="77" t="str">
        <f t="shared" si="4"/>
        <v>ü</v>
      </c>
      <c r="P42" s="51" t="s">
        <v>68</v>
      </c>
      <c r="Q42" s="51" t="s">
        <v>442</v>
      </c>
      <c r="R42" s="51" t="s">
        <v>73</v>
      </c>
      <c r="S42" s="51"/>
      <c r="T42" s="51"/>
      <c r="U42" s="51" t="s">
        <v>50</v>
      </c>
      <c r="V42" s="51"/>
      <c r="W42" s="53"/>
      <c r="X42" s="124">
        <f t="shared" si="5"/>
        <v>1</v>
      </c>
      <c r="Y42" s="124">
        <f t="shared" si="6"/>
        <v>1</v>
      </c>
      <c r="Z42" s="124">
        <f t="shared" si="7"/>
        <v>1</v>
      </c>
      <c r="AA42" s="124">
        <f t="shared" si="8"/>
        <v>1</v>
      </c>
      <c r="AB42" s="124" t="str">
        <f t="shared" si="9"/>
        <v>Si</v>
      </c>
      <c r="AC42" s="124">
        <f t="shared" si="10"/>
        <v>1</v>
      </c>
    </row>
    <row r="43" spans="2:29" s="39" customFormat="1" ht="36" outlineLevel="1">
      <c r="B43" s="72">
        <f t="shared" si="11"/>
        <v>32</v>
      </c>
      <c r="C43" s="51" t="s">
        <v>304</v>
      </c>
      <c r="D43" s="51">
        <v>4</v>
      </c>
      <c r="E43" s="51" t="s">
        <v>136</v>
      </c>
      <c r="F43" s="51"/>
      <c r="G43" s="51" t="s">
        <v>143</v>
      </c>
      <c r="H43" s="51"/>
      <c r="I43" s="51"/>
      <c r="J43" s="51" t="s">
        <v>142</v>
      </c>
      <c r="K43" s="51" t="s">
        <v>458</v>
      </c>
      <c r="L43" s="51" t="s">
        <v>258</v>
      </c>
      <c r="M43" s="67"/>
      <c r="N43" s="66"/>
      <c r="O43" s="77" t="str">
        <f t="shared" si="4"/>
        <v/>
      </c>
      <c r="P43" s="51" t="s">
        <v>174</v>
      </c>
      <c r="Q43" s="51" t="s">
        <v>314</v>
      </c>
      <c r="R43" s="51" t="s">
        <v>312</v>
      </c>
      <c r="S43" s="51"/>
      <c r="T43" s="51"/>
      <c r="U43" s="51" t="s">
        <v>7</v>
      </c>
      <c r="V43" s="51"/>
      <c r="W43" s="53"/>
      <c r="X43" s="124">
        <f t="shared" si="5"/>
        <v>1</v>
      </c>
      <c r="Y43" s="124">
        <f t="shared" si="6"/>
        <v>1</v>
      </c>
      <c r="Z43" s="124">
        <f t="shared" si="7"/>
        <v>1</v>
      </c>
      <c r="AA43" s="124">
        <f t="shared" si="8"/>
        <v>1</v>
      </c>
      <c r="AB43" s="124">
        <f t="shared" si="9"/>
        <v>1</v>
      </c>
      <c r="AC43" s="124">
        <f t="shared" si="10"/>
        <v>1</v>
      </c>
    </row>
    <row r="44" spans="2:29" s="39" customFormat="1" ht="34.5" outlineLevel="1">
      <c r="B44" s="72">
        <f t="shared" si="11"/>
        <v>33</v>
      </c>
      <c r="C44" s="51" t="s">
        <v>304</v>
      </c>
      <c r="D44" s="51">
        <v>4</v>
      </c>
      <c r="E44" s="51" t="s">
        <v>137</v>
      </c>
      <c r="F44" s="51"/>
      <c r="G44" s="51" t="s">
        <v>143</v>
      </c>
      <c r="H44" s="51"/>
      <c r="I44" s="51"/>
      <c r="J44" s="51" t="s">
        <v>142</v>
      </c>
      <c r="K44" s="51" t="s">
        <v>132</v>
      </c>
      <c r="L44" s="51" t="s">
        <v>258</v>
      </c>
      <c r="M44" s="67"/>
      <c r="N44" s="66"/>
      <c r="O44" s="77" t="str">
        <f t="shared" ref="O44:O65" si="12">IF(N44="No","û",IF(N44="Si","ü",IF(N44="NA","l","")))</f>
        <v/>
      </c>
      <c r="P44" s="51" t="s">
        <v>314</v>
      </c>
      <c r="Q44" s="51" t="s">
        <v>315</v>
      </c>
      <c r="R44" s="51" t="s">
        <v>312</v>
      </c>
      <c r="S44" s="51"/>
      <c r="T44" s="51"/>
      <c r="U44" s="51" t="s">
        <v>7</v>
      </c>
      <c r="V44" s="51"/>
      <c r="W44" s="53"/>
      <c r="X44" s="124">
        <f t="shared" si="5"/>
        <v>1</v>
      </c>
      <c r="Y44" s="124">
        <f t="shared" si="6"/>
        <v>1</v>
      </c>
      <c r="Z44" s="124">
        <f t="shared" si="7"/>
        <v>1</v>
      </c>
      <c r="AA44" s="124">
        <f t="shared" si="8"/>
        <v>1</v>
      </c>
      <c r="AB44" s="124">
        <f t="shared" si="9"/>
        <v>1</v>
      </c>
      <c r="AC44" s="124">
        <f t="shared" si="10"/>
        <v>1</v>
      </c>
    </row>
    <row r="45" spans="2:29" s="39" customFormat="1" ht="60" outlineLevel="1">
      <c r="B45" s="72">
        <f t="shared" si="11"/>
        <v>34</v>
      </c>
      <c r="C45" s="51" t="s">
        <v>304</v>
      </c>
      <c r="D45" s="59">
        <v>5</v>
      </c>
      <c r="E45" s="59" t="s">
        <v>417</v>
      </c>
      <c r="F45" s="59"/>
      <c r="G45" s="51" t="s">
        <v>143</v>
      </c>
      <c r="H45" s="59"/>
      <c r="I45" s="59"/>
      <c r="J45" s="59" t="s">
        <v>132</v>
      </c>
      <c r="K45" s="59" t="s">
        <v>124</v>
      </c>
      <c r="L45" s="59" t="s">
        <v>429</v>
      </c>
      <c r="M45" s="79"/>
      <c r="N45" s="80"/>
      <c r="O45" s="77" t="str">
        <f t="shared" si="12"/>
        <v/>
      </c>
      <c r="P45" s="122" t="s">
        <v>194</v>
      </c>
      <c r="Q45" s="59" t="s">
        <v>430</v>
      </c>
      <c r="R45" s="59"/>
      <c r="S45" s="59"/>
      <c r="T45" s="59"/>
      <c r="U45" s="59"/>
      <c r="V45" s="59"/>
      <c r="W45" s="53"/>
      <c r="X45" s="124">
        <f t="shared" si="5"/>
        <v>1</v>
      </c>
      <c r="Y45" s="124">
        <f t="shared" si="6"/>
        <v>1</v>
      </c>
      <c r="Z45" s="124">
        <f t="shared" si="7"/>
        <v>1</v>
      </c>
      <c r="AA45" s="124">
        <f t="shared" si="8"/>
        <v>1</v>
      </c>
      <c r="AB45" s="124">
        <f t="shared" si="9"/>
        <v>1</v>
      </c>
      <c r="AC45" s="124">
        <f t="shared" si="10"/>
        <v>1</v>
      </c>
    </row>
    <row r="46" spans="2:29" s="39" customFormat="1" ht="84.75" outlineLevel="1" thickBot="1">
      <c r="B46" s="72">
        <f t="shared" si="11"/>
        <v>35</v>
      </c>
      <c r="C46" s="59" t="s">
        <v>304</v>
      </c>
      <c r="D46" s="59">
        <v>3.2</v>
      </c>
      <c r="E46" s="59" t="s">
        <v>137</v>
      </c>
      <c r="F46" s="78"/>
      <c r="G46" s="51" t="s">
        <v>20</v>
      </c>
      <c r="H46" s="78">
        <v>6</v>
      </c>
      <c r="I46" s="78" t="s">
        <v>443</v>
      </c>
      <c r="J46" s="59" t="s">
        <v>302</v>
      </c>
      <c r="K46" s="59" t="s">
        <v>132</v>
      </c>
      <c r="L46" s="59" t="s">
        <v>258</v>
      </c>
      <c r="M46" s="79"/>
      <c r="N46" s="80"/>
      <c r="O46" s="77" t="str">
        <f t="shared" si="12"/>
        <v/>
      </c>
      <c r="P46" s="51" t="s">
        <v>68</v>
      </c>
      <c r="Q46" s="51" t="s">
        <v>446</v>
      </c>
      <c r="R46" s="59" t="s">
        <v>73</v>
      </c>
      <c r="S46" s="59"/>
      <c r="T46" s="59"/>
      <c r="U46" s="51" t="s">
        <v>50</v>
      </c>
      <c r="V46" s="59"/>
      <c r="W46" s="53"/>
      <c r="X46" s="124">
        <f t="shared" si="5"/>
        <v>1</v>
      </c>
      <c r="Y46" s="124">
        <f t="shared" si="6"/>
        <v>1</v>
      </c>
      <c r="Z46" s="124">
        <f t="shared" si="7"/>
        <v>1</v>
      </c>
      <c r="AA46" s="124">
        <f t="shared" si="8"/>
        <v>1</v>
      </c>
      <c r="AB46" s="124">
        <f t="shared" si="9"/>
        <v>1</v>
      </c>
      <c r="AC46" s="124">
        <f t="shared" si="10"/>
        <v>1</v>
      </c>
    </row>
    <row r="47" spans="2:29" ht="18" customHeight="1" thickBot="1">
      <c r="B47" s="102" t="s">
        <v>125</v>
      </c>
      <c r="C47" s="92"/>
      <c r="D47" s="92"/>
      <c r="E47" s="92"/>
      <c r="F47" s="92"/>
      <c r="G47" s="92"/>
      <c r="H47" s="92"/>
      <c r="I47" s="92"/>
      <c r="J47" s="92"/>
      <c r="K47" s="92"/>
      <c r="L47" s="92"/>
      <c r="M47" s="92"/>
      <c r="N47" s="103" t="s">
        <v>400</v>
      </c>
      <c r="O47" s="103" t="str">
        <f t="shared" si="12"/>
        <v/>
      </c>
      <c r="P47" s="92"/>
      <c r="Q47" s="92"/>
      <c r="R47" s="92"/>
      <c r="S47" s="92"/>
      <c r="T47" s="92"/>
      <c r="U47" s="92"/>
      <c r="V47" s="94"/>
      <c r="X47" s="124"/>
      <c r="Y47" s="124"/>
      <c r="Z47" s="124"/>
      <c r="AA47" s="124"/>
      <c r="AB47" s="124"/>
      <c r="AC47" s="124"/>
    </row>
    <row r="48" spans="2:29" s="39" customFormat="1" ht="34.5" outlineLevel="1">
      <c r="B48" s="72">
        <f>B46+1</f>
        <v>36</v>
      </c>
      <c r="C48" s="72" t="s">
        <v>125</v>
      </c>
      <c r="D48" s="72">
        <v>1</v>
      </c>
      <c r="E48" s="72" t="s">
        <v>418</v>
      </c>
      <c r="F48" s="72"/>
      <c r="G48" s="51" t="s">
        <v>143</v>
      </c>
      <c r="H48" s="72"/>
      <c r="I48" s="72"/>
      <c r="J48" s="72" t="s">
        <v>455</v>
      </c>
      <c r="K48" s="72" t="s">
        <v>318</v>
      </c>
      <c r="L48" s="72" t="s">
        <v>258</v>
      </c>
      <c r="M48" s="75">
        <v>2</v>
      </c>
      <c r="N48" s="82" t="s">
        <v>157</v>
      </c>
      <c r="O48" s="68" t="str">
        <f t="shared" si="12"/>
        <v>ü</v>
      </c>
      <c r="P48" s="72" t="s">
        <v>319</v>
      </c>
      <c r="Q48" s="72" t="s">
        <v>419</v>
      </c>
      <c r="R48" s="72"/>
      <c r="S48" s="72"/>
      <c r="T48" s="72"/>
      <c r="U48" s="72" t="s">
        <v>53</v>
      </c>
      <c r="V48" s="72"/>
      <c r="W48" s="53"/>
      <c r="X48" s="124" t="str">
        <f t="shared" ref="X48:X80" si="13">IF(($G48="PRO")*AND(N48&lt;&gt;""),$N48, 1)</f>
        <v>Si</v>
      </c>
      <c r="Y48" s="124">
        <f t="shared" ref="Y48:Y80" si="14">IF(($G48="REQM")*AND(N48&lt;&gt;""),$N48, 1)</f>
        <v>1</v>
      </c>
      <c r="Z48" s="124">
        <f t="shared" ref="Z48:Z80" si="15">IF(($G48="ING")*AND(N48&lt;&gt;""),$N48, 1)</f>
        <v>1</v>
      </c>
      <c r="AA48" s="124">
        <f t="shared" ref="AA48:AA80" si="16">IF(($G48="PPQA")*AND(N48&lt;&gt;""),$N48, 1)</f>
        <v>1</v>
      </c>
      <c r="AB48" s="124">
        <f t="shared" ref="AB48:AB80" si="17">IF(($G48="CM")*AND(N48&lt;&gt;""),$N48, 1)</f>
        <v>1</v>
      </c>
      <c r="AC48" s="124">
        <f t="shared" ref="AC48:AC80" si="18">IF(($G48="MA")*AND(N48&lt;&gt;""),$N48, 1)</f>
        <v>1</v>
      </c>
    </row>
    <row r="49" spans="2:29" s="39" customFormat="1" ht="60" outlineLevel="1">
      <c r="B49" s="72">
        <f t="shared" ref="B49:B58" si="19">B48+1</f>
        <v>37</v>
      </c>
      <c r="C49" s="51" t="s">
        <v>125</v>
      </c>
      <c r="D49" s="51">
        <v>2.1</v>
      </c>
      <c r="E49" s="51" t="s">
        <v>127</v>
      </c>
      <c r="F49" s="51"/>
      <c r="G49" s="51" t="s">
        <v>143</v>
      </c>
      <c r="H49" s="51"/>
      <c r="I49" s="51"/>
      <c r="J49" s="51" t="s">
        <v>132</v>
      </c>
      <c r="K49" s="51" t="s">
        <v>455</v>
      </c>
      <c r="L49" s="51" t="s">
        <v>258</v>
      </c>
      <c r="M49" s="67">
        <v>1</v>
      </c>
      <c r="N49" s="82" t="s">
        <v>157</v>
      </c>
      <c r="O49" s="69" t="str">
        <f t="shared" si="12"/>
        <v>ü</v>
      </c>
      <c r="P49" s="51" t="s">
        <v>420</v>
      </c>
      <c r="Q49" s="51" t="s">
        <v>421</v>
      </c>
      <c r="R49" s="51" t="s">
        <v>126</v>
      </c>
      <c r="S49" s="51"/>
      <c r="T49" s="51"/>
      <c r="U49" s="51" t="s">
        <v>53</v>
      </c>
      <c r="V49" s="51"/>
      <c r="W49" s="53"/>
      <c r="X49" s="124" t="str">
        <f t="shared" si="13"/>
        <v>Si</v>
      </c>
      <c r="Y49" s="124">
        <f t="shared" si="14"/>
        <v>1</v>
      </c>
      <c r="Z49" s="124">
        <f t="shared" si="15"/>
        <v>1</v>
      </c>
      <c r="AA49" s="124">
        <f t="shared" si="16"/>
        <v>1</v>
      </c>
      <c r="AB49" s="124">
        <f t="shared" si="17"/>
        <v>1</v>
      </c>
      <c r="AC49" s="124">
        <f t="shared" si="18"/>
        <v>1</v>
      </c>
    </row>
    <row r="50" spans="2:29" s="39" customFormat="1" ht="34.5" outlineLevel="1">
      <c r="B50" s="72">
        <f t="shared" si="19"/>
        <v>38</v>
      </c>
      <c r="C50" s="51" t="s">
        <v>125</v>
      </c>
      <c r="D50" s="51">
        <v>2.1</v>
      </c>
      <c r="E50" s="51" t="s">
        <v>127</v>
      </c>
      <c r="F50" s="51"/>
      <c r="G50" s="51" t="s">
        <v>346</v>
      </c>
      <c r="H50" s="51">
        <v>1</v>
      </c>
      <c r="I50" s="51" t="s">
        <v>202</v>
      </c>
      <c r="J50" s="51" t="s">
        <v>455</v>
      </c>
      <c r="K50" s="51" t="s">
        <v>415</v>
      </c>
      <c r="L50" s="51" t="s">
        <v>258</v>
      </c>
      <c r="M50" s="67">
        <v>1</v>
      </c>
      <c r="N50" s="82" t="s">
        <v>157</v>
      </c>
      <c r="O50" s="69" t="str">
        <f t="shared" si="12"/>
        <v>ü</v>
      </c>
      <c r="P50" s="51" t="s">
        <v>119</v>
      </c>
      <c r="Q50" s="51" t="s">
        <v>61</v>
      </c>
      <c r="R50" s="51"/>
      <c r="S50" s="51"/>
      <c r="T50" s="51"/>
      <c r="U50" s="51" t="s">
        <v>62</v>
      </c>
      <c r="V50" s="51"/>
      <c r="W50" s="53"/>
      <c r="X50" s="124">
        <f t="shared" si="13"/>
        <v>1</v>
      </c>
      <c r="Y50" s="124" t="str">
        <f t="shared" si="14"/>
        <v>Si</v>
      </c>
      <c r="Z50" s="124">
        <f t="shared" si="15"/>
        <v>1</v>
      </c>
      <c r="AA50" s="124">
        <f t="shared" si="16"/>
        <v>1</v>
      </c>
      <c r="AB50" s="124">
        <f t="shared" si="17"/>
        <v>1</v>
      </c>
      <c r="AC50" s="124">
        <f t="shared" si="18"/>
        <v>1</v>
      </c>
    </row>
    <row r="51" spans="2:29" s="39" customFormat="1" ht="36" outlineLevel="1">
      <c r="B51" s="72">
        <f t="shared" si="19"/>
        <v>39</v>
      </c>
      <c r="C51" s="51" t="s">
        <v>125</v>
      </c>
      <c r="D51" s="51">
        <v>2.2000000000000002</v>
      </c>
      <c r="E51" s="51" t="s">
        <v>133</v>
      </c>
      <c r="F51" s="51"/>
      <c r="G51" s="51" t="s">
        <v>143</v>
      </c>
      <c r="H51" s="51"/>
      <c r="I51" s="51"/>
      <c r="J51" s="51" t="s">
        <v>132</v>
      </c>
      <c r="K51" s="51" t="s">
        <v>142</v>
      </c>
      <c r="L51" s="51" t="s">
        <v>258</v>
      </c>
      <c r="M51" s="67"/>
      <c r="N51" s="82"/>
      <c r="O51" s="69" t="str">
        <f t="shared" si="12"/>
        <v/>
      </c>
      <c r="P51" s="51" t="s">
        <v>178</v>
      </c>
      <c r="Q51" s="51" t="s">
        <v>320</v>
      </c>
      <c r="R51" s="51" t="s">
        <v>126</v>
      </c>
      <c r="S51" s="51"/>
      <c r="T51" s="51"/>
      <c r="U51" s="51" t="s">
        <v>53</v>
      </c>
      <c r="V51" s="51"/>
      <c r="W51" s="53"/>
      <c r="X51" s="124">
        <f t="shared" si="13"/>
        <v>1</v>
      </c>
      <c r="Y51" s="124">
        <f t="shared" si="14"/>
        <v>1</v>
      </c>
      <c r="Z51" s="124">
        <f t="shared" si="15"/>
        <v>1</v>
      </c>
      <c r="AA51" s="124">
        <f t="shared" si="16"/>
        <v>1</v>
      </c>
      <c r="AB51" s="124">
        <f t="shared" si="17"/>
        <v>1</v>
      </c>
      <c r="AC51" s="124">
        <f t="shared" si="18"/>
        <v>1</v>
      </c>
    </row>
    <row r="52" spans="2:29" s="39" customFormat="1" ht="36" outlineLevel="1">
      <c r="B52" s="72">
        <f t="shared" si="19"/>
        <v>40</v>
      </c>
      <c r="C52" s="51" t="s">
        <v>125</v>
      </c>
      <c r="D52" s="51">
        <v>2.2999999999999998</v>
      </c>
      <c r="E52" s="51" t="s">
        <v>134</v>
      </c>
      <c r="F52" s="51"/>
      <c r="G52" s="51" t="s">
        <v>143</v>
      </c>
      <c r="H52" s="51"/>
      <c r="I52" s="51"/>
      <c r="J52" s="51" t="s">
        <v>132</v>
      </c>
      <c r="K52" s="51" t="s">
        <v>456</v>
      </c>
      <c r="L52" s="51" t="s">
        <v>258</v>
      </c>
      <c r="M52" s="67"/>
      <c r="N52" s="82"/>
      <c r="O52" s="69" t="str">
        <f t="shared" si="12"/>
        <v/>
      </c>
      <c r="P52" s="51" t="s">
        <v>179</v>
      </c>
      <c r="Q52" s="51" t="s">
        <v>350</v>
      </c>
      <c r="R52" s="51" t="s">
        <v>126</v>
      </c>
      <c r="S52" s="51"/>
      <c r="T52" s="51"/>
      <c r="U52" s="51" t="s">
        <v>53</v>
      </c>
      <c r="V52" s="51"/>
      <c r="W52" s="53"/>
      <c r="X52" s="124">
        <f t="shared" si="13"/>
        <v>1</v>
      </c>
      <c r="Y52" s="124">
        <f t="shared" si="14"/>
        <v>1</v>
      </c>
      <c r="Z52" s="124">
        <f t="shared" si="15"/>
        <v>1</v>
      </c>
      <c r="AA52" s="124">
        <f t="shared" si="16"/>
        <v>1</v>
      </c>
      <c r="AB52" s="124">
        <f t="shared" si="17"/>
        <v>1</v>
      </c>
      <c r="AC52" s="124">
        <f t="shared" si="18"/>
        <v>1</v>
      </c>
    </row>
    <row r="53" spans="2:29" s="39" customFormat="1" ht="34.5" outlineLevel="1">
      <c r="B53" s="72">
        <f t="shared" si="19"/>
        <v>41</v>
      </c>
      <c r="C53" s="51" t="s">
        <v>125</v>
      </c>
      <c r="D53" s="51">
        <v>2.2999999999999998</v>
      </c>
      <c r="E53" s="51" t="s">
        <v>134</v>
      </c>
      <c r="F53" s="51"/>
      <c r="G53" s="51" t="s">
        <v>346</v>
      </c>
      <c r="H53" s="51">
        <v>2</v>
      </c>
      <c r="I53" s="51" t="s">
        <v>347</v>
      </c>
      <c r="J53" s="51" t="s">
        <v>132</v>
      </c>
      <c r="K53" s="51" t="s">
        <v>142</v>
      </c>
      <c r="L53" s="51" t="s">
        <v>258</v>
      </c>
      <c r="M53" s="67"/>
      <c r="N53" s="82"/>
      <c r="O53" s="69" t="str">
        <f t="shared" si="12"/>
        <v/>
      </c>
      <c r="P53" s="51" t="s">
        <v>61</v>
      </c>
      <c r="Q53" s="51" t="s">
        <v>63</v>
      </c>
      <c r="R53" s="51"/>
      <c r="S53" s="51"/>
      <c r="T53" s="51"/>
      <c r="U53" s="51" t="s">
        <v>62</v>
      </c>
      <c r="V53" s="51"/>
      <c r="W53" s="53"/>
      <c r="X53" s="124">
        <f t="shared" si="13"/>
        <v>1</v>
      </c>
      <c r="Y53" s="124">
        <f t="shared" si="14"/>
        <v>1</v>
      </c>
      <c r="Z53" s="124">
        <f t="shared" si="15"/>
        <v>1</v>
      </c>
      <c r="AA53" s="124">
        <f t="shared" si="16"/>
        <v>1</v>
      </c>
      <c r="AB53" s="124">
        <f t="shared" si="17"/>
        <v>1</v>
      </c>
      <c r="AC53" s="124">
        <f t="shared" si="18"/>
        <v>1</v>
      </c>
    </row>
    <row r="54" spans="2:29" s="39" customFormat="1" ht="34.5" outlineLevel="1">
      <c r="B54" s="72">
        <f t="shared" si="19"/>
        <v>42</v>
      </c>
      <c r="C54" s="51" t="s">
        <v>125</v>
      </c>
      <c r="D54" s="51">
        <v>2.2999999999999998</v>
      </c>
      <c r="E54" s="51" t="s">
        <v>134</v>
      </c>
      <c r="F54" s="51"/>
      <c r="G54" s="51" t="s">
        <v>346</v>
      </c>
      <c r="H54" s="51">
        <v>3</v>
      </c>
      <c r="I54" s="51" t="s">
        <v>348</v>
      </c>
      <c r="J54" s="51" t="s">
        <v>132</v>
      </c>
      <c r="K54" s="51" t="s">
        <v>142</v>
      </c>
      <c r="L54" s="51" t="s">
        <v>258</v>
      </c>
      <c r="M54" s="67"/>
      <c r="N54" s="82"/>
      <c r="O54" s="69" t="str">
        <f t="shared" si="12"/>
        <v/>
      </c>
      <c r="P54" s="51" t="s">
        <v>63</v>
      </c>
      <c r="Q54" s="51" t="s">
        <v>75</v>
      </c>
      <c r="R54" s="51"/>
      <c r="S54" s="51"/>
      <c r="T54" s="51"/>
      <c r="U54" s="51" t="s">
        <v>62</v>
      </c>
      <c r="V54" s="51"/>
      <c r="W54" s="53"/>
      <c r="X54" s="124">
        <f t="shared" si="13"/>
        <v>1</v>
      </c>
      <c r="Y54" s="124">
        <f t="shared" si="14"/>
        <v>1</v>
      </c>
      <c r="Z54" s="124">
        <f t="shared" si="15"/>
        <v>1</v>
      </c>
      <c r="AA54" s="124">
        <f t="shared" si="16"/>
        <v>1</v>
      </c>
      <c r="AB54" s="124">
        <f t="shared" si="17"/>
        <v>1</v>
      </c>
      <c r="AC54" s="124">
        <f t="shared" si="18"/>
        <v>1</v>
      </c>
    </row>
    <row r="55" spans="2:29" s="39" customFormat="1" ht="34.5" outlineLevel="1">
      <c r="B55" s="72">
        <f t="shared" si="19"/>
        <v>43</v>
      </c>
      <c r="C55" s="51" t="s">
        <v>125</v>
      </c>
      <c r="D55" s="51">
        <v>2.2999999999999998</v>
      </c>
      <c r="E55" s="51" t="s">
        <v>134</v>
      </c>
      <c r="F55" s="51"/>
      <c r="G55" s="51" t="s">
        <v>346</v>
      </c>
      <c r="H55" s="51">
        <v>5</v>
      </c>
      <c r="I55" s="51" t="s">
        <v>196</v>
      </c>
      <c r="J55" s="51" t="s">
        <v>142</v>
      </c>
      <c r="K55" s="51" t="s">
        <v>132</v>
      </c>
      <c r="L55" s="51" t="s">
        <v>258</v>
      </c>
      <c r="M55" s="67"/>
      <c r="N55" s="82"/>
      <c r="O55" s="69" t="str">
        <f t="shared" si="12"/>
        <v/>
      </c>
      <c r="P55" s="51" t="s">
        <v>117</v>
      </c>
      <c r="Q55" s="51" t="s">
        <v>76</v>
      </c>
      <c r="R55" s="51"/>
      <c r="S55" s="51"/>
      <c r="T55" s="51"/>
      <c r="U55" s="51" t="s">
        <v>62</v>
      </c>
      <c r="V55" s="51"/>
      <c r="W55" s="53"/>
      <c r="X55" s="124">
        <f t="shared" si="13"/>
        <v>1</v>
      </c>
      <c r="Y55" s="124">
        <f t="shared" si="14"/>
        <v>1</v>
      </c>
      <c r="Z55" s="124">
        <f t="shared" si="15"/>
        <v>1</v>
      </c>
      <c r="AA55" s="124">
        <f t="shared" si="16"/>
        <v>1</v>
      </c>
      <c r="AB55" s="124">
        <f t="shared" si="17"/>
        <v>1</v>
      </c>
      <c r="AC55" s="124">
        <f t="shared" si="18"/>
        <v>1</v>
      </c>
    </row>
    <row r="56" spans="2:29" s="39" customFormat="1" ht="48" outlineLevel="1">
      <c r="B56" s="72">
        <f t="shared" si="19"/>
        <v>44</v>
      </c>
      <c r="C56" s="51" t="s">
        <v>125</v>
      </c>
      <c r="D56" s="51">
        <v>2.4</v>
      </c>
      <c r="E56" s="51" t="s">
        <v>128</v>
      </c>
      <c r="F56" s="51"/>
      <c r="G56" s="51" t="s">
        <v>143</v>
      </c>
      <c r="H56" s="51"/>
      <c r="I56" s="51"/>
      <c r="J56" s="51" t="s">
        <v>132</v>
      </c>
      <c r="K56" s="51" t="s">
        <v>459</v>
      </c>
      <c r="L56" s="51" t="s">
        <v>258</v>
      </c>
      <c r="M56" s="67"/>
      <c r="N56" s="82"/>
      <c r="O56" s="69" t="str">
        <f t="shared" si="12"/>
        <v/>
      </c>
      <c r="P56" s="51" t="s">
        <v>177</v>
      </c>
      <c r="Q56" s="51" t="s">
        <v>321</v>
      </c>
      <c r="R56" s="51" t="s">
        <v>126</v>
      </c>
      <c r="S56" s="51"/>
      <c r="T56" s="51"/>
      <c r="U56" s="51" t="s">
        <v>53</v>
      </c>
      <c r="V56" s="51"/>
      <c r="W56" s="53"/>
      <c r="X56" s="124">
        <f t="shared" si="13"/>
        <v>1</v>
      </c>
      <c r="Y56" s="124">
        <f t="shared" si="14"/>
        <v>1</v>
      </c>
      <c r="Z56" s="124">
        <f t="shared" si="15"/>
        <v>1</v>
      </c>
      <c r="AA56" s="124">
        <f t="shared" si="16"/>
        <v>1</v>
      </c>
      <c r="AB56" s="124">
        <f t="shared" si="17"/>
        <v>1</v>
      </c>
      <c r="AC56" s="124">
        <f t="shared" si="18"/>
        <v>1</v>
      </c>
    </row>
    <row r="57" spans="2:29" s="39" customFormat="1" ht="96" outlineLevel="1">
      <c r="B57" s="72">
        <f t="shared" si="19"/>
        <v>45</v>
      </c>
      <c r="C57" s="51" t="s">
        <v>125</v>
      </c>
      <c r="D57" s="51">
        <v>2.4</v>
      </c>
      <c r="E57" s="51" t="s">
        <v>128</v>
      </c>
      <c r="F57" s="51"/>
      <c r="G57" s="51" t="s">
        <v>143</v>
      </c>
      <c r="H57" s="51">
        <v>1</v>
      </c>
      <c r="I57" s="54" t="s">
        <v>208</v>
      </c>
      <c r="J57" s="51" t="s">
        <v>132</v>
      </c>
      <c r="K57" s="51" t="s">
        <v>124</v>
      </c>
      <c r="L57" s="51" t="s">
        <v>258</v>
      </c>
      <c r="M57" s="67"/>
      <c r="N57" s="82"/>
      <c r="O57" s="69" t="str">
        <f t="shared" si="12"/>
        <v/>
      </c>
      <c r="P57" s="51" t="s">
        <v>69</v>
      </c>
      <c r="Q57" s="51" t="s">
        <v>71</v>
      </c>
      <c r="R57" s="51"/>
      <c r="S57" s="51"/>
      <c r="T57" s="51"/>
      <c r="U57" s="51" t="s">
        <v>51</v>
      </c>
      <c r="V57" s="51"/>
      <c r="W57" s="53"/>
      <c r="X57" s="124">
        <f t="shared" si="13"/>
        <v>1</v>
      </c>
      <c r="Y57" s="124">
        <f t="shared" si="14"/>
        <v>1</v>
      </c>
      <c r="Z57" s="124">
        <f t="shared" si="15"/>
        <v>1</v>
      </c>
      <c r="AA57" s="124">
        <f t="shared" si="16"/>
        <v>1</v>
      </c>
      <c r="AB57" s="124">
        <f t="shared" si="17"/>
        <v>1</v>
      </c>
      <c r="AC57" s="124">
        <f t="shared" si="18"/>
        <v>1</v>
      </c>
    </row>
    <row r="58" spans="2:29" s="39" customFormat="1" ht="36" outlineLevel="1">
      <c r="B58" s="72">
        <f t="shared" si="19"/>
        <v>46</v>
      </c>
      <c r="C58" s="55" t="s">
        <v>125</v>
      </c>
      <c r="D58" s="55">
        <v>2.4</v>
      </c>
      <c r="E58" s="55" t="s">
        <v>128</v>
      </c>
      <c r="F58" s="55"/>
      <c r="G58" s="51" t="s">
        <v>143</v>
      </c>
      <c r="H58" s="55">
        <v>3</v>
      </c>
      <c r="I58" s="56" t="s">
        <v>150</v>
      </c>
      <c r="J58" s="55" t="s">
        <v>132</v>
      </c>
      <c r="K58" s="55" t="s">
        <v>124</v>
      </c>
      <c r="L58" s="51" t="s">
        <v>258</v>
      </c>
      <c r="M58" s="67"/>
      <c r="N58" s="66"/>
      <c r="O58" s="69" t="str">
        <f t="shared" si="12"/>
        <v/>
      </c>
      <c r="P58" s="55" t="s">
        <v>69</v>
      </c>
      <c r="Q58" s="55" t="s">
        <v>83</v>
      </c>
      <c r="R58" s="55"/>
      <c r="S58" s="55"/>
      <c r="T58" s="55"/>
      <c r="U58" s="55" t="s">
        <v>51</v>
      </c>
      <c r="V58" s="51"/>
      <c r="W58" s="53"/>
      <c r="X58" s="124">
        <f t="shared" si="13"/>
        <v>1</v>
      </c>
      <c r="Y58" s="124">
        <f t="shared" si="14"/>
        <v>1</v>
      </c>
      <c r="Z58" s="124">
        <f t="shared" si="15"/>
        <v>1</v>
      </c>
      <c r="AA58" s="124">
        <f t="shared" si="16"/>
        <v>1</v>
      </c>
      <c r="AB58" s="124">
        <f t="shared" si="17"/>
        <v>1</v>
      </c>
      <c r="AC58" s="124">
        <f t="shared" si="18"/>
        <v>1</v>
      </c>
    </row>
    <row r="59" spans="2:29" s="39" customFormat="1" ht="36" outlineLevel="1">
      <c r="B59" s="72">
        <f>B57+1</f>
        <v>46</v>
      </c>
      <c r="C59" s="51" t="s">
        <v>125</v>
      </c>
      <c r="D59" s="51">
        <v>2.4</v>
      </c>
      <c r="E59" s="51" t="s">
        <v>128</v>
      </c>
      <c r="F59" s="51"/>
      <c r="G59" s="51" t="s">
        <v>143</v>
      </c>
      <c r="H59" s="51">
        <v>4</v>
      </c>
      <c r="I59" s="54" t="s">
        <v>209</v>
      </c>
      <c r="J59" s="51" t="s">
        <v>132</v>
      </c>
      <c r="K59" s="51" t="s">
        <v>124</v>
      </c>
      <c r="L59" s="51" t="s">
        <v>258</v>
      </c>
      <c r="M59" s="67"/>
      <c r="N59" s="82"/>
      <c r="O59" s="69" t="str">
        <f t="shared" si="12"/>
        <v/>
      </c>
      <c r="P59" s="51" t="s">
        <v>69</v>
      </c>
      <c r="Q59" s="51" t="s">
        <v>70</v>
      </c>
      <c r="R59" s="51"/>
      <c r="S59" s="51"/>
      <c r="T59" s="51"/>
      <c r="U59" s="51" t="s">
        <v>51</v>
      </c>
      <c r="V59" s="51"/>
      <c r="W59" s="53"/>
      <c r="X59" s="124">
        <f t="shared" si="13"/>
        <v>1</v>
      </c>
      <c r="Y59" s="124">
        <f t="shared" si="14"/>
        <v>1</v>
      </c>
      <c r="Z59" s="124">
        <f t="shared" si="15"/>
        <v>1</v>
      </c>
      <c r="AA59" s="124">
        <f t="shared" si="16"/>
        <v>1</v>
      </c>
      <c r="AB59" s="124">
        <f t="shared" si="17"/>
        <v>1</v>
      </c>
      <c r="AC59" s="124">
        <f t="shared" si="18"/>
        <v>1</v>
      </c>
    </row>
    <row r="60" spans="2:29" s="39" customFormat="1" ht="34.5" outlineLevel="1">
      <c r="B60" s="72">
        <f t="shared" ref="B60:B80" si="20">B59+1</f>
        <v>47</v>
      </c>
      <c r="C60" s="51" t="s">
        <v>125</v>
      </c>
      <c r="D60" s="51">
        <v>2.4</v>
      </c>
      <c r="E60" s="51" t="s">
        <v>128</v>
      </c>
      <c r="F60" s="51"/>
      <c r="G60" s="51" t="s">
        <v>143</v>
      </c>
      <c r="H60" s="51">
        <v>5</v>
      </c>
      <c r="I60" s="54" t="s">
        <v>210</v>
      </c>
      <c r="J60" s="51" t="s">
        <v>132</v>
      </c>
      <c r="K60" s="51" t="s">
        <v>124</v>
      </c>
      <c r="L60" s="51" t="s">
        <v>258</v>
      </c>
      <c r="M60" s="67"/>
      <c r="N60" s="82"/>
      <c r="O60" s="69" t="str">
        <f t="shared" si="12"/>
        <v/>
      </c>
      <c r="P60" s="51" t="s">
        <v>69</v>
      </c>
      <c r="Q60" s="51" t="s">
        <v>211</v>
      </c>
      <c r="R60" s="51"/>
      <c r="S60" s="51"/>
      <c r="T60" s="51"/>
      <c r="U60" s="51" t="s">
        <v>51</v>
      </c>
      <c r="V60" s="51"/>
      <c r="W60" s="53"/>
      <c r="X60" s="124">
        <f t="shared" si="13"/>
        <v>1</v>
      </c>
      <c r="Y60" s="124">
        <f t="shared" si="14"/>
        <v>1</v>
      </c>
      <c r="Z60" s="124">
        <f t="shared" si="15"/>
        <v>1</v>
      </c>
      <c r="AA60" s="124">
        <f t="shared" si="16"/>
        <v>1</v>
      </c>
      <c r="AB60" s="124">
        <f t="shared" si="17"/>
        <v>1</v>
      </c>
      <c r="AC60" s="124">
        <f t="shared" si="18"/>
        <v>1</v>
      </c>
    </row>
    <row r="61" spans="2:29" s="39" customFormat="1" ht="48" outlineLevel="1">
      <c r="B61" s="72">
        <f t="shared" si="20"/>
        <v>48</v>
      </c>
      <c r="C61" s="51" t="s">
        <v>125</v>
      </c>
      <c r="D61" s="51">
        <v>2</v>
      </c>
      <c r="E61" s="51" t="s">
        <v>129</v>
      </c>
      <c r="F61" s="51"/>
      <c r="G61" s="51" t="s">
        <v>143</v>
      </c>
      <c r="H61" s="51"/>
      <c r="I61" s="51"/>
      <c r="J61" s="51" t="s">
        <v>132</v>
      </c>
      <c r="K61" s="51" t="s">
        <v>455</v>
      </c>
      <c r="L61" s="51" t="s">
        <v>258</v>
      </c>
      <c r="M61" s="67"/>
      <c r="N61" s="82"/>
      <c r="O61" s="69" t="str">
        <f t="shared" si="12"/>
        <v/>
      </c>
      <c r="P61" s="51" t="s">
        <v>177</v>
      </c>
      <c r="Q61" s="51" t="s">
        <v>322</v>
      </c>
      <c r="R61" s="51" t="s">
        <v>126</v>
      </c>
      <c r="S61" s="51"/>
      <c r="T61" s="51"/>
      <c r="U61" s="51" t="s">
        <v>53</v>
      </c>
      <c r="V61" s="51"/>
      <c r="W61" s="53"/>
      <c r="X61" s="124">
        <f t="shared" si="13"/>
        <v>1</v>
      </c>
      <c r="Y61" s="124">
        <f t="shared" si="14"/>
        <v>1</v>
      </c>
      <c r="Z61" s="124">
        <f t="shared" si="15"/>
        <v>1</v>
      </c>
      <c r="AA61" s="124">
        <f t="shared" si="16"/>
        <v>1</v>
      </c>
      <c r="AB61" s="124">
        <f t="shared" si="17"/>
        <v>1</v>
      </c>
      <c r="AC61" s="124">
        <f t="shared" si="18"/>
        <v>1</v>
      </c>
    </row>
    <row r="62" spans="2:29" s="39" customFormat="1" ht="48" outlineLevel="1">
      <c r="B62" s="72">
        <f t="shared" si="20"/>
        <v>49</v>
      </c>
      <c r="C62" s="51" t="s">
        <v>125</v>
      </c>
      <c r="D62" s="51">
        <v>2</v>
      </c>
      <c r="E62" s="51" t="s">
        <v>130</v>
      </c>
      <c r="F62" s="51"/>
      <c r="G62" s="51" t="s">
        <v>143</v>
      </c>
      <c r="H62" s="51"/>
      <c r="I62" s="51"/>
      <c r="J62" s="51" t="s">
        <v>132</v>
      </c>
      <c r="K62" s="51" t="s">
        <v>455</v>
      </c>
      <c r="L62" s="51" t="s">
        <v>258</v>
      </c>
      <c r="M62" s="67"/>
      <c r="N62" s="82"/>
      <c r="O62" s="69" t="str">
        <f t="shared" si="12"/>
        <v/>
      </c>
      <c r="P62" s="51" t="s">
        <v>180</v>
      </c>
      <c r="Q62" s="51" t="s">
        <v>323</v>
      </c>
      <c r="R62" s="51" t="s">
        <v>126</v>
      </c>
      <c r="S62" s="51"/>
      <c r="T62" s="51"/>
      <c r="U62" s="51" t="s">
        <v>53</v>
      </c>
      <c r="V62" s="51"/>
      <c r="W62" s="53"/>
      <c r="X62" s="124">
        <f t="shared" si="13"/>
        <v>1</v>
      </c>
      <c r="Y62" s="124">
        <f t="shared" si="14"/>
        <v>1</v>
      </c>
      <c r="Z62" s="124">
        <f t="shared" si="15"/>
        <v>1</v>
      </c>
      <c r="AA62" s="124">
        <f t="shared" si="16"/>
        <v>1</v>
      </c>
      <c r="AB62" s="124">
        <f t="shared" si="17"/>
        <v>1</v>
      </c>
      <c r="AC62" s="124">
        <f t="shared" si="18"/>
        <v>1</v>
      </c>
    </row>
    <row r="63" spans="2:29" s="39" customFormat="1" ht="120" outlineLevel="1">
      <c r="B63" s="72">
        <f t="shared" si="20"/>
        <v>50</v>
      </c>
      <c r="C63" s="51" t="s">
        <v>125</v>
      </c>
      <c r="D63" s="51">
        <v>2</v>
      </c>
      <c r="E63" s="51" t="s">
        <v>131</v>
      </c>
      <c r="F63" s="51"/>
      <c r="G63" s="51" t="s">
        <v>143</v>
      </c>
      <c r="H63" s="51"/>
      <c r="I63" s="51"/>
      <c r="J63" s="51" t="s">
        <v>132</v>
      </c>
      <c r="K63" s="51" t="s">
        <v>460</v>
      </c>
      <c r="L63" s="51" t="s">
        <v>258</v>
      </c>
      <c r="M63" s="67"/>
      <c r="N63" s="82"/>
      <c r="O63" s="69" t="str">
        <f t="shared" si="12"/>
        <v/>
      </c>
      <c r="P63" s="51" t="s">
        <v>181</v>
      </c>
      <c r="Q63" s="51" t="s">
        <v>104</v>
      </c>
      <c r="R63" s="51" t="s">
        <v>126</v>
      </c>
      <c r="S63" s="51"/>
      <c r="T63" s="51"/>
      <c r="U63" s="51" t="s">
        <v>53</v>
      </c>
      <c r="V63" s="51"/>
      <c r="W63" s="53"/>
      <c r="X63" s="124">
        <f t="shared" si="13"/>
        <v>1</v>
      </c>
      <c r="Y63" s="124">
        <f t="shared" si="14"/>
        <v>1</v>
      </c>
      <c r="Z63" s="124">
        <f t="shared" si="15"/>
        <v>1</v>
      </c>
      <c r="AA63" s="124">
        <f t="shared" si="16"/>
        <v>1</v>
      </c>
      <c r="AB63" s="124">
        <f t="shared" si="17"/>
        <v>1</v>
      </c>
      <c r="AC63" s="124">
        <f t="shared" si="18"/>
        <v>1</v>
      </c>
    </row>
    <row r="64" spans="2:29" s="39" customFormat="1" ht="34.5" outlineLevel="1">
      <c r="B64" s="72">
        <f t="shared" si="20"/>
        <v>51</v>
      </c>
      <c r="C64" s="51" t="s">
        <v>125</v>
      </c>
      <c r="D64" s="51">
        <v>2.7</v>
      </c>
      <c r="E64" s="51" t="s">
        <v>131</v>
      </c>
      <c r="F64" s="51" t="s">
        <v>216</v>
      </c>
      <c r="G64" s="51" t="s">
        <v>143</v>
      </c>
      <c r="H64" s="57">
        <v>1</v>
      </c>
      <c r="I64" s="58" t="s">
        <v>212</v>
      </c>
      <c r="J64" s="51" t="s">
        <v>132</v>
      </c>
      <c r="K64" s="51" t="s">
        <v>455</v>
      </c>
      <c r="L64" s="51" t="s">
        <v>258</v>
      </c>
      <c r="M64" s="67"/>
      <c r="N64" s="82"/>
      <c r="O64" s="69" t="str">
        <f t="shared" si="12"/>
        <v/>
      </c>
      <c r="P64" s="51"/>
      <c r="Q64" s="51" t="s">
        <v>214</v>
      </c>
      <c r="R64" s="51"/>
      <c r="S64" s="51"/>
      <c r="T64" s="51"/>
      <c r="U64" s="51"/>
      <c r="V64" s="51"/>
      <c r="W64" s="53"/>
      <c r="X64" s="124">
        <f t="shared" si="13"/>
        <v>1</v>
      </c>
      <c r="Y64" s="124">
        <f t="shared" si="14"/>
        <v>1</v>
      </c>
      <c r="Z64" s="124">
        <f t="shared" si="15"/>
        <v>1</v>
      </c>
      <c r="AA64" s="124">
        <f t="shared" si="16"/>
        <v>1</v>
      </c>
      <c r="AB64" s="124">
        <f t="shared" si="17"/>
        <v>1</v>
      </c>
      <c r="AC64" s="124">
        <f t="shared" si="18"/>
        <v>1</v>
      </c>
    </row>
    <row r="65" spans="2:29" s="39" customFormat="1" ht="34.5" outlineLevel="1">
      <c r="B65" s="72">
        <f t="shared" si="20"/>
        <v>52</v>
      </c>
      <c r="C65" s="51" t="s">
        <v>125</v>
      </c>
      <c r="D65" s="51">
        <v>3.1</v>
      </c>
      <c r="E65" s="51" t="s">
        <v>135</v>
      </c>
      <c r="F65" s="51" t="s">
        <v>216</v>
      </c>
      <c r="G65" s="51" t="s">
        <v>143</v>
      </c>
      <c r="H65" s="51"/>
      <c r="I65" s="51"/>
      <c r="J65" s="51" t="s">
        <v>455</v>
      </c>
      <c r="K65" s="51" t="s">
        <v>132</v>
      </c>
      <c r="L65" s="51" t="s">
        <v>258</v>
      </c>
      <c r="M65" s="67"/>
      <c r="N65" s="82"/>
      <c r="O65" s="69" t="str">
        <f t="shared" si="12"/>
        <v/>
      </c>
      <c r="P65" s="51" t="s">
        <v>182</v>
      </c>
      <c r="Q65" s="51" t="s">
        <v>380</v>
      </c>
      <c r="R65" s="51" t="s">
        <v>312</v>
      </c>
      <c r="S65" s="51"/>
      <c r="T65" s="51"/>
      <c r="U65" s="51" t="s">
        <v>53</v>
      </c>
      <c r="V65" s="51"/>
      <c r="W65" s="53"/>
      <c r="X65" s="124">
        <f t="shared" si="13"/>
        <v>1</v>
      </c>
      <c r="Y65" s="124">
        <f t="shared" si="14"/>
        <v>1</v>
      </c>
      <c r="Z65" s="124">
        <f t="shared" si="15"/>
        <v>1</v>
      </c>
      <c r="AA65" s="124">
        <f t="shared" si="16"/>
        <v>1</v>
      </c>
      <c r="AB65" s="124">
        <f t="shared" si="17"/>
        <v>1</v>
      </c>
      <c r="AC65" s="124">
        <f t="shared" si="18"/>
        <v>1</v>
      </c>
    </row>
    <row r="66" spans="2:29" s="39" customFormat="1" ht="48" outlineLevel="1">
      <c r="B66" s="72">
        <f t="shared" si="20"/>
        <v>53</v>
      </c>
      <c r="C66" s="51" t="s">
        <v>125</v>
      </c>
      <c r="D66" s="51">
        <v>3</v>
      </c>
      <c r="E66" s="51" t="s">
        <v>135</v>
      </c>
      <c r="F66" s="51"/>
      <c r="G66" s="51" t="s">
        <v>20</v>
      </c>
      <c r="H66" s="51">
        <v>1</v>
      </c>
      <c r="I66" s="51" t="s">
        <v>438</v>
      </c>
      <c r="J66" s="51" t="s">
        <v>132</v>
      </c>
      <c r="K66" s="51" t="s">
        <v>302</v>
      </c>
      <c r="L66" s="51" t="s">
        <v>258</v>
      </c>
      <c r="M66" s="67"/>
      <c r="N66" s="82" t="s">
        <v>157</v>
      </c>
      <c r="O66" s="69"/>
      <c r="P66" s="51" t="s">
        <v>450</v>
      </c>
      <c r="Q66" s="51" t="s">
        <v>448</v>
      </c>
      <c r="R66" s="51" t="s">
        <v>80</v>
      </c>
      <c r="S66" s="51"/>
      <c r="T66" s="51"/>
      <c r="U66" s="51" t="s">
        <v>50</v>
      </c>
      <c r="V66" s="51"/>
      <c r="W66" s="53"/>
      <c r="X66" s="124">
        <f t="shared" si="13"/>
        <v>1</v>
      </c>
      <c r="Y66" s="124">
        <f t="shared" si="14"/>
        <v>1</v>
      </c>
      <c r="Z66" s="124">
        <f t="shared" si="15"/>
        <v>1</v>
      </c>
      <c r="AA66" s="124">
        <f t="shared" si="16"/>
        <v>1</v>
      </c>
      <c r="AB66" s="124" t="str">
        <f t="shared" si="17"/>
        <v>Si</v>
      </c>
      <c r="AC66" s="124">
        <f t="shared" si="18"/>
        <v>1</v>
      </c>
    </row>
    <row r="67" spans="2:29" s="39" customFormat="1" ht="60" outlineLevel="1">
      <c r="B67" s="72">
        <f t="shared" si="20"/>
        <v>54</v>
      </c>
      <c r="C67" s="51" t="s">
        <v>125</v>
      </c>
      <c r="D67" s="51">
        <v>3.1</v>
      </c>
      <c r="E67" s="51" t="s">
        <v>135</v>
      </c>
      <c r="F67" s="51" t="s">
        <v>216</v>
      </c>
      <c r="G67" s="51" t="s">
        <v>463</v>
      </c>
      <c r="H67" s="51">
        <v>1</v>
      </c>
      <c r="I67" s="51" t="s">
        <v>362</v>
      </c>
      <c r="J67" s="51" t="s">
        <v>245</v>
      </c>
      <c r="K67" s="51" t="s">
        <v>363</v>
      </c>
      <c r="L67" s="51" t="s">
        <v>258</v>
      </c>
      <c r="M67" s="67"/>
      <c r="N67" s="82"/>
      <c r="O67" s="69" t="str">
        <f t="shared" ref="O67:O72" si="21">IF(N67="No","û",IF(N67="Si","ü",IF(N67="NA","l","")))</f>
        <v/>
      </c>
      <c r="P67" s="51" t="s">
        <v>54</v>
      </c>
      <c r="Q67" s="10" t="s">
        <v>65</v>
      </c>
      <c r="R67" s="51"/>
      <c r="S67" s="51"/>
      <c r="T67" s="51"/>
      <c r="U67" s="51" t="s">
        <v>52</v>
      </c>
      <c r="V67" s="51"/>
      <c r="W67" s="53"/>
      <c r="X67" s="124">
        <f t="shared" si="13"/>
        <v>1</v>
      </c>
      <c r="Y67" s="124">
        <f t="shared" si="14"/>
        <v>1</v>
      </c>
      <c r="Z67" s="124">
        <f t="shared" si="15"/>
        <v>1</v>
      </c>
      <c r="AA67" s="124">
        <f t="shared" si="16"/>
        <v>1</v>
      </c>
      <c r="AB67" s="124">
        <f t="shared" si="17"/>
        <v>1</v>
      </c>
      <c r="AC67" s="124">
        <f t="shared" si="18"/>
        <v>1</v>
      </c>
    </row>
    <row r="68" spans="2:29" s="39" customFormat="1" ht="36" outlineLevel="1">
      <c r="B68" s="72">
        <f t="shared" si="20"/>
        <v>55</v>
      </c>
      <c r="C68" s="51" t="s">
        <v>125</v>
      </c>
      <c r="D68" s="51">
        <v>3.1</v>
      </c>
      <c r="E68" s="51" t="s">
        <v>135</v>
      </c>
      <c r="F68" s="51" t="s">
        <v>216</v>
      </c>
      <c r="G68" s="51" t="s">
        <v>463</v>
      </c>
      <c r="H68" s="51">
        <v>2</v>
      </c>
      <c r="I68" s="51" t="s">
        <v>364</v>
      </c>
      <c r="J68" s="51" t="s">
        <v>245</v>
      </c>
      <c r="K68" s="51" t="s">
        <v>132</v>
      </c>
      <c r="L68" s="51" t="s">
        <v>258</v>
      </c>
      <c r="M68" s="67"/>
      <c r="N68" s="82"/>
      <c r="O68" s="69" t="str">
        <f t="shared" si="21"/>
        <v/>
      </c>
      <c r="P68" s="51" t="s">
        <v>65</v>
      </c>
      <c r="Q68" s="10" t="s">
        <v>78</v>
      </c>
      <c r="R68" s="51"/>
      <c r="S68" s="51"/>
      <c r="T68" s="51"/>
      <c r="U68" s="51" t="s">
        <v>52</v>
      </c>
      <c r="V68" s="51"/>
      <c r="W68" s="53"/>
      <c r="X68" s="124">
        <f t="shared" si="13"/>
        <v>1</v>
      </c>
      <c r="Y68" s="124">
        <f t="shared" si="14"/>
        <v>1</v>
      </c>
      <c r="Z68" s="124">
        <f t="shared" si="15"/>
        <v>1</v>
      </c>
      <c r="AA68" s="124">
        <f t="shared" si="16"/>
        <v>1</v>
      </c>
      <c r="AB68" s="124">
        <f t="shared" si="17"/>
        <v>1</v>
      </c>
      <c r="AC68" s="124">
        <f t="shared" si="18"/>
        <v>1</v>
      </c>
    </row>
    <row r="69" spans="2:29" s="39" customFormat="1" ht="36" outlineLevel="1">
      <c r="B69" s="72">
        <f t="shared" si="20"/>
        <v>56</v>
      </c>
      <c r="C69" s="51" t="s">
        <v>125</v>
      </c>
      <c r="D69" s="51">
        <v>3.1</v>
      </c>
      <c r="E69" s="51" t="s">
        <v>135</v>
      </c>
      <c r="F69" s="51" t="s">
        <v>216</v>
      </c>
      <c r="G69" s="51" t="s">
        <v>463</v>
      </c>
      <c r="H69" s="51">
        <v>3</v>
      </c>
      <c r="I69" s="51" t="s">
        <v>365</v>
      </c>
      <c r="J69" s="51" t="s">
        <v>132</v>
      </c>
      <c r="K69" s="51" t="s">
        <v>245</v>
      </c>
      <c r="L69" s="51" t="s">
        <v>258</v>
      </c>
      <c r="M69" s="67"/>
      <c r="N69" s="82"/>
      <c r="O69" s="69" t="str">
        <f t="shared" si="21"/>
        <v/>
      </c>
      <c r="P69" s="51" t="s">
        <v>78</v>
      </c>
      <c r="Q69" s="10" t="s">
        <v>78</v>
      </c>
      <c r="R69" s="51"/>
      <c r="S69" s="51"/>
      <c r="T69" s="51"/>
      <c r="U69" s="51" t="s">
        <v>52</v>
      </c>
      <c r="V69" s="51"/>
      <c r="W69" s="53"/>
      <c r="X69" s="124">
        <f t="shared" si="13"/>
        <v>1</v>
      </c>
      <c r="Y69" s="124">
        <f t="shared" si="14"/>
        <v>1</v>
      </c>
      <c r="Z69" s="124">
        <f t="shared" si="15"/>
        <v>1</v>
      </c>
      <c r="AA69" s="124">
        <f t="shared" si="16"/>
        <v>1</v>
      </c>
      <c r="AB69" s="124">
        <f t="shared" si="17"/>
        <v>1</v>
      </c>
      <c r="AC69" s="124">
        <f t="shared" si="18"/>
        <v>1</v>
      </c>
    </row>
    <row r="70" spans="2:29" s="39" customFormat="1" ht="36" outlineLevel="1">
      <c r="B70" s="72">
        <f t="shared" si="20"/>
        <v>57</v>
      </c>
      <c r="C70" s="51" t="s">
        <v>125</v>
      </c>
      <c r="D70" s="51">
        <v>3.1</v>
      </c>
      <c r="E70" s="51" t="s">
        <v>135</v>
      </c>
      <c r="F70" s="51" t="s">
        <v>216</v>
      </c>
      <c r="G70" s="51" t="s">
        <v>463</v>
      </c>
      <c r="H70" s="51">
        <v>4</v>
      </c>
      <c r="I70" s="51" t="s">
        <v>366</v>
      </c>
      <c r="J70" s="51" t="s">
        <v>245</v>
      </c>
      <c r="K70" s="51" t="s">
        <v>132</v>
      </c>
      <c r="L70" s="51" t="s">
        <v>258</v>
      </c>
      <c r="M70" s="67"/>
      <c r="N70" s="82"/>
      <c r="O70" s="69" t="str">
        <f t="shared" si="21"/>
        <v/>
      </c>
      <c r="P70" s="51" t="s">
        <v>65</v>
      </c>
      <c r="Q70" s="10" t="s">
        <v>65</v>
      </c>
      <c r="R70" s="51"/>
      <c r="S70" s="51"/>
      <c r="T70" s="51"/>
      <c r="U70" s="51" t="s">
        <v>52</v>
      </c>
      <c r="V70" s="51"/>
      <c r="W70" s="53"/>
      <c r="X70" s="124">
        <f t="shared" si="13"/>
        <v>1</v>
      </c>
      <c r="Y70" s="124">
        <f t="shared" si="14"/>
        <v>1</v>
      </c>
      <c r="Z70" s="124">
        <f t="shared" si="15"/>
        <v>1</v>
      </c>
      <c r="AA70" s="124">
        <f t="shared" si="16"/>
        <v>1</v>
      </c>
      <c r="AB70" s="124">
        <f t="shared" si="17"/>
        <v>1</v>
      </c>
      <c r="AC70" s="124">
        <f t="shared" si="18"/>
        <v>1</v>
      </c>
    </row>
    <row r="71" spans="2:29" s="39" customFormat="1" ht="36" outlineLevel="1">
      <c r="B71" s="72">
        <f t="shared" si="20"/>
        <v>58</v>
      </c>
      <c r="C71" s="51" t="s">
        <v>125</v>
      </c>
      <c r="D71" s="51">
        <v>3.1</v>
      </c>
      <c r="E71" s="51" t="s">
        <v>135</v>
      </c>
      <c r="F71" s="51" t="s">
        <v>216</v>
      </c>
      <c r="G71" s="51" t="s">
        <v>20</v>
      </c>
      <c r="H71" s="55">
        <v>1</v>
      </c>
      <c r="I71" s="55" t="s">
        <v>351</v>
      </c>
      <c r="J71" s="51" t="s">
        <v>245</v>
      </c>
      <c r="K71" s="51" t="s">
        <v>132</v>
      </c>
      <c r="L71" s="51" t="s">
        <v>258</v>
      </c>
      <c r="M71" s="67"/>
      <c r="N71" s="82"/>
      <c r="O71" s="69" t="str">
        <f t="shared" si="21"/>
        <v/>
      </c>
      <c r="P71" s="51" t="s">
        <v>449</v>
      </c>
      <c r="Q71" s="51" t="s">
        <v>451</v>
      </c>
      <c r="R71" s="51" t="s">
        <v>80</v>
      </c>
      <c r="S71" s="51"/>
      <c r="T71" s="51"/>
      <c r="U71" s="51" t="s">
        <v>50</v>
      </c>
      <c r="V71" s="51"/>
      <c r="W71" s="53"/>
      <c r="X71" s="124">
        <f t="shared" si="13"/>
        <v>1</v>
      </c>
      <c r="Y71" s="124">
        <f t="shared" si="14"/>
        <v>1</v>
      </c>
      <c r="Z71" s="124">
        <f t="shared" si="15"/>
        <v>1</v>
      </c>
      <c r="AA71" s="124">
        <f t="shared" si="16"/>
        <v>1</v>
      </c>
      <c r="AB71" s="124">
        <f t="shared" si="17"/>
        <v>1</v>
      </c>
      <c r="AC71" s="124">
        <f t="shared" si="18"/>
        <v>1</v>
      </c>
    </row>
    <row r="72" spans="2:29" s="39" customFormat="1" ht="36" outlineLevel="1">
      <c r="B72" s="72">
        <f t="shared" si="20"/>
        <v>59</v>
      </c>
      <c r="C72" s="51" t="s">
        <v>125</v>
      </c>
      <c r="D72" s="51">
        <v>3.1</v>
      </c>
      <c r="E72" s="51" t="s">
        <v>135</v>
      </c>
      <c r="F72" s="51" t="s">
        <v>216</v>
      </c>
      <c r="G72" s="51" t="s">
        <v>20</v>
      </c>
      <c r="H72" s="55">
        <v>8</v>
      </c>
      <c r="I72" s="55" t="s">
        <v>408</v>
      </c>
      <c r="J72" s="51" t="s">
        <v>302</v>
      </c>
      <c r="K72" s="51" t="s">
        <v>132</v>
      </c>
      <c r="L72" s="51" t="s">
        <v>258</v>
      </c>
      <c r="M72" s="67"/>
      <c r="N72" s="82"/>
      <c r="O72" s="69" t="str">
        <f t="shared" si="21"/>
        <v/>
      </c>
      <c r="P72" s="51" t="s">
        <v>449</v>
      </c>
      <c r="Q72" s="51" t="s">
        <v>79</v>
      </c>
      <c r="R72" s="51" t="s">
        <v>80</v>
      </c>
      <c r="S72" s="51"/>
      <c r="T72" s="51"/>
      <c r="U72" s="51" t="s">
        <v>60</v>
      </c>
      <c r="V72" s="51"/>
      <c r="W72" s="53"/>
      <c r="X72" s="124">
        <f t="shared" si="13"/>
        <v>1</v>
      </c>
      <c r="Y72" s="124">
        <f t="shared" si="14"/>
        <v>1</v>
      </c>
      <c r="Z72" s="124">
        <f t="shared" si="15"/>
        <v>1</v>
      </c>
      <c r="AA72" s="124">
        <f t="shared" si="16"/>
        <v>1</v>
      </c>
      <c r="AB72" s="124">
        <f t="shared" si="17"/>
        <v>1</v>
      </c>
      <c r="AC72" s="124">
        <f t="shared" si="18"/>
        <v>1</v>
      </c>
    </row>
    <row r="73" spans="2:29" s="39" customFormat="1" ht="36" outlineLevel="1">
      <c r="B73" s="72">
        <f t="shared" si="20"/>
        <v>60</v>
      </c>
      <c r="C73" s="51" t="s">
        <v>125</v>
      </c>
      <c r="D73" s="51">
        <v>3.3</v>
      </c>
      <c r="E73" s="51" t="s">
        <v>137</v>
      </c>
      <c r="F73" s="51" t="s">
        <v>216</v>
      </c>
      <c r="G73" s="51" t="s">
        <v>20</v>
      </c>
      <c r="H73" s="51">
        <v>3</v>
      </c>
      <c r="I73" s="51" t="s">
        <v>351</v>
      </c>
      <c r="J73" s="51" t="s">
        <v>132</v>
      </c>
      <c r="K73" s="51" t="s">
        <v>124</v>
      </c>
      <c r="L73" s="51" t="s">
        <v>258</v>
      </c>
      <c r="M73" s="67"/>
      <c r="N73" s="82"/>
      <c r="O73" s="69"/>
      <c r="P73" s="51" t="s">
        <v>449</v>
      </c>
      <c r="Q73" s="51" t="s">
        <v>452</v>
      </c>
      <c r="R73" s="51" t="s">
        <v>80</v>
      </c>
      <c r="S73" s="51"/>
      <c r="T73" s="51"/>
      <c r="U73" s="51" t="s">
        <v>50</v>
      </c>
      <c r="V73" s="51"/>
      <c r="W73" s="53"/>
      <c r="X73" s="124">
        <f t="shared" si="13"/>
        <v>1</v>
      </c>
      <c r="Y73" s="124">
        <f t="shared" si="14"/>
        <v>1</v>
      </c>
      <c r="Z73" s="124">
        <f t="shared" si="15"/>
        <v>1</v>
      </c>
      <c r="AA73" s="124">
        <f t="shared" si="16"/>
        <v>1</v>
      </c>
      <c r="AB73" s="124">
        <f t="shared" si="17"/>
        <v>1</v>
      </c>
      <c r="AC73" s="124">
        <f t="shared" si="18"/>
        <v>1</v>
      </c>
    </row>
    <row r="74" spans="2:29" s="39" customFormat="1" ht="36" outlineLevel="1">
      <c r="B74" s="72">
        <f t="shared" si="20"/>
        <v>61</v>
      </c>
      <c r="C74" s="51" t="s">
        <v>125</v>
      </c>
      <c r="D74" s="51">
        <v>3.2</v>
      </c>
      <c r="E74" s="51" t="s">
        <v>136</v>
      </c>
      <c r="F74" s="51" t="s">
        <v>216</v>
      </c>
      <c r="G74" s="51" t="s">
        <v>346</v>
      </c>
      <c r="H74" s="51">
        <v>6</v>
      </c>
      <c r="I74" s="51" t="s">
        <v>203</v>
      </c>
      <c r="J74" s="51" t="s">
        <v>132</v>
      </c>
      <c r="K74" s="51" t="s">
        <v>142</v>
      </c>
      <c r="L74" s="51" t="s">
        <v>258</v>
      </c>
      <c r="M74" s="67"/>
      <c r="N74" s="82" t="s">
        <v>157</v>
      </c>
      <c r="O74" s="69" t="str">
        <f t="shared" ref="O74:O95" si="22">IF(N74="No","û",IF(N74="Si","ü",IF(N74="NA","l","")))</f>
        <v>ü</v>
      </c>
      <c r="P74" s="51" t="s">
        <v>255</v>
      </c>
      <c r="Q74" s="51" t="s">
        <v>77</v>
      </c>
      <c r="R74" s="51"/>
      <c r="S74" s="51"/>
      <c r="T74" s="51"/>
      <c r="U74" s="51" t="s">
        <v>62</v>
      </c>
      <c r="V74" s="51"/>
      <c r="W74" s="53"/>
      <c r="X74" s="124">
        <f t="shared" si="13"/>
        <v>1</v>
      </c>
      <c r="Y74" s="124" t="str">
        <f t="shared" si="14"/>
        <v>Si</v>
      </c>
      <c r="Z74" s="124">
        <f t="shared" si="15"/>
        <v>1</v>
      </c>
      <c r="AA74" s="124">
        <f t="shared" si="16"/>
        <v>1</v>
      </c>
      <c r="AB74" s="124">
        <f t="shared" si="17"/>
        <v>1</v>
      </c>
      <c r="AC74" s="124">
        <f t="shared" si="18"/>
        <v>1</v>
      </c>
    </row>
    <row r="75" spans="2:29" s="39" customFormat="1" ht="34.5" outlineLevel="1">
      <c r="B75" s="72">
        <f t="shared" si="20"/>
        <v>62</v>
      </c>
      <c r="C75" s="51" t="s">
        <v>125</v>
      </c>
      <c r="D75" s="51">
        <v>3.2</v>
      </c>
      <c r="E75" s="51" t="s">
        <v>136</v>
      </c>
      <c r="F75" s="51" t="s">
        <v>216</v>
      </c>
      <c r="G75" s="51" t="s">
        <v>346</v>
      </c>
      <c r="H75" s="51">
        <v>7</v>
      </c>
      <c r="I75" s="51" t="s">
        <v>204</v>
      </c>
      <c r="J75" s="51" t="s">
        <v>132</v>
      </c>
      <c r="K75" s="51"/>
      <c r="L75" s="51" t="s">
        <v>258</v>
      </c>
      <c r="M75" s="67"/>
      <c r="N75" s="82"/>
      <c r="O75" s="69" t="str">
        <f t="shared" si="22"/>
        <v/>
      </c>
      <c r="P75" s="51" t="s">
        <v>256</v>
      </c>
      <c r="Q75" s="51" t="s">
        <v>201</v>
      </c>
      <c r="R75" s="51"/>
      <c r="S75" s="51"/>
      <c r="T75" s="51"/>
      <c r="U75" s="51" t="s">
        <v>62</v>
      </c>
      <c r="V75" s="51"/>
      <c r="W75" s="53"/>
      <c r="X75" s="124">
        <f t="shared" si="13"/>
        <v>1</v>
      </c>
      <c r="Y75" s="124">
        <f t="shared" si="14"/>
        <v>1</v>
      </c>
      <c r="Z75" s="124">
        <f t="shared" si="15"/>
        <v>1</v>
      </c>
      <c r="AA75" s="124">
        <f t="shared" si="16"/>
        <v>1</v>
      </c>
      <c r="AB75" s="124">
        <f t="shared" si="17"/>
        <v>1</v>
      </c>
      <c r="AC75" s="124">
        <f t="shared" si="18"/>
        <v>1</v>
      </c>
    </row>
    <row r="76" spans="2:29" s="39" customFormat="1" ht="36" outlineLevel="1">
      <c r="B76" s="72">
        <f t="shared" si="20"/>
        <v>63</v>
      </c>
      <c r="C76" s="51" t="s">
        <v>125</v>
      </c>
      <c r="D76" s="51">
        <v>3.3</v>
      </c>
      <c r="E76" s="51" t="s">
        <v>137</v>
      </c>
      <c r="F76" s="51" t="s">
        <v>216</v>
      </c>
      <c r="G76" s="51" t="s">
        <v>143</v>
      </c>
      <c r="H76" s="51"/>
      <c r="I76" s="51"/>
      <c r="J76" s="51" t="s">
        <v>428</v>
      </c>
      <c r="K76" s="51" t="s">
        <v>455</v>
      </c>
      <c r="L76" s="51" t="s">
        <v>258</v>
      </c>
      <c r="M76" s="67"/>
      <c r="N76" s="82"/>
      <c r="O76" s="69" t="str">
        <f t="shared" si="22"/>
        <v/>
      </c>
      <c r="P76" s="51" t="s">
        <v>183</v>
      </c>
      <c r="Q76" s="51" t="s">
        <v>324</v>
      </c>
      <c r="R76" s="51" t="s">
        <v>312</v>
      </c>
      <c r="S76" s="51"/>
      <c r="T76" s="51"/>
      <c r="U76" s="51" t="s">
        <v>53</v>
      </c>
      <c r="V76" s="51"/>
      <c r="W76" s="53"/>
      <c r="X76" s="124">
        <f t="shared" si="13"/>
        <v>1</v>
      </c>
      <c r="Y76" s="124">
        <f t="shared" si="14"/>
        <v>1</v>
      </c>
      <c r="Z76" s="124">
        <f t="shared" si="15"/>
        <v>1</v>
      </c>
      <c r="AA76" s="124">
        <f t="shared" si="16"/>
        <v>1</v>
      </c>
      <c r="AB76" s="124">
        <f t="shared" si="17"/>
        <v>1</v>
      </c>
      <c r="AC76" s="124">
        <f t="shared" si="18"/>
        <v>1</v>
      </c>
    </row>
    <row r="77" spans="2:29" s="39" customFormat="1" ht="48" outlineLevel="1">
      <c r="B77" s="72">
        <f t="shared" si="20"/>
        <v>64</v>
      </c>
      <c r="C77" s="51" t="s">
        <v>125</v>
      </c>
      <c r="D77" s="51">
        <v>3.3</v>
      </c>
      <c r="E77" s="51" t="s">
        <v>137</v>
      </c>
      <c r="F77" s="51" t="s">
        <v>216</v>
      </c>
      <c r="G77" s="51" t="s">
        <v>346</v>
      </c>
      <c r="H77" s="51">
        <v>8</v>
      </c>
      <c r="I77" s="51" t="s">
        <v>205</v>
      </c>
      <c r="J77" s="51" t="s">
        <v>132</v>
      </c>
      <c r="K77" s="51"/>
      <c r="L77" s="51" t="s">
        <v>258</v>
      </c>
      <c r="M77" s="67"/>
      <c r="N77" s="82"/>
      <c r="O77" s="69" t="str">
        <f t="shared" si="22"/>
        <v/>
      </c>
      <c r="P77" s="51" t="s">
        <v>256</v>
      </c>
      <c r="Q77" s="51" t="s">
        <v>64</v>
      </c>
      <c r="R77" s="51"/>
      <c r="S77" s="51"/>
      <c r="T77" s="51"/>
      <c r="U77" s="51" t="s">
        <v>62</v>
      </c>
      <c r="V77" s="51"/>
      <c r="W77" s="53"/>
      <c r="X77" s="124">
        <f t="shared" si="13"/>
        <v>1</v>
      </c>
      <c r="Y77" s="124">
        <f t="shared" si="14"/>
        <v>1</v>
      </c>
      <c r="Z77" s="124">
        <f t="shared" si="15"/>
        <v>1</v>
      </c>
      <c r="AA77" s="124">
        <f t="shared" si="16"/>
        <v>1</v>
      </c>
      <c r="AB77" s="124">
        <f t="shared" si="17"/>
        <v>1</v>
      </c>
      <c r="AC77" s="124">
        <f t="shared" si="18"/>
        <v>1</v>
      </c>
    </row>
    <row r="78" spans="2:29" s="39" customFormat="1" ht="36" outlineLevel="1">
      <c r="B78" s="72">
        <f t="shared" si="20"/>
        <v>65</v>
      </c>
      <c r="C78" s="51" t="s">
        <v>125</v>
      </c>
      <c r="D78" s="51">
        <v>3.3</v>
      </c>
      <c r="E78" s="51" t="s">
        <v>137</v>
      </c>
      <c r="F78" s="51" t="s">
        <v>216</v>
      </c>
      <c r="G78" s="51" t="s">
        <v>20</v>
      </c>
      <c r="H78" s="55">
        <v>5</v>
      </c>
      <c r="I78" s="55" t="s">
        <v>443</v>
      </c>
      <c r="J78" s="51" t="s">
        <v>302</v>
      </c>
      <c r="K78" s="51"/>
      <c r="L78" s="51" t="s">
        <v>258</v>
      </c>
      <c r="M78" s="67"/>
      <c r="N78" s="82"/>
      <c r="O78" s="69" t="str">
        <f t="shared" si="22"/>
        <v/>
      </c>
      <c r="P78" s="51" t="s">
        <v>449</v>
      </c>
      <c r="Q78" s="51" t="s">
        <v>446</v>
      </c>
      <c r="R78" s="51" t="s">
        <v>80</v>
      </c>
      <c r="S78" s="51"/>
      <c r="T78" s="51"/>
      <c r="U78" s="51" t="s">
        <v>50</v>
      </c>
      <c r="V78" s="51"/>
      <c r="W78" s="53"/>
      <c r="X78" s="124">
        <f t="shared" si="13"/>
        <v>1</v>
      </c>
      <c r="Y78" s="124">
        <f t="shared" si="14"/>
        <v>1</v>
      </c>
      <c r="Z78" s="124">
        <f t="shared" si="15"/>
        <v>1</v>
      </c>
      <c r="AA78" s="124">
        <f t="shared" si="16"/>
        <v>1</v>
      </c>
      <c r="AB78" s="124">
        <f t="shared" si="17"/>
        <v>1</v>
      </c>
      <c r="AC78" s="124">
        <f t="shared" si="18"/>
        <v>1</v>
      </c>
    </row>
    <row r="79" spans="2:29" s="39" customFormat="1" ht="36" outlineLevel="1">
      <c r="B79" s="72">
        <f t="shared" si="20"/>
        <v>66</v>
      </c>
      <c r="C79" s="51" t="s">
        <v>125</v>
      </c>
      <c r="D79" s="51">
        <v>4</v>
      </c>
      <c r="E79" s="51" t="s">
        <v>316</v>
      </c>
      <c r="F79" s="51" t="s">
        <v>216</v>
      </c>
      <c r="G79" s="51" t="s">
        <v>143</v>
      </c>
      <c r="H79" s="51"/>
      <c r="I79" s="51"/>
      <c r="J79" s="51" t="s">
        <v>132</v>
      </c>
      <c r="K79" s="51" t="s">
        <v>461</v>
      </c>
      <c r="L79" s="51" t="s">
        <v>258</v>
      </c>
      <c r="M79" s="67"/>
      <c r="N79" s="82"/>
      <c r="O79" s="69" t="str">
        <f t="shared" si="22"/>
        <v/>
      </c>
      <c r="P79" s="51" t="s">
        <v>175</v>
      </c>
      <c r="Q79" s="51" t="s">
        <v>325</v>
      </c>
      <c r="R79" s="51"/>
      <c r="S79" s="51"/>
      <c r="T79" s="51"/>
      <c r="U79" s="51" t="s">
        <v>53</v>
      </c>
      <c r="V79" s="51"/>
      <c r="W79" s="53"/>
      <c r="X79" s="124">
        <f t="shared" si="13"/>
        <v>1</v>
      </c>
      <c r="Y79" s="124">
        <f t="shared" si="14"/>
        <v>1</v>
      </c>
      <c r="Z79" s="124">
        <f t="shared" si="15"/>
        <v>1</v>
      </c>
      <c r="AA79" s="124">
        <f t="shared" si="16"/>
        <v>1</v>
      </c>
      <c r="AB79" s="124">
        <f t="shared" si="17"/>
        <v>1</v>
      </c>
      <c r="AC79" s="124">
        <f t="shared" si="18"/>
        <v>1</v>
      </c>
    </row>
    <row r="80" spans="2:29" s="39" customFormat="1" ht="36.75" outlineLevel="1" thickBot="1">
      <c r="B80" s="72">
        <f t="shared" si="20"/>
        <v>67</v>
      </c>
      <c r="C80" s="59" t="s">
        <v>125</v>
      </c>
      <c r="D80" s="59">
        <v>5</v>
      </c>
      <c r="E80" s="59" t="s">
        <v>317</v>
      </c>
      <c r="F80" s="59" t="s">
        <v>216</v>
      </c>
      <c r="G80" s="51" t="s">
        <v>143</v>
      </c>
      <c r="H80" s="59"/>
      <c r="I80" s="59"/>
      <c r="J80" s="59" t="s">
        <v>132</v>
      </c>
      <c r="K80" s="59" t="s">
        <v>454</v>
      </c>
      <c r="L80" s="59" t="s">
        <v>258</v>
      </c>
      <c r="M80" s="79"/>
      <c r="N80" s="104"/>
      <c r="O80" s="81" t="str">
        <f t="shared" si="22"/>
        <v/>
      </c>
      <c r="P80" s="59" t="s">
        <v>176</v>
      </c>
      <c r="Q80" s="59" t="s">
        <v>326</v>
      </c>
      <c r="R80" s="59"/>
      <c r="S80" s="59"/>
      <c r="T80" s="59"/>
      <c r="U80" s="59" t="s">
        <v>53</v>
      </c>
      <c r="V80" s="59"/>
      <c r="W80" s="53"/>
      <c r="X80" s="124">
        <f t="shared" si="13"/>
        <v>1</v>
      </c>
      <c r="Y80" s="124">
        <f t="shared" si="14"/>
        <v>1</v>
      </c>
      <c r="Z80" s="124">
        <f t="shared" si="15"/>
        <v>1</v>
      </c>
      <c r="AA80" s="124">
        <f t="shared" si="16"/>
        <v>1</v>
      </c>
      <c r="AB80" s="124">
        <f t="shared" si="17"/>
        <v>1</v>
      </c>
      <c r="AC80" s="124">
        <f t="shared" si="18"/>
        <v>1</v>
      </c>
    </row>
    <row r="81" spans="2:29" s="39" customFormat="1" ht="13.5" customHeight="1" thickBot="1">
      <c r="B81" s="284" t="s">
        <v>392</v>
      </c>
      <c r="C81" s="273"/>
      <c r="D81" s="273"/>
      <c r="E81" s="273"/>
      <c r="F81" s="105"/>
      <c r="G81" s="105"/>
      <c r="H81" s="105"/>
      <c r="I81" s="105"/>
      <c r="J81" s="105"/>
      <c r="K81" s="105"/>
      <c r="L81" s="105"/>
      <c r="M81" s="105"/>
      <c r="N81" s="108" t="s">
        <v>400</v>
      </c>
      <c r="O81" s="105" t="str">
        <f t="shared" si="22"/>
        <v/>
      </c>
      <c r="P81" s="105"/>
      <c r="Q81" s="105"/>
      <c r="R81" s="105"/>
      <c r="S81" s="105"/>
      <c r="T81" s="105"/>
      <c r="U81" s="105"/>
      <c r="V81" s="106"/>
      <c r="W81" s="53"/>
      <c r="X81" s="124"/>
      <c r="Y81" s="124"/>
      <c r="Z81" s="124"/>
      <c r="AA81" s="124"/>
      <c r="AB81" s="124"/>
      <c r="AC81" s="124"/>
    </row>
    <row r="82" spans="2:29" s="39" customFormat="1" ht="36" outlineLevel="1">
      <c r="B82" s="72">
        <f>B80+1</f>
        <v>68</v>
      </c>
      <c r="C82" s="72" t="s">
        <v>336</v>
      </c>
      <c r="D82" s="72">
        <v>1</v>
      </c>
      <c r="E82" s="72" t="s">
        <v>297</v>
      </c>
      <c r="F82" s="72"/>
      <c r="G82" s="51" t="s">
        <v>143</v>
      </c>
      <c r="H82" s="72"/>
      <c r="I82" s="72"/>
      <c r="J82" s="72" t="s">
        <v>132</v>
      </c>
      <c r="K82" s="72" t="s">
        <v>124</v>
      </c>
      <c r="L82" s="72" t="s">
        <v>258</v>
      </c>
      <c r="M82" s="75"/>
      <c r="N82" s="82"/>
      <c r="O82" s="68" t="str">
        <f t="shared" si="22"/>
        <v/>
      </c>
      <c r="P82" s="72" t="s">
        <v>184</v>
      </c>
      <c r="Q82" s="72" t="s">
        <v>185</v>
      </c>
      <c r="R82" s="72"/>
      <c r="S82" s="72"/>
      <c r="T82" s="72"/>
      <c r="U82" s="72" t="s">
        <v>53</v>
      </c>
      <c r="V82" s="72"/>
      <c r="W82" s="53"/>
      <c r="X82" s="124">
        <f t="shared" ref="X82:X113" si="23">IF(($G82="PRO")*AND(N82&lt;&gt;""),$N82, 1)</f>
        <v>1</v>
      </c>
      <c r="Y82" s="124">
        <f t="shared" ref="Y82:Y113" si="24">IF(($G82="REQM")*AND(N82&lt;&gt;""),$N82, 1)</f>
        <v>1</v>
      </c>
      <c r="Z82" s="124">
        <f t="shared" ref="Z82:Z113" si="25">IF(($G82="ING")*AND(N82&lt;&gt;""),$N82, 1)</f>
        <v>1</v>
      </c>
      <c r="AA82" s="124">
        <f t="shared" ref="AA82:AA113" si="26">IF(($G82="PPQA")*AND(N82&lt;&gt;""),$N82, 1)</f>
        <v>1</v>
      </c>
      <c r="AB82" s="124">
        <f t="shared" ref="AB82:AB113" si="27">IF(($G82="CM")*AND(N82&lt;&gt;""),$N82, 1)</f>
        <v>1</v>
      </c>
      <c r="AC82" s="124">
        <f t="shared" ref="AC82:AC113" si="28">IF(($G82="MA")*AND(N82&lt;&gt;""),$N82, 1)</f>
        <v>1</v>
      </c>
    </row>
    <row r="83" spans="2:29" s="39" customFormat="1" ht="36" outlineLevel="1">
      <c r="B83" s="72">
        <f t="shared" ref="B83:B114" si="29">B82+1</f>
        <v>69</v>
      </c>
      <c r="C83" s="51" t="s">
        <v>336</v>
      </c>
      <c r="D83" s="51">
        <v>2</v>
      </c>
      <c r="E83" s="51" t="s">
        <v>327</v>
      </c>
      <c r="F83" s="51"/>
      <c r="G83" s="51" t="s">
        <v>143</v>
      </c>
      <c r="H83" s="51"/>
      <c r="I83" s="51"/>
      <c r="J83" s="51" t="s">
        <v>132</v>
      </c>
      <c r="K83" s="51" t="s">
        <v>124</v>
      </c>
      <c r="L83" s="51" t="s">
        <v>258</v>
      </c>
      <c r="M83" s="67"/>
      <c r="N83" s="82"/>
      <c r="O83" s="69" t="str">
        <f t="shared" si="22"/>
        <v/>
      </c>
      <c r="P83" s="51" t="s">
        <v>299</v>
      </c>
      <c r="Q83" s="51" t="s">
        <v>409</v>
      </c>
      <c r="R83" s="51"/>
      <c r="S83" s="51"/>
      <c r="T83" s="51"/>
      <c r="U83" s="51" t="s">
        <v>53</v>
      </c>
      <c r="V83" s="51"/>
      <c r="W83" s="53"/>
      <c r="X83" s="124">
        <f t="shared" si="23"/>
        <v>1</v>
      </c>
      <c r="Y83" s="124">
        <f t="shared" si="24"/>
        <v>1</v>
      </c>
      <c r="Z83" s="124">
        <f t="shared" si="25"/>
        <v>1</v>
      </c>
      <c r="AA83" s="124">
        <f t="shared" si="26"/>
        <v>1</v>
      </c>
      <c r="AB83" s="124">
        <f t="shared" si="27"/>
        <v>1</v>
      </c>
      <c r="AC83" s="124">
        <f t="shared" si="28"/>
        <v>1</v>
      </c>
    </row>
    <row r="84" spans="2:29" s="39" customFormat="1" ht="36" outlineLevel="1">
      <c r="B84" s="72">
        <f t="shared" si="29"/>
        <v>70</v>
      </c>
      <c r="C84" s="51" t="s">
        <v>336</v>
      </c>
      <c r="D84" s="51"/>
      <c r="E84" s="51" t="s">
        <v>327</v>
      </c>
      <c r="F84" s="51"/>
      <c r="G84" s="51" t="s">
        <v>217</v>
      </c>
      <c r="H84" s="51"/>
      <c r="I84" s="120"/>
      <c r="J84" s="51" t="s">
        <v>132</v>
      </c>
      <c r="K84" s="51" t="s">
        <v>457</v>
      </c>
      <c r="L84" s="51" t="s">
        <v>258</v>
      </c>
      <c r="M84" s="67"/>
      <c r="N84" s="82" t="s">
        <v>157</v>
      </c>
      <c r="O84" s="69" t="str">
        <f t="shared" si="22"/>
        <v>ü</v>
      </c>
      <c r="P84" s="51" t="s">
        <v>410</v>
      </c>
      <c r="Q84" s="51" t="s">
        <v>106</v>
      </c>
      <c r="R84" s="51"/>
      <c r="S84" s="51"/>
      <c r="T84" s="51"/>
      <c r="U84" s="51"/>
      <c r="V84" s="51"/>
      <c r="W84" s="53"/>
      <c r="X84" s="124">
        <f t="shared" si="23"/>
        <v>1</v>
      </c>
      <c r="Y84" s="124">
        <f t="shared" si="24"/>
        <v>1</v>
      </c>
      <c r="Z84" s="124" t="str">
        <f t="shared" si="25"/>
        <v>Si</v>
      </c>
      <c r="AA84" s="124">
        <f t="shared" si="26"/>
        <v>1</v>
      </c>
      <c r="AB84" s="124">
        <f t="shared" si="27"/>
        <v>1</v>
      </c>
      <c r="AC84" s="124">
        <f t="shared" si="28"/>
        <v>1</v>
      </c>
    </row>
    <row r="85" spans="2:29" s="39" customFormat="1" ht="48" outlineLevel="1">
      <c r="B85" s="72">
        <f t="shared" si="29"/>
        <v>71</v>
      </c>
      <c r="C85" s="51" t="s">
        <v>336</v>
      </c>
      <c r="D85" s="51">
        <v>2</v>
      </c>
      <c r="E85" s="51" t="s">
        <v>327</v>
      </c>
      <c r="F85" s="55" t="s">
        <v>151</v>
      </c>
      <c r="G85" s="51" t="s">
        <v>463</v>
      </c>
      <c r="H85" s="51">
        <v>1</v>
      </c>
      <c r="I85" s="51" t="s">
        <v>362</v>
      </c>
      <c r="J85" s="51" t="s">
        <v>245</v>
      </c>
      <c r="K85" s="51" t="s">
        <v>363</v>
      </c>
      <c r="L85" s="51" t="s">
        <v>258</v>
      </c>
      <c r="M85" s="67"/>
      <c r="N85" s="82"/>
      <c r="O85" s="69" t="str">
        <f t="shared" si="22"/>
        <v/>
      </c>
      <c r="P85" s="51" t="s">
        <v>55</v>
      </c>
      <c r="Q85" s="10" t="s">
        <v>65</v>
      </c>
      <c r="R85" s="51"/>
      <c r="S85" s="51" t="s">
        <v>244</v>
      </c>
      <c r="T85" s="51"/>
      <c r="U85" s="51" t="s">
        <v>52</v>
      </c>
      <c r="V85" s="51"/>
      <c r="W85" s="53"/>
      <c r="X85" s="124">
        <f t="shared" si="23"/>
        <v>1</v>
      </c>
      <c r="Y85" s="124">
        <f t="shared" si="24"/>
        <v>1</v>
      </c>
      <c r="Z85" s="124">
        <f t="shared" si="25"/>
        <v>1</v>
      </c>
      <c r="AA85" s="124">
        <f t="shared" si="26"/>
        <v>1</v>
      </c>
      <c r="AB85" s="124">
        <f t="shared" si="27"/>
        <v>1</v>
      </c>
      <c r="AC85" s="124">
        <f t="shared" si="28"/>
        <v>1</v>
      </c>
    </row>
    <row r="86" spans="2:29" s="39" customFormat="1" ht="36" outlineLevel="1">
      <c r="B86" s="72">
        <f t="shared" si="29"/>
        <v>72</v>
      </c>
      <c r="C86" s="51" t="s">
        <v>336</v>
      </c>
      <c r="D86" s="51">
        <v>2</v>
      </c>
      <c r="E86" s="51" t="s">
        <v>327</v>
      </c>
      <c r="F86" s="55" t="s">
        <v>151</v>
      </c>
      <c r="G86" s="51" t="s">
        <v>463</v>
      </c>
      <c r="H86" s="51">
        <v>2</v>
      </c>
      <c r="I86" s="51" t="s">
        <v>364</v>
      </c>
      <c r="J86" s="51" t="s">
        <v>245</v>
      </c>
      <c r="K86" s="51" t="s">
        <v>132</v>
      </c>
      <c r="L86" s="51" t="s">
        <v>258</v>
      </c>
      <c r="M86" s="67"/>
      <c r="N86" s="82"/>
      <c r="O86" s="69" t="str">
        <f t="shared" si="22"/>
        <v/>
      </c>
      <c r="P86" s="51" t="s">
        <v>65</v>
      </c>
      <c r="Q86" s="10" t="s">
        <v>78</v>
      </c>
      <c r="R86" s="51"/>
      <c r="S86" s="51" t="s">
        <v>244</v>
      </c>
      <c r="T86" s="51"/>
      <c r="U86" s="51" t="s">
        <v>52</v>
      </c>
      <c r="V86" s="51"/>
      <c r="W86" s="53"/>
      <c r="X86" s="124">
        <f t="shared" si="23"/>
        <v>1</v>
      </c>
      <c r="Y86" s="124">
        <f t="shared" si="24"/>
        <v>1</v>
      </c>
      <c r="Z86" s="124">
        <f t="shared" si="25"/>
        <v>1</v>
      </c>
      <c r="AA86" s="124">
        <f t="shared" si="26"/>
        <v>1</v>
      </c>
      <c r="AB86" s="124">
        <f t="shared" si="27"/>
        <v>1</v>
      </c>
      <c r="AC86" s="124">
        <f t="shared" si="28"/>
        <v>1</v>
      </c>
    </row>
    <row r="87" spans="2:29" s="39" customFormat="1" ht="36" outlineLevel="1">
      <c r="B87" s="72">
        <f t="shared" si="29"/>
        <v>73</v>
      </c>
      <c r="C87" s="51" t="s">
        <v>336</v>
      </c>
      <c r="D87" s="51">
        <v>2</v>
      </c>
      <c r="E87" s="51" t="s">
        <v>327</v>
      </c>
      <c r="F87" s="55" t="s">
        <v>151</v>
      </c>
      <c r="G87" s="51" t="s">
        <v>463</v>
      </c>
      <c r="H87" s="51">
        <v>3</v>
      </c>
      <c r="I87" s="51" t="s">
        <v>365</v>
      </c>
      <c r="J87" s="51" t="s">
        <v>132</v>
      </c>
      <c r="K87" s="51" t="s">
        <v>245</v>
      </c>
      <c r="L87" s="51" t="s">
        <v>258</v>
      </c>
      <c r="M87" s="67"/>
      <c r="N87" s="82"/>
      <c r="O87" s="69" t="str">
        <f t="shared" si="22"/>
        <v/>
      </c>
      <c r="P87" s="51" t="s">
        <v>78</v>
      </c>
      <c r="Q87" s="10" t="s">
        <v>78</v>
      </c>
      <c r="R87" s="51"/>
      <c r="S87" s="51" t="s">
        <v>244</v>
      </c>
      <c r="T87" s="51"/>
      <c r="U87" s="51" t="s">
        <v>52</v>
      </c>
      <c r="V87" s="51"/>
      <c r="W87" s="53"/>
      <c r="X87" s="124">
        <f t="shared" si="23"/>
        <v>1</v>
      </c>
      <c r="Y87" s="124">
        <f t="shared" si="24"/>
        <v>1</v>
      </c>
      <c r="Z87" s="124">
        <f t="shared" si="25"/>
        <v>1</v>
      </c>
      <c r="AA87" s="124">
        <f t="shared" si="26"/>
        <v>1</v>
      </c>
      <c r="AB87" s="124">
        <f t="shared" si="27"/>
        <v>1</v>
      </c>
      <c r="AC87" s="124">
        <f t="shared" si="28"/>
        <v>1</v>
      </c>
    </row>
    <row r="88" spans="2:29" s="39" customFormat="1" ht="36" outlineLevel="1">
      <c r="B88" s="72">
        <f t="shared" si="29"/>
        <v>74</v>
      </c>
      <c r="C88" s="51" t="s">
        <v>336</v>
      </c>
      <c r="D88" s="51">
        <v>2</v>
      </c>
      <c r="E88" s="51" t="s">
        <v>327</v>
      </c>
      <c r="F88" s="55" t="s">
        <v>151</v>
      </c>
      <c r="G88" s="51" t="s">
        <v>463</v>
      </c>
      <c r="H88" s="51">
        <v>4</v>
      </c>
      <c r="I88" s="51" t="s">
        <v>366</v>
      </c>
      <c r="J88" s="51" t="s">
        <v>245</v>
      </c>
      <c r="K88" s="51" t="s">
        <v>132</v>
      </c>
      <c r="L88" s="51" t="s">
        <v>258</v>
      </c>
      <c r="M88" s="67"/>
      <c r="N88" s="82"/>
      <c r="O88" s="69" t="str">
        <f t="shared" si="22"/>
        <v/>
      </c>
      <c r="P88" s="59" t="s">
        <v>65</v>
      </c>
      <c r="Q88" s="10" t="s">
        <v>65</v>
      </c>
      <c r="R88" s="51"/>
      <c r="S88" s="51" t="s">
        <v>244</v>
      </c>
      <c r="T88" s="51"/>
      <c r="U88" s="51" t="s">
        <v>52</v>
      </c>
      <c r="V88" s="51"/>
      <c r="W88" s="53"/>
      <c r="X88" s="124">
        <f t="shared" si="23"/>
        <v>1</v>
      </c>
      <c r="Y88" s="124">
        <f t="shared" si="24"/>
        <v>1</v>
      </c>
      <c r="Z88" s="124">
        <f t="shared" si="25"/>
        <v>1</v>
      </c>
      <c r="AA88" s="124">
        <f t="shared" si="26"/>
        <v>1</v>
      </c>
      <c r="AB88" s="124">
        <f t="shared" si="27"/>
        <v>1</v>
      </c>
      <c r="AC88" s="124">
        <f t="shared" si="28"/>
        <v>1</v>
      </c>
    </row>
    <row r="89" spans="2:29" s="39" customFormat="1" ht="60" outlineLevel="1">
      <c r="B89" s="72">
        <f t="shared" si="29"/>
        <v>75</v>
      </c>
      <c r="C89" s="51" t="s">
        <v>336</v>
      </c>
      <c r="D89" s="51">
        <v>2</v>
      </c>
      <c r="E89" s="51" t="s">
        <v>327</v>
      </c>
      <c r="F89" s="55" t="s">
        <v>151</v>
      </c>
      <c r="G89" s="51" t="s">
        <v>20</v>
      </c>
      <c r="H89" s="55">
        <v>1</v>
      </c>
      <c r="I89" s="55" t="s">
        <v>351</v>
      </c>
      <c r="J89" s="51" t="s">
        <v>132</v>
      </c>
      <c r="K89" s="51"/>
      <c r="L89" s="51" t="s">
        <v>258</v>
      </c>
      <c r="M89" s="67"/>
      <c r="N89" s="82"/>
      <c r="O89" s="69" t="str">
        <f t="shared" si="22"/>
        <v/>
      </c>
      <c r="P89" s="51" t="s">
        <v>453</v>
      </c>
      <c r="Q89" s="51" t="s">
        <v>107</v>
      </c>
      <c r="R89" s="51" t="s">
        <v>80</v>
      </c>
      <c r="S89" s="51" t="s">
        <v>244</v>
      </c>
      <c r="T89" s="51"/>
      <c r="U89" s="51" t="s">
        <v>50</v>
      </c>
      <c r="V89" s="51"/>
      <c r="W89" s="53"/>
      <c r="X89" s="124">
        <f t="shared" si="23"/>
        <v>1</v>
      </c>
      <c r="Y89" s="124">
        <f t="shared" si="24"/>
        <v>1</v>
      </c>
      <c r="Z89" s="124">
        <f t="shared" si="25"/>
        <v>1</v>
      </c>
      <c r="AA89" s="124">
        <f t="shared" si="26"/>
        <v>1</v>
      </c>
      <c r="AB89" s="124">
        <f t="shared" si="27"/>
        <v>1</v>
      </c>
      <c r="AC89" s="124">
        <f t="shared" si="28"/>
        <v>1</v>
      </c>
    </row>
    <row r="90" spans="2:29" s="39" customFormat="1" ht="48" outlineLevel="1">
      <c r="B90" s="72">
        <f t="shared" si="29"/>
        <v>76</v>
      </c>
      <c r="C90" s="51" t="s">
        <v>336</v>
      </c>
      <c r="D90" s="51">
        <v>2</v>
      </c>
      <c r="E90" s="51" t="s">
        <v>327</v>
      </c>
      <c r="F90" s="55" t="s">
        <v>151</v>
      </c>
      <c r="G90" s="51" t="s">
        <v>463</v>
      </c>
      <c r="H90" s="51">
        <v>1</v>
      </c>
      <c r="I90" s="51" t="s">
        <v>362</v>
      </c>
      <c r="J90" s="51" t="s">
        <v>245</v>
      </c>
      <c r="K90" s="51"/>
      <c r="L90" s="51" t="s">
        <v>258</v>
      </c>
      <c r="M90" s="67"/>
      <c r="N90" s="82"/>
      <c r="O90" s="69" t="str">
        <f t="shared" si="22"/>
        <v/>
      </c>
      <c r="P90" s="51" t="s">
        <v>56</v>
      </c>
      <c r="Q90" s="10" t="s">
        <v>65</v>
      </c>
      <c r="R90" s="51"/>
      <c r="S90" s="51" t="s">
        <v>244</v>
      </c>
      <c r="T90" s="51"/>
      <c r="U90" s="51" t="s">
        <v>52</v>
      </c>
      <c r="V90" s="51"/>
      <c r="W90" s="53"/>
      <c r="X90" s="124">
        <f t="shared" si="23"/>
        <v>1</v>
      </c>
      <c r="Y90" s="124">
        <f t="shared" si="24"/>
        <v>1</v>
      </c>
      <c r="Z90" s="124">
        <f t="shared" si="25"/>
        <v>1</v>
      </c>
      <c r="AA90" s="124">
        <f t="shared" si="26"/>
        <v>1</v>
      </c>
      <c r="AB90" s="124">
        <f t="shared" si="27"/>
        <v>1</v>
      </c>
      <c r="AC90" s="124">
        <f t="shared" si="28"/>
        <v>1</v>
      </c>
    </row>
    <row r="91" spans="2:29" s="39" customFormat="1" ht="36" outlineLevel="1">
      <c r="B91" s="72">
        <f t="shared" si="29"/>
        <v>77</v>
      </c>
      <c r="C91" s="51" t="s">
        <v>336</v>
      </c>
      <c r="D91" s="51">
        <v>2</v>
      </c>
      <c r="E91" s="51" t="s">
        <v>327</v>
      </c>
      <c r="F91" s="55" t="s">
        <v>151</v>
      </c>
      <c r="G91" s="51" t="s">
        <v>463</v>
      </c>
      <c r="H91" s="51">
        <v>2</v>
      </c>
      <c r="I91" s="51" t="s">
        <v>364</v>
      </c>
      <c r="J91" s="51" t="s">
        <v>245</v>
      </c>
      <c r="K91" s="51" t="s">
        <v>132</v>
      </c>
      <c r="L91" s="51" t="s">
        <v>258</v>
      </c>
      <c r="M91" s="67"/>
      <c r="N91" s="82"/>
      <c r="O91" s="69" t="str">
        <f t="shared" si="22"/>
        <v/>
      </c>
      <c r="P91" s="51" t="s">
        <v>65</v>
      </c>
      <c r="Q91" s="10" t="s">
        <v>78</v>
      </c>
      <c r="R91" s="51"/>
      <c r="S91" s="51" t="s">
        <v>244</v>
      </c>
      <c r="T91" s="51"/>
      <c r="U91" s="51" t="s">
        <v>52</v>
      </c>
      <c r="V91" s="51"/>
      <c r="W91" s="53"/>
      <c r="X91" s="124">
        <f t="shared" si="23"/>
        <v>1</v>
      </c>
      <c r="Y91" s="124">
        <f t="shared" si="24"/>
        <v>1</v>
      </c>
      <c r="Z91" s="124">
        <f t="shared" si="25"/>
        <v>1</v>
      </c>
      <c r="AA91" s="124">
        <f t="shared" si="26"/>
        <v>1</v>
      </c>
      <c r="AB91" s="124">
        <f t="shared" si="27"/>
        <v>1</v>
      </c>
      <c r="AC91" s="124">
        <f t="shared" si="28"/>
        <v>1</v>
      </c>
    </row>
    <row r="92" spans="2:29" s="39" customFormat="1" ht="36" outlineLevel="1">
      <c r="B92" s="72">
        <f t="shared" si="29"/>
        <v>78</v>
      </c>
      <c r="C92" s="51" t="s">
        <v>336</v>
      </c>
      <c r="D92" s="51">
        <v>2</v>
      </c>
      <c r="E92" s="51" t="s">
        <v>327</v>
      </c>
      <c r="F92" s="55" t="s">
        <v>151</v>
      </c>
      <c r="G92" s="51" t="s">
        <v>463</v>
      </c>
      <c r="H92" s="51">
        <v>3</v>
      </c>
      <c r="I92" s="51" t="s">
        <v>365</v>
      </c>
      <c r="J92" s="51" t="s">
        <v>132</v>
      </c>
      <c r="K92" s="51" t="s">
        <v>245</v>
      </c>
      <c r="L92" s="51" t="s">
        <v>258</v>
      </c>
      <c r="M92" s="67"/>
      <c r="N92" s="82"/>
      <c r="O92" s="69" t="str">
        <f t="shared" si="22"/>
        <v/>
      </c>
      <c r="P92" s="51" t="s">
        <v>78</v>
      </c>
      <c r="Q92" s="10" t="s">
        <v>78</v>
      </c>
      <c r="R92" s="51"/>
      <c r="S92" s="51" t="s">
        <v>244</v>
      </c>
      <c r="T92" s="51"/>
      <c r="U92" s="51" t="s">
        <v>52</v>
      </c>
      <c r="V92" s="51"/>
      <c r="W92" s="53"/>
      <c r="X92" s="124">
        <f t="shared" si="23"/>
        <v>1</v>
      </c>
      <c r="Y92" s="124">
        <f t="shared" si="24"/>
        <v>1</v>
      </c>
      <c r="Z92" s="124">
        <f t="shared" si="25"/>
        <v>1</v>
      </c>
      <c r="AA92" s="124">
        <f t="shared" si="26"/>
        <v>1</v>
      </c>
      <c r="AB92" s="124">
        <f t="shared" si="27"/>
        <v>1</v>
      </c>
      <c r="AC92" s="124">
        <f t="shared" si="28"/>
        <v>1</v>
      </c>
    </row>
    <row r="93" spans="2:29" s="39" customFormat="1" ht="36" outlineLevel="1">
      <c r="B93" s="72">
        <f t="shared" si="29"/>
        <v>79</v>
      </c>
      <c r="C93" s="51" t="s">
        <v>336</v>
      </c>
      <c r="D93" s="51">
        <v>2</v>
      </c>
      <c r="E93" s="51" t="s">
        <v>327</v>
      </c>
      <c r="F93" s="55" t="s">
        <v>151</v>
      </c>
      <c r="G93" s="51" t="s">
        <v>463</v>
      </c>
      <c r="H93" s="51">
        <v>4</v>
      </c>
      <c r="I93" s="51" t="s">
        <v>366</v>
      </c>
      <c r="J93" s="51" t="s">
        <v>245</v>
      </c>
      <c r="K93" s="51" t="s">
        <v>132</v>
      </c>
      <c r="L93" s="51" t="s">
        <v>258</v>
      </c>
      <c r="M93" s="67"/>
      <c r="N93" s="82"/>
      <c r="O93" s="69" t="str">
        <f t="shared" si="22"/>
        <v/>
      </c>
      <c r="P93" s="51" t="s">
        <v>65</v>
      </c>
      <c r="Q93" s="10" t="s">
        <v>65</v>
      </c>
      <c r="R93" s="51"/>
      <c r="S93" s="51" t="s">
        <v>244</v>
      </c>
      <c r="T93" s="51"/>
      <c r="U93" s="51" t="s">
        <v>52</v>
      </c>
      <c r="V93" s="51"/>
      <c r="W93" s="53"/>
      <c r="X93" s="124">
        <f t="shared" si="23"/>
        <v>1</v>
      </c>
      <c r="Y93" s="124">
        <f t="shared" si="24"/>
        <v>1</v>
      </c>
      <c r="Z93" s="124">
        <f t="shared" si="25"/>
        <v>1</v>
      </c>
      <c r="AA93" s="124">
        <f t="shared" si="26"/>
        <v>1</v>
      </c>
      <c r="AB93" s="124">
        <f t="shared" si="27"/>
        <v>1</v>
      </c>
      <c r="AC93" s="124">
        <f t="shared" si="28"/>
        <v>1</v>
      </c>
    </row>
    <row r="94" spans="2:29" s="39" customFormat="1" ht="60" outlineLevel="1">
      <c r="B94" s="72">
        <f t="shared" si="29"/>
        <v>80</v>
      </c>
      <c r="C94" s="51" t="s">
        <v>336</v>
      </c>
      <c r="D94" s="51">
        <v>2</v>
      </c>
      <c r="E94" s="51" t="s">
        <v>327</v>
      </c>
      <c r="F94" s="55" t="s">
        <v>151</v>
      </c>
      <c r="G94" s="55" t="s">
        <v>352</v>
      </c>
      <c r="H94" s="55">
        <v>2</v>
      </c>
      <c r="I94" s="55" t="s">
        <v>351</v>
      </c>
      <c r="J94" s="51" t="s">
        <v>245</v>
      </c>
      <c r="K94" s="51"/>
      <c r="L94" s="51" t="s">
        <v>258</v>
      </c>
      <c r="M94" s="67"/>
      <c r="N94" s="82"/>
      <c r="O94" s="69" t="str">
        <f t="shared" si="22"/>
        <v/>
      </c>
      <c r="P94" s="51" t="s">
        <v>108</v>
      </c>
      <c r="Q94" s="51" t="s">
        <v>107</v>
      </c>
      <c r="R94" s="51" t="s">
        <v>80</v>
      </c>
      <c r="S94" s="51" t="s">
        <v>244</v>
      </c>
      <c r="T94" s="51"/>
      <c r="U94" s="51" t="s">
        <v>50</v>
      </c>
      <c r="V94" s="124"/>
      <c r="W94" s="53"/>
      <c r="X94" s="124">
        <f t="shared" si="23"/>
        <v>1</v>
      </c>
      <c r="Y94" s="124">
        <f t="shared" si="24"/>
        <v>1</v>
      </c>
      <c r="Z94" s="124">
        <f t="shared" si="25"/>
        <v>1</v>
      </c>
      <c r="AA94" s="124">
        <f t="shared" si="26"/>
        <v>1</v>
      </c>
      <c r="AB94" s="124">
        <f t="shared" si="27"/>
        <v>1</v>
      </c>
      <c r="AC94" s="124">
        <f t="shared" si="28"/>
        <v>1</v>
      </c>
    </row>
    <row r="95" spans="2:29" s="39" customFormat="1" ht="60" outlineLevel="1">
      <c r="B95" s="72">
        <f t="shared" si="29"/>
        <v>81</v>
      </c>
      <c r="C95" s="51" t="s">
        <v>336</v>
      </c>
      <c r="D95" s="51">
        <v>2</v>
      </c>
      <c r="E95" s="51" t="s">
        <v>327</v>
      </c>
      <c r="F95" s="55" t="s">
        <v>151</v>
      </c>
      <c r="G95" s="55" t="s">
        <v>352</v>
      </c>
      <c r="H95" s="55">
        <v>8</v>
      </c>
      <c r="I95" s="55" t="s">
        <v>408</v>
      </c>
      <c r="J95" s="51" t="s">
        <v>302</v>
      </c>
      <c r="K95" s="51" t="s">
        <v>245</v>
      </c>
      <c r="L95" s="51" t="s">
        <v>258</v>
      </c>
      <c r="M95" s="67"/>
      <c r="N95" s="82"/>
      <c r="O95" s="69" t="str">
        <f t="shared" si="22"/>
        <v/>
      </c>
      <c r="P95" s="51" t="s">
        <v>108</v>
      </c>
      <c r="Q95" s="51" t="s">
        <v>79</v>
      </c>
      <c r="R95" s="51" t="s">
        <v>80</v>
      </c>
      <c r="S95" s="51" t="s">
        <v>244</v>
      </c>
      <c r="T95" s="51"/>
      <c r="U95" s="51" t="s">
        <v>60</v>
      </c>
      <c r="V95" s="51"/>
      <c r="W95" s="53"/>
      <c r="X95" s="124">
        <f t="shared" si="23"/>
        <v>1</v>
      </c>
      <c r="Y95" s="124">
        <f t="shared" si="24"/>
        <v>1</v>
      </c>
      <c r="Z95" s="124">
        <f t="shared" si="25"/>
        <v>1</v>
      </c>
      <c r="AA95" s="124">
        <f t="shared" si="26"/>
        <v>1</v>
      </c>
      <c r="AB95" s="124">
        <f t="shared" si="27"/>
        <v>1</v>
      </c>
      <c r="AC95" s="124">
        <f t="shared" si="28"/>
        <v>1</v>
      </c>
    </row>
    <row r="96" spans="2:29" s="39" customFormat="1" ht="36" outlineLevel="1">
      <c r="B96" s="72">
        <f t="shared" si="29"/>
        <v>82</v>
      </c>
      <c r="C96" s="51" t="s">
        <v>336</v>
      </c>
      <c r="D96" s="51">
        <v>3.3</v>
      </c>
      <c r="E96" s="51" t="s">
        <v>137</v>
      </c>
      <c r="F96" s="51" t="s">
        <v>216</v>
      </c>
      <c r="G96" s="51" t="s">
        <v>352</v>
      </c>
      <c r="H96" s="51">
        <v>3</v>
      </c>
      <c r="I96" s="51" t="s">
        <v>351</v>
      </c>
      <c r="J96" s="51" t="s">
        <v>132</v>
      </c>
      <c r="K96" s="51" t="s">
        <v>124</v>
      </c>
      <c r="L96" s="51" t="s">
        <v>258</v>
      </c>
      <c r="M96" s="67"/>
      <c r="N96" s="82"/>
      <c r="O96" s="69"/>
      <c r="P96" s="51" t="s">
        <v>110</v>
      </c>
      <c r="Q96" s="51" t="s">
        <v>452</v>
      </c>
      <c r="R96" s="51" t="s">
        <v>80</v>
      </c>
      <c r="S96" s="51"/>
      <c r="T96" s="51"/>
      <c r="U96" s="51" t="s">
        <v>50</v>
      </c>
      <c r="V96" s="51"/>
      <c r="W96" s="53"/>
      <c r="X96" s="124">
        <f t="shared" si="23"/>
        <v>1</v>
      </c>
      <c r="Y96" s="124">
        <f t="shared" si="24"/>
        <v>1</v>
      </c>
      <c r="Z96" s="124">
        <f t="shared" si="25"/>
        <v>1</v>
      </c>
      <c r="AA96" s="124">
        <f t="shared" si="26"/>
        <v>1</v>
      </c>
      <c r="AB96" s="124">
        <f t="shared" si="27"/>
        <v>1</v>
      </c>
      <c r="AC96" s="124">
        <f t="shared" si="28"/>
        <v>1</v>
      </c>
    </row>
    <row r="97" spans="2:29" s="39" customFormat="1" ht="60" outlineLevel="1">
      <c r="B97" s="72">
        <f t="shared" si="29"/>
        <v>83</v>
      </c>
      <c r="C97" s="51" t="s">
        <v>336</v>
      </c>
      <c r="D97" s="51">
        <v>2</v>
      </c>
      <c r="E97" s="51" t="s">
        <v>327</v>
      </c>
      <c r="F97" s="55" t="s">
        <v>151</v>
      </c>
      <c r="G97" s="55" t="s">
        <v>352</v>
      </c>
      <c r="H97" s="55">
        <v>6</v>
      </c>
      <c r="I97" s="55" t="s">
        <v>443</v>
      </c>
      <c r="J97" s="51" t="s">
        <v>302</v>
      </c>
      <c r="K97" s="51"/>
      <c r="L97" s="51" t="s">
        <v>258</v>
      </c>
      <c r="M97" s="67"/>
      <c r="N97" s="82"/>
      <c r="O97" s="69" t="str">
        <f t="shared" ref="O97:O109" si="30">IF(N97="No","û",IF(N97="Si","ü",IF(N97="NA","l","")))</f>
        <v/>
      </c>
      <c r="P97" s="51" t="s">
        <v>109</v>
      </c>
      <c r="Q97" s="51" t="s">
        <v>446</v>
      </c>
      <c r="R97" s="51" t="s">
        <v>80</v>
      </c>
      <c r="S97" s="51" t="s">
        <v>244</v>
      </c>
      <c r="T97" s="51"/>
      <c r="U97" s="51" t="s">
        <v>50</v>
      </c>
      <c r="V97" s="51"/>
      <c r="W97" s="53"/>
      <c r="X97" s="124">
        <f t="shared" si="23"/>
        <v>1</v>
      </c>
      <c r="Y97" s="124">
        <f t="shared" si="24"/>
        <v>1</v>
      </c>
      <c r="Z97" s="124">
        <f t="shared" si="25"/>
        <v>1</v>
      </c>
      <c r="AA97" s="124">
        <f t="shared" si="26"/>
        <v>1</v>
      </c>
      <c r="AB97" s="124">
        <f t="shared" si="27"/>
        <v>1</v>
      </c>
      <c r="AC97" s="124">
        <f t="shared" si="28"/>
        <v>1</v>
      </c>
    </row>
    <row r="98" spans="2:29" s="39" customFormat="1" ht="36" outlineLevel="1">
      <c r="B98" s="72">
        <f t="shared" si="29"/>
        <v>84</v>
      </c>
      <c r="C98" s="51" t="s">
        <v>336</v>
      </c>
      <c r="D98" s="51">
        <v>2</v>
      </c>
      <c r="E98" s="51" t="s">
        <v>327</v>
      </c>
      <c r="F98" s="55" t="s">
        <v>151</v>
      </c>
      <c r="G98" s="57" t="s">
        <v>207</v>
      </c>
      <c r="H98" s="57">
        <v>1</v>
      </c>
      <c r="I98" s="58" t="s">
        <v>213</v>
      </c>
      <c r="J98" s="51" t="s">
        <v>132</v>
      </c>
      <c r="K98" s="51" t="s">
        <v>124</v>
      </c>
      <c r="L98" s="51" t="s">
        <v>258</v>
      </c>
      <c r="M98" s="67"/>
      <c r="N98" s="82"/>
      <c r="O98" s="69" t="str">
        <f t="shared" si="30"/>
        <v/>
      </c>
      <c r="P98" s="51" t="s">
        <v>411</v>
      </c>
      <c r="Q98" s="51" t="s">
        <v>215</v>
      </c>
      <c r="R98" s="51"/>
      <c r="S98" s="51" t="s">
        <v>244</v>
      </c>
      <c r="T98" s="51"/>
      <c r="U98" s="51"/>
      <c r="V98" s="51"/>
      <c r="W98" s="53"/>
      <c r="X98" s="124">
        <f t="shared" si="23"/>
        <v>1</v>
      </c>
      <c r="Y98" s="124">
        <f t="shared" si="24"/>
        <v>1</v>
      </c>
      <c r="Z98" s="124">
        <f t="shared" si="25"/>
        <v>1</v>
      </c>
      <c r="AA98" s="124">
        <f t="shared" si="26"/>
        <v>1</v>
      </c>
      <c r="AB98" s="124">
        <f t="shared" si="27"/>
        <v>1</v>
      </c>
      <c r="AC98" s="124">
        <f t="shared" si="28"/>
        <v>1</v>
      </c>
    </row>
    <row r="99" spans="2:29" s="39" customFormat="1" ht="84" outlineLevel="1">
      <c r="B99" s="72">
        <f t="shared" si="29"/>
        <v>85</v>
      </c>
      <c r="C99" s="51" t="s">
        <v>336</v>
      </c>
      <c r="D99" s="51">
        <v>2</v>
      </c>
      <c r="E99" s="51" t="s">
        <v>327</v>
      </c>
      <c r="F99" s="55" t="s">
        <v>151</v>
      </c>
      <c r="G99" s="51" t="s">
        <v>207</v>
      </c>
      <c r="H99" s="51">
        <v>1</v>
      </c>
      <c r="I99" s="54" t="s">
        <v>208</v>
      </c>
      <c r="J99" s="51" t="s">
        <v>132</v>
      </c>
      <c r="K99" s="51" t="s">
        <v>124</v>
      </c>
      <c r="L99" s="51" t="s">
        <v>258</v>
      </c>
      <c r="M99" s="67"/>
      <c r="N99" s="82"/>
      <c r="O99" s="69" t="str">
        <f t="shared" si="30"/>
        <v/>
      </c>
      <c r="P99" s="51" t="s">
        <v>69</v>
      </c>
      <c r="Q99" s="51" t="s">
        <v>72</v>
      </c>
      <c r="R99" s="51"/>
      <c r="S99" s="51" t="s">
        <v>244</v>
      </c>
      <c r="T99" s="51"/>
      <c r="U99" s="51" t="s">
        <v>51</v>
      </c>
      <c r="V99" s="51"/>
      <c r="W99" s="53"/>
      <c r="X99" s="124">
        <f t="shared" si="23"/>
        <v>1</v>
      </c>
      <c r="Y99" s="124">
        <f t="shared" si="24"/>
        <v>1</v>
      </c>
      <c r="Z99" s="124">
        <f t="shared" si="25"/>
        <v>1</v>
      </c>
      <c r="AA99" s="124">
        <f t="shared" si="26"/>
        <v>1</v>
      </c>
      <c r="AB99" s="124">
        <f t="shared" si="27"/>
        <v>1</v>
      </c>
      <c r="AC99" s="124">
        <f t="shared" si="28"/>
        <v>1</v>
      </c>
    </row>
    <row r="100" spans="2:29" s="39" customFormat="1" ht="36" outlineLevel="1">
      <c r="B100" s="72">
        <f t="shared" si="29"/>
        <v>86</v>
      </c>
      <c r="C100" s="51" t="s">
        <v>336</v>
      </c>
      <c r="D100" s="55">
        <v>2.4</v>
      </c>
      <c r="E100" s="55" t="s">
        <v>128</v>
      </c>
      <c r="F100" s="55"/>
      <c r="G100" s="55" t="s">
        <v>207</v>
      </c>
      <c r="H100" s="55">
        <v>3</v>
      </c>
      <c r="I100" s="56" t="s">
        <v>150</v>
      </c>
      <c r="J100" s="55" t="s">
        <v>132</v>
      </c>
      <c r="K100" s="55" t="s">
        <v>124</v>
      </c>
      <c r="L100" s="51" t="s">
        <v>258</v>
      </c>
      <c r="M100" s="67"/>
      <c r="N100" s="66"/>
      <c r="O100" s="69" t="str">
        <f t="shared" si="30"/>
        <v/>
      </c>
      <c r="P100" s="55" t="s">
        <v>69</v>
      </c>
      <c r="Q100" s="55" t="s">
        <v>83</v>
      </c>
      <c r="R100" s="55"/>
      <c r="S100" s="55"/>
      <c r="T100" s="55"/>
      <c r="U100" s="55" t="s">
        <v>51</v>
      </c>
      <c r="V100" s="51"/>
      <c r="W100" s="53"/>
      <c r="X100" s="124">
        <f t="shared" si="23"/>
        <v>1</v>
      </c>
      <c r="Y100" s="124">
        <f t="shared" si="24"/>
        <v>1</v>
      </c>
      <c r="Z100" s="124">
        <f t="shared" si="25"/>
        <v>1</v>
      </c>
      <c r="AA100" s="124">
        <f t="shared" si="26"/>
        <v>1</v>
      </c>
      <c r="AB100" s="124">
        <f t="shared" si="27"/>
        <v>1</v>
      </c>
      <c r="AC100" s="124">
        <f t="shared" si="28"/>
        <v>1</v>
      </c>
    </row>
    <row r="101" spans="2:29" s="39" customFormat="1" ht="36" outlineLevel="1">
      <c r="B101" s="72">
        <f t="shared" si="29"/>
        <v>87</v>
      </c>
      <c r="C101" s="51" t="s">
        <v>336</v>
      </c>
      <c r="D101" s="51">
        <v>2</v>
      </c>
      <c r="E101" s="51" t="s">
        <v>327</v>
      </c>
      <c r="F101" s="55" t="s">
        <v>151</v>
      </c>
      <c r="G101" s="51" t="s">
        <v>207</v>
      </c>
      <c r="H101" s="51">
        <v>4</v>
      </c>
      <c r="I101" s="54" t="s">
        <v>209</v>
      </c>
      <c r="J101" s="51" t="s">
        <v>132</v>
      </c>
      <c r="K101" s="51" t="s">
        <v>124</v>
      </c>
      <c r="L101" s="51" t="s">
        <v>258</v>
      </c>
      <c r="M101" s="67"/>
      <c r="N101" s="82"/>
      <c r="O101" s="69" t="str">
        <f t="shared" si="30"/>
        <v/>
      </c>
      <c r="P101" s="51" t="s">
        <v>69</v>
      </c>
      <c r="Q101" s="51" t="s">
        <v>70</v>
      </c>
      <c r="R101" s="51"/>
      <c r="S101" s="51" t="s">
        <v>244</v>
      </c>
      <c r="T101" s="51"/>
      <c r="U101" s="51" t="s">
        <v>51</v>
      </c>
      <c r="V101" s="51"/>
      <c r="W101" s="53"/>
      <c r="X101" s="124">
        <f t="shared" si="23"/>
        <v>1</v>
      </c>
      <c r="Y101" s="124">
        <f t="shared" si="24"/>
        <v>1</v>
      </c>
      <c r="Z101" s="124">
        <f t="shared" si="25"/>
        <v>1</v>
      </c>
      <c r="AA101" s="124">
        <f t="shared" si="26"/>
        <v>1</v>
      </c>
      <c r="AB101" s="124">
        <f t="shared" si="27"/>
        <v>1</v>
      </c>
      <c r="AC101" s="124">
        <f t="shared" si="28"/>
        <v>1</v>
      </c>
    </row>
    <row r="102" spans="2:29" s="39" customFormat="1" ht="36" outlineLevel="1">
      <c r="B102" s="72">
        <f t="shared" si="29"/>
        <v>88</v>
      </c>
      <c r="C102" s="51" t="s">
        <v>336</v>
      </c>
      <c r="D102" s="51">
        <v>2</v>
      </c>
      <c r="E102" s="51" t="s">
        <v>327</v>
      </c>
      <c r="F102" s="55" t="s">
        <v>151</v>
      </c>
      <c r="G102" s="51" t="s">
        <v>207</v>
      </c>
      <c r="H102" s="51">
        <v>5</v>
      </c>
      <c r="I102" s="54" t="s">
        <v>210</v>
      </c>
      <c r="J102" s="51" t="s">
        <v>132</v>
      </c>
      <c r="K102" s="51" t="s">
        <v>124</v>
      </c>
      <c r="L102" s="51" t="s">
        <v>258</v>
      </c>
      <c r="M102" s="67"/>
      <c r="N102" s="82"/>
      <c r="O102" s="69" t="str">
        <f t="shared" si="30"/>
        <v/>
      </c>
      <c r="P102" s="51" t="s">
        <v>69</v>
      </c>
      <c r="Q102" s="51" t="s">
        <v>211</v>
      </c>
      <c r="R102" s="51"/>
      <c r="S102" s="51" t="s">
        <v>244</v>
      </c>
      <c r="T102" s="51"/>
      <c r="U102" s="51" t="s">
        <v>51</v>
      </c>
      <c r="V102" s="51"/>
      <c r="W102" s="53"/>
      <c r="X102" s="124">
        <f t="shared" si="23"/>
        <v>1</v>
      </c>
      <c r="Y102" s="124">
        <f t="shared" si="24"/>
        <v>1</v>
      </c>
      <c r="Z102" s="124">
        <f t="shared" si="25"/>
        <v>1</v>
      </c>
      <c r="AA102" s="124">
        <f t="shared" si="26"/>
        <v>1</v>
      </c>
      <c r="AB102" s="124">
        <f t="shared" si="27"/>
        <v>1</v>
      </c>
      <c r="AC102" s="124">
        <f t="shared" si="28"/>
        <v>1</v>
      </c>
    </row>
    <row r="103" spans="2:29" s="39" customFormat="1" ht="36" outlineLevel="1">
      <c r="B103" s="72">
        <f t="shared" si="29"/>
        <v>89</v>
      </c>
      <c r="C103" s="51" t="s">
        <v>336</v>
      </c>
      <c r="D103" s="51">
        <v>2</v>
      </c>
      <c r="E103" s="51" t="s">
        <v>327</v>
      </c>
      <c r="F103" s="55" t="s">
        <v>152</v>
      </c>
      <c r="G103" s="55" t="s">
        <v>352</v>
      </c>
      <c r="H103" s="55">
        <v>1</v>
      </c>
      <c r="I103" s="55" t="s">
        <v>351</v>
      </c>
      <c r="J103" s="51" t="s">
        <v>132</v>
      </c>
      <c r="K103" s="51"/>
      <c r="L103" s="51" t="s">
        <v>258</v>
      </c>
      <c r="M103" s="67"/>
      <c r="N103" s="82"/>
      <c r="O103" s="69" t="str">
        <f t="shared" si="30"/>
        <v/>
      </c>
      <c r="P103" s="51" t="s">
        <v>111</v>
      </c>
      <c r="Q103" s="51" t="s">
        <v>107</v>
      </c>
      <c r="R103" s="51" t="s">
        <v>80</v>
      </c>
      <c r="S103" s="51" t="s">
        <v>367</v>
      </c>
      <c r="T103" s="51"/>
      <c r="U103" s="51" t="s">
        <v>50</v>
      </c>
      <c r="V103" s="51"/>
      <c r="W103" s="53"/>
      <c r="X103" s="124">
        <f t="shared" si="23"/>
        <v>1</v>
      </c>
      <c r="Y103" s="124">
        <f t="shared" si="24"/>
        <v>1</v>
      </c>
      <c r="Z103" s="124">
        <f t="shared" si="25"/>
        <v>1</v>
      </c>
      <c r="AA103" s="124">
        <f t="shared" si="26"/>
        <v>1</v>
      </c>
      <c r="AB103" s="124">
        <f t="shared" si="27"/>
        <v>1</v>
      </c>
      <c r="AC103" s="124">
        <f t="shared" si="28"/>
        <v>1</v>
      </c>
    </row>
    <row r="104" spans="2:29" s="39" customFormat="1" ht="48" outlineLevel="1">
      <c r="B104" s="72">
        <f t="shared" si="29"/>
        <v>90</v>
      </c>
      <c r="C104" s="51" t="s">
        <v>336</v>
      </c>
      <c r="D104" s="51">
        <v>2</v>
      </c>
      <c r="E104" s="51" t="s">
        <v>327</v>
      </c>
      <c r="F104" s="55" t="s">
        <v>151</v>
      </c>
      <c r="G104" s="51" t="s">
        <v>361</v>
      </c>
      <c r="H104" s="51">
        <v>1</v>
      </c>
      <c r="I104" s="51" t="s">
        <v>362</v>
      </c>
      <c r="J104" s="51" t="s">
        <v>245</v>
      </c>
      <c r="K104" s="51"/>
      <c r="L104" s="51" t="s">
        <v>258</v>
      </c>
      <c r="M104" s="67"/>
      <c r="N104" s="82"/>
      <c r="O104" s="69" t="str">
        <f t="shared" si="30"/>
        <v/>
      </c>
      <c r="P104" s="51" t="s">
        <v>57</v>
      </c>
      <c r="Q104" s="10" t="s">
        <v>65</v>
      </c>
      <c r="R104" s="51"/>
      <c r="S104" s="51" t="s">
        <v>367</v>
      </c>
      <c r="T104" s="51"/>
      <c r="U104" s="51" t="s">
        <v>52</v>
      </c>
      <c r="V104" s="51"/>
      <c r="W104" s="53"/>
      <c r="X104" s="124">
        <f t="shared" si="23"/>
        <v>1</v>
      </c>
      <c r="Y104" s="124">
        <f t="shared" si="24"/>
        <v>1</v>
      </c>
      <c r="Z104" s="124">
        <f t="shared" si="25"/>
        <v>1</v>
      </c>
      <c r="AA104" s="124">
        <f t="shared" si="26"/>
        <v>1</v>
      </c>
      <c r="AB104" s="124">
        <f t="shared" si="27"/>
        <v>1</v>
      </c>
      <c r="AC104" s="124">
        <f t="shared" si="28"/>
        <v>1</v>
      </c>
    </row>
    <row r="105" spans="2:29" s="39" customFormat="1" ht="36" outlineLevel="1">
      <c r="B105" s="72">
        <f t="shared" si="29"/>
        <v>91</v>
      </c>
      <c r="C105" s="51" t="s">
        <v>336</v>
      </c>
      <c r="D105" s="51">
        <v>2</v>
      </c>
      <c r="E105" s="51" t="s">
        <v>327</v>
      </c>
      <c r="F105" s="55" t="s">
        <v>151</v>
      </c>
      <c r="G105" s="51" t="s">
        <v>361</v>
      </c>
      <c r="H105" s="51">
        <v>2</v>
      </c>
      <c r="I105" s="51" t="s">
        <v>364</v>
      </c>
      <c r="J105" s="51" t="s">
        <v>245</v>
      </c>
      <c r="K105" s="51" t="s">
        <v>132</v>
      </c>
      <c r="L105" s="51" t="s">
        <v>258</v>
      </c>
      <c r="M105" s="67"/>
      <c r="N105" s="82"/>
      <c r="O105" s="69" t="str">
        <f t="shared" si="30"/>
        <v/>
      </c>
      <c r="P105" s="51" t="s">
        <v>65</v>
      </c>
      <c r="Q105" s="10" t="s">
        <v>78</v>
      </c>
      <c r="R105" s="51"/>
      <c r="S105" s="51" t="s">
        <v>367</v>
      </c>
      <c r="T105" s="51"/>
      <c r="U105" s="51" t="s">
        <v>52</v>
      </c>
      <c r="V105" s="51"/>
      <c r="W105" s="53"/>
      <c r="X105" s="124">
        <f t="shared" si="23"/>
        <v>1</v>
      </c>
      <c r="Y105" s="124">
        <f t="shared" si="24"/>
        <v>1</v>
      </c>
      <c r="Z105" s="124">
        <f t="shared" si="25"/>
        <v>1</v>
      </c>
      <c r="AA105" s="124">
        <f t="shared" si="26"/>
        <v>1</v>
      </c>
      <c r="AB105" s="124">
        <f t="shared" si="27"/>
        <v>1</v>
      </c>
      <c r="AC105" s="124">
        <f t="shared" si="28"/>
        <v>1</v>
      </c>
    </row>
    <row r="106" spans="2:29" s="39" customFormat="1" ht="36" outlineLevel="1">
      <c r="B106" s="72">
        <f t="shared" si="29"/>
        <v>92</v>
      </c>
      <c r="C106" s="51" t="s">
        <v>336</v>
      </c>
      <c r="D106" s="51">
        <v>2</v>
      </c>
      <c r="E106" s="51" t="s">
        <v>327</v>
      </c>
      <c r="F106" s="55" t="s">
        <v>151</v>
      </c>
      <c r="G106" s="51" t="s">
        <v>361</v>
      </c>
      <c r="H106" s="51">
        <v>3</v>
      </c>
      <c r="I106" s="51" t="s">
        <v>365</v>
      </c>
      <c r="J106" s="51" t="s">
        <v>132</v>
      </c>
      <c r="K106" s="51" t="s">
        <v>245</v>
      </c>
      <c r="L106" s="51" t="s">
        <v>258</v>
      </c>
      <c r="M106" s="67"/>
      <c r="N106" s="82"/>
      <c r="O106" s="69" t="str">
        <f t="shared" si="30"/>
        <v/>
      </c>
      <c r="P106" s="51" t="s">
        <v>78</v>
      </c>
      <c r="Q106" s="10" t="s">
        <v>78</v>
      </c>
      <c r="R106" s="51"/>
      <c r="S106" s="51" t="s">
        <v>367</v>
      </c>
      <c r="T106" s="51"/>
      <c r="U106" s="51" t="s">
        <v>52</v>
      </c>
      <c r="V106" s="51"/>
      <c r="W106" s="53"/>
      <c r="X106" s="124">
        <f t="shared" si="23"/>
        <v>1</v>
      </c>
      <c r="Y106" s="124">
        <f t="shared" si="24"/>
        <v>1</v>
      </c>
      <c r="Z106" s="124">
        <f t="shared" si="25"/>
        <v>1</v>
      </c>
      <c r="AA106" s="124">
        <f t="shared" si="26"/>
        <v>1</v>
      </c>
      <c r="AB106" s="124">
        <f t="shared" si="27"/>
        <v>1</v>
      </c>
      <c r="AC106" s="124">
        <f t="shared" si="28"/>
        <v>1</v>
      </c>
    </row>
    <row r="107" spans="2:29" s="39" customFormat="1" ht="36" outlineLevel="1">
      <c r="B107" s="72">
        <f t="shared" si="29"/>
        <v>93</v>
      </c>
      <c r="C107" s="51" t="s">
        <v>336</v>
      </c>
      <c r="D107" s="51">
        <v>2</v>
      </c>
      <c r="E107" s="51" t="s">
        <v>327</v>
      </c>
      <c r="F107" s="55" t="s">
        <v>151</v>
      </c>
      <c r="G107" s="51" t="s">
        <v>361</v>
      </c>
      <c r="H107" s="51">
        <v>4</v>
      </c>
      <c r="I107" s="51" t="s">
        <v>366</v>
      </c>
      <c r="J107" s="51" t="s">
        <v>245</v>
      </c>
      <c r="K107" s="51" t="s">
        <v>132</v>
      </c>
      <c r="L107" s="51" t="s">
        <v>258</v>
      </c>
      <c r="M107" s="67"/>
      <c r="N107" s="82"/>
      <c r="O107" s="69" t="str">
        <f t="shared" si="30"/>
        <v/>
      </c>
      <c r="P107" s="51" t="s">
        <v>65</v>
      </c>
      <c r="Q107" s="10" t="s">
        <v>65</v>
      </c>
      <c r="R107" s="51"/>
      <c r="S107" s="51" t="s">
        <v>367</v>
      </c>
      <c r="T107" s="51"/>
      <c r="U107" s="51" t="s">
        <v>52</v>
      </c>
      <c r="V107" s="51"/>
      <c r="W107" s="53"/>
      <c r="X107" s="124">
        <f t="shared" si="23"/>
        <v>1</v>
      </c>
      <c r="Y107" s="124">
        <f t="shared" si="24"/>
        <v>1</v>
      </c>
      <c r="Z107" s="124">
        <f t="shared" si="25"/>
        <v>1</v>
      </c>
      <c r="AA107" s="124">
        <f t="shared" si="26"/>
        <v>1</v>
      </c>
      <c r="AB107" s="124">
        <f t="shared" si="27"/>
        <v>1</v>
      </c>
      <c r="AC107" s="124">
        <f t="shared" si="28"/>
        <v>1</v>
      </c>
    </row>
    <row r="108" spans="2:29" s="39" customFormat="1" ht="36" outlineLevel="1">
      <c r="B108" s="72">
        <f t="shared" si="29"/>
        <v>94</v>
      </c>
      <c r="C108" s="51" t="s">
        <v>336</v>
      </c>
      <c r="D108" s="51">
        <v>2</v>
      </c>
      <c r="E108" s="51" t="s">
        <v>327</v>
      </c>
      <c r="F108" s="55" t="s">
        <v>152</v>
      </c>
      <c r="G108" s="55" t="s">
        <v>352</v>
      </c>
      <c r="H108" s="55">
        <v>2</v>
      </c>
      <c r="I108" s="55" t="s">
        <v>351</v>
      </c>
      <c r="J108" s="51" t="s">
        <v>245</v>
      </c>
      <c r="K108" s="51"/>
      <c r="L108" s="51" t="s">
        <v>258</v>
      </c>
      <c r="M108" s="67"/>
      <c r="N108" s="82"/>
      <c r="O108" s="69" t="str">
        <f t="shared" si="30"/>
        <v/>
      </c>
      <c r="P108" s="51" t="s">
        <v>111</v>
      </c>
      <c r="Q108" s="51" t="s">
        <v>112</v>
      </c>
      <c r="R108" s="51" t="s">
        <v>80</v>
      </c>
      <c r="S108" s="51" t="s">
        <v>367</v>
      </c>
      <c r="T108" s="51"/>
      <c r="U108" s="51" t="s">
        <v>50</v>
      </c>
      <c r="V108" s="51"/>
      <c r="W108" s="53"/>
      <c r="X108" s="124">
        <f t="shared" si="23"/>
        <v>1</v>
      </c>
      <c r="Y108" s="124">
        <f t="shared" si="24"/>
        <v>1</v>
      </c>
      <c r="Z108" s="124">
        <f t="shared" si="25"/>
        <v>1</v>
      </c>
      <c r="AA108" s="124">
        <f t="shared" si="26"/>
        <v>1</v>
      </c>
      <c r="AB108" s="124">
        <f t="shared" si="27"/>
        <v>1</v>
      </c>
      <c r="AC108" s="124">
        <f t="shared" si="28"/>
        <v>1</v>
      </c>
    </row>
    <row r="109" spans="2:29" s="39" customFormat="1" ht="36" outlineLevel="1">
      <c r="B109" s="72">
        <f t="shared" si="29"/>
        <v>95</v>
      </c>
      <c r="C109" s="51" t="s">
        <v>336</v>
      </c>
      <c r="D109" s="51">
        <v>2</v>
      </c>
      <c r="E109" s="51" t="s">
        <v>327</v>
      </c>
      <c r="F109" s="55" t="s">
        <v>152</v>
      </c>
      <c r="G109" s="55" t="s">
        <v>352</v>
      </c>
      <c r="H109" s="55">
        <v>8</v>
      </c>
      <c r="I109" s="55" t="s">
        <v>408</v>
      </c>
      <c r="J109" s="51" t="s">
        <v>302</v>
      </c>
      <c r="K109" s="51"/>
      <c r="L109" s="51" t="s">
        <v>258</v>
      </c>
      <c r="M109" s="67"/>
      <c r="N109" s="82"/>
      <c r="O109" s="69" t="str">
        <f t="shared" si="30"/>
        <v/>
      </c>
      <c r="P109" s="51" t="s">
        <v>111</v>
      </c>
      <c r="Q109" s="51" t="s">
        <v>79</v>
      </c>
      <c r="R109" s="51"/>
      <c r="S109" s="51" t="s">
        <v>367</v>
      </c>
      <c r="T109" s="51"/>
      <c r="U109" s="51" t="s">
        <v>60</v>
      </c>
      <c r="V109" s="51"/>
      <c r="W109" s="53"/>
      <c r="X109" s="124">
        <f t="shared" si="23"/>
        <v>1</v>
      </c>
      <c r="Y109" s="124">
        <f t="shared" si="24"/>
        <v>1</v>
      </c>
      <c r="Z109" s="124">
        <f t="shared" si="25"/>
        <v>1</v>
      </c>
      <c r="AA109" s="124">
        <f t="shared" si="26"/>
        <v>1</v>
      </c>
      <c r="AB109" s="124">
        <f t="shared" si="27"/>
        <v>1</v>
      </c>
      <c r="AC109" s="124">
        <f t="shared" si="28"/>
        <v>1</v>
      </c>
    </row>
    <row r="110" spans="2:29" s="39" customFormat="1" ht="36" outlineLevel="1">
      <c r="B110" s="72">
        <f t="shared" si="29"/>
        <v>96</v>
      </c>
      <c r="C110" s="51" t="s">
        <v>336</v>
      </c>
      <c r="D110" s="51">
        <v>2</v>
      </c>
      <c r="E110" s="51" t="s">
        <v>327</v>
      </c>
      <c r="F110" s="51" t="s">
        <v>216</v>
      </c>
      <c r="G110" s="51" t="s">
        <v>352</v>
      </c>
      <c r="H110" s="51">
        <v>3</v>
      </c>
      <c r="I110" s="51" t="s">
        <v>351</v>
      </c>
      <c r="J110" s="51" t="s">
        <v>132</v>
      </c>
      <c r="K110" s="51"/>
      <c r="L110" s="51" t="s">
        <v>258</v>
      </c>
      <c r="M110" s="67"/>
      <c r="N110" s="82"/>
      <c r="O110" s="69"/>
      <c r="P110" s="51" t="s">
        <v>111</v>
      </c>
      <c r="Q110" s="51" t="s">
        <v>452</v>
      </c>
      <c r="R110" s="51" t="s">
        <v>80</v>
      </c>
      <c r="S110" s="51" t="s">
        <v>367</v>
      </c>
      <c r="T110" s="51"/>
      <c r="U110" s="51" t="s">
        <v>50</v>
      </c>
      <c r="V110" s="51"/>
      <c r="W110" s="53"/>
      <c r="X110" s="124">
        <f t="shared" si="23"/>
        <v>1</v>
      </c>
      <c r="Y110" s="124">
        <f t="shared" si="24"/>
        <v>1</v>
      </c>
      <c r="Z110" s="124">
        <f t="shared" si="25"/>
        <v>1</v>
      </c>
      <c r="AA110" s="124">
        <f t="shared" si="26"/>
        <v>1</v>
      </c>
      <c r="AB110" s="124">
        <f t="shared" si="27"/>
        <v>1</v>
      </c>
      <c r="AC110" s="124">
        <f t="shared" si="28"/>
        <v>1</v>
      </c>
    </row>
    <row r="111" spans="2:29" s="39" customFormat="1" ht="36" outlineLevel="1">
      <c r="B111" s="72">
        <f t="shared" si="29"/>
        <v>97</v>
      </c>
      <c r="C111" s="51" t="s">
        <v>336</v>
      </c>
      <c r="D111" s="51">
        <v>2</v>
      </c>
      <c r="E111" s="51" t="s">
        <v>327</v>
      </c>
      <c r="F111" s="55" t="s">
        <v>152</v>
      </c>
      <c r="G111" s="55" t="s">
        <v>352</v>
      </c>
      <c r="H111" s="55">
        <v>5</v>
      </c>
      <c r="I111" s="55" t="s">
        <v>443</v>
      </c>
      <c r="J111" s="51" t="s">
        <v>302</v>
      </c>
      <c r="K111" s="51"/>
      <c r="L111" s="51" t="s">
        <v>258</v>
      </c>
      <c r="M111" s="67"/>
      <c r="N111" s="82"/>
      <c r="O111" s="69" t="str">
        <f t="shared" ref="O111:O118" si="31">IF(N111="No","û",IF(N111="Si","ü",IF(N111="NA","l","")))</f>
        <v/>
      </c>
      <c r="P111" s="51" t="s">
        <v>111</v>
      </c>
      <c r="Q111" s="51" t="s">
        <v>446</v>
      </c>
      <c r="R111" s="51" t="s">
        <v>80</v>
      </c>
      <c r="S111" s="51" t="s">
        <v>367</v>
      </c>
      <c r="T111" s="51"/>
      <c r="U111" s="51" t="s">
        <v>50</v>
      </c>
      <c r="V111" s="51"/>
      <c r="W111" s="53"/>
      <c r="X111" s="124">
        <f t="shared" si="23"/>
        <v>1</v>
      </c>
      <c r="Y111" s="124">
        <f t="shared" si="24"/>
        <v>1</v>
      </c>
      <c r="Z111" s="124">
        <f t="shared" si="25"/>
        <v>1</v>
      </c>
      <c r="AA111" s="124">
        <f t="shared" si="26"/>
        <v>1</v>
      </c>
      <c r="AB111" s="124">
        <f t="shared" si="27"/>
        <v>1</v>
      </c>
      <c r="AC111" s="124">
        <f t="shared" si="28"/>
        <v>1</v>
      </c>
    </row>
    <row r="112" spans="2:29" s="39" customFormat="1" ht="72" outlineLevel="1">
      <c r="B112" s="72">
        <f t="shared" si="29"/>
        <v>98</v>
      </c>
      <c r="C112" s="51" t="s">
        <v>336</v>
      </c>
      <c r="D112" s="51">
        <v>2</v>
      </c>
      <c r="E112" s="51" t="s">
        <v>327</v>
      </c>
      <c r="F112" s="55" t="s">
        <v>152</v>
      </c>
      <c r="G112" s="55" t="s">
        <v>352</v>
      </c>
      <c r="H112" s="55">
        <v>1</v>
      </c>
      <c r="I112" s="55" t="s">
        <v>351</v>
      </c>
      <c r="J112" s="51" t="s">
        <v>132</v>
      </c>
      <c r="K112" s="51"/>
      <c r="L112" s="51" t="s">
        <v>258</v>
      </c>
      <c r="M112" s="67"/>
      <c r="N112" s="82"/>
      <c r="O112" s="69" t="str">
        <f t="shared" si="31"/>
        <v/>
      </c>
      <c r="P112" s="51" t="s">
        <v>113</v>
      </c>
      <c r="Q112" s="51" t="s">
        <v>107</v>
      </c>
      <c r="R112" s="51" t="s">
        <v>80</v>
      </c>
      <c r="S112" s="51" t="s">
        <v>431</v>
      </c>
      <c r="T112" s="51"/>
      <c r="U112" s="51" t="s">
        <v>50</v>
      </c>
      <c r="V112" s="51"/>
      <c r="W112" s="53"/>
      <c r="X112" s="124">
        <f t="shared" si="23"/>
        <v>1</v>
      </c>
      <c r="Y112" s="124">
        <f t="shared" si="24"/>
        <v>1</v>
      </c>
      <c r="Z112" s="124">
        <f t="shared" si="25"/>
        <v>1</v>
      </c>
      <c r="AA112" s="124">
        <f t="shared" si="26"/>
        <v>1</v>
      </c>
      <c r="AB112" s="124">
        <f t="shared" si="27"/>
        <v>1</v>
      </c>
      <c r="AC112" s="124">
        <f t="shared" si="28"/>
        <v>1</v>
      </c>
    </row>
    <row r="113" spans="2:29" s="39" customFormat="1" ht="84" outlineLevel="1">
      <c r="B113" s="72">
        <f t="shared" si="29"/>
        <v>99</v>
      </c>
      <c r="C113" s="51" t="s">
        <v>336</v>
      </c>
      <c r="D113" s="51">
        <v>2</v>
      </c>
      <c r="E113" s="51" t="s">
        <v>327</v>
      </c>
      <c r="F113" s="55" t="s">
        <v>153</v>
      </c>
      <c r="G113" s="51" t="s">
        <v>361</v>
      </c>
      <c r="H113" s="51">
        <v>1</v>
      </c>
      <c r="I113" s="51" t="s">
        <v>362</v>
      </c>
      <c r="J113" s="51" t="s">
        <v>245</v>
      </c>
      <c r="K113" s="51"/>
      <c r="L113" s="51" t="s">
        <v>258</v>
      </c>
      <c r="M113" s="67"/>
      <c r="N113" s="82"/>
      <c r="O113" s="69" t="str">
        <f t="shared" si="31"/>
        <v/>
      </c>
      <c r="P113" s="51" t="s">
        <v>59</v>
      </c>
      <c r="Q113" s="10" t="s">
        <v>65</v>
      </c>
      <c r="R113" s="51"/>
      <c r="S113" s="51" t="s">
        <v>431</v>
      </c>
      <c r="T113" s="51"/>
      <c r="U113" s="51" t="s">
        <v>52</v>
      </c>
      <c r="V113" s="51"/>
      <c r="W113" s="53"/>
      <c r="X113" s="124">
        <f t="shared" si="23"/>
        <v>1</v>
      </c>
      <c r="Y113" s="124">
        <f t="shared" si="24"/>
        <v>1</v>
      </c>
      <c r="Z113" s="124">
        <f t="shared" si="25"/>
        <v>1</v>
      </c>
      <c r="AA113" s="124">
        <f t="shared" si="26"/>
        <v>1</v>
      </c>
      <c r="AB113" s="124">
        <f t="shared" si="27"/>
        <v>1</v>
      </c>
      <c r="AC113" s="124">
        <f t="shared" si="28"/>
        <v>1</v>
      </c>
    </row>
    <row r="114" spans="2:29" s="39" customFormat="1" ht="36" outlineLevel="1">
      <c r="B114" s="72">
        <f t="shared" si="29"/>
        <v>100</v>
      </c>
      <c r="C114" s="51" t="s">
        <v>336</v>
      </c>
      <c r="D114" s="51">
        <v>2</v>
      </c>
      <c r="E114" s="51" t="s">
        <v>327</v>
      </c>
      <c r="F114" s="55" t="s">
        <v>153</v>
      </c>
      <c r="G114" s="51" t="s">
        <v>361</v>
      </c>
      <c r="H114" s="51">
        <v>2</v>
      </c>
      <c r="I114" s="51" t="s">
        <v>364</v>
      </c>
      <c r="J114" s="51" t="s">
        <v>245</v>
      </c>
      <c r="K114" s="51" t="s">
        <v>132</v>
      </c>
      <c r="L114" s="51" t="s">
        <v>258</v>
      </c>
      <c r="M114" s="67"/>
      <c r="N114" s="82"/>
      <c r="O114" s="69" t="str">
        <f t="shared" si="31"/>
        <v/>
      </c>
      <c r="P114" s="51" t="s">
        <v>65</v>
      </c>
      <c r="Q114" s="10" t="s">
        <v>78</v>
      </c>
      <c r="R114" s="51"/>
      <c r="S114" s="51" t="s">
        <v>431</v>
      </c>
      <c r="T114" s="51"/>
      <c r="U114" s="51" t="s">
        <v>52</v>
      </c>
      <c r="V114" s="51"/>
      <c r="W114" s="53"/>
      <c r="X114" s="124">
        <f t="shared" ref="X114:X145" si="32">IF(($G114="PRO")*AND(N114&lt;&gt;""),$N114, 1)</f>
        <v>1</v>
      </c>
      <c r="Y114" s="124">
        <f t="shared" ref="Y114:Y145" si="33">IF(($G114="REQM")*AND(N114&lt;&gt;""),$N114, 1)</f>
        <v>1</v>
      </c>
      <c r="Z114" s="124">
        <f t="shared" ref="Z114:Z145" si="34">IF(($G114="ING")*AND(N114&lt;&gt;""),$N114, 1)</f>
        <v>1</v>
      </c>
      <c r="AA114" s="124">
        <f t="shared" ref="AA114:AA145" si="35">IF(($G114="PPQA")*AND(N114&lt;&gt;""),$N114, 1)</f>
        <v>1</v>
      </c>
      <c r="AB114" s="124">
        <f t="shared" ref="AB114:AB145" si="36">IF(($G114="CM")*AND(N114&lt;&gt;""),$N114, 1)</f>
        <v>1</v>
      </c>
      <c r="AC114" s="124">
        <f t="shared" ref="AC114:AC145" si="37">IF(($G114="MA")*AND(N114&lt;&gt;""),$N114, 1)</f>
        <v>1</v>
      </c>
    </row>
    <row r="115" spans="2:29" s="39" customFormat="1" ht="36" outlineLevel="1">
      <c r="B115" s="72">
        <f t="shared" ref="B115:B146" si="38">B114+1</f>
        <v>101</v>
      </c>
      <c r="C115" s="51" t="s">
        <v>336</v>
      </c>
      <c r="D115" s="51">
        <v>2</v>
      </c>
      <c r="E115" s="51" t="s">
        <v>327</v>
      </c>
      <c r="F115" s="55" t="s">
        <v>153</v>
      </c>
      <c r="G115" s="51" t="s">
        <v>361</v>
      </c>
      <c r="H115" s="51">
        <v>3</v>
      </c>
      <c r="I115" s="51" t="s">
        <v>365</v>
      </c>
      <c r="J115" s="51" t="s">
        <v>132</v>
      </c>
      <c r="K115" s="51" t="s">
        <v>245</v>
      </c>
      <c r="L115" s="51" t="s">
        <v>258</v>
      </c>
      <c r="M115" s="67"/>
      <c r="N115" s="82"/>
      <c r="O115" s="69" t="str">
        <f t="shared" si="31"/>
        <v/>
      </c>
      <c r="P115" s="51" t="s">
        <v>78</v>
      </c>
      <c r="Q115" s="10" t="s">
        <v>78</v>
      </c>
      <c r="R115" s="51"/>
      <c r="S115" s="51" t="s">
        <v>431</v>
      </c>
      <c r="T115" s="51"/>
      <c r="U115" s="51" t="s">
        <v>52</v>
      </c>
      <c r="V115" s="51"/>
      <c r="W115" s="53"/>
      <c r="X115" s="124">
        <f t="shared" si="32"/>
        <v>1</v>
      </c>
      <c r="Y115" s="124">
        <f t="shared" si="33"/>
        <v>1</v>
      </c>
      <c r="Z115" s="124">
        <f t="shared" si="34"/>
        <v>1</v>
      </c>
      <c r="AA115" s="124">
        <f t="shared" si="35"/>
        <v>1</v>
      </c>
      <c r="AB115" s="124">
        <f t="shared" si="36"/>
        <v>1</v>
      </c>
      <c r="AC115" s="124">
        <f t="shared" si="37"/>
        <v>1</v>
      </c>
    </row>
    <row r="116" spans="2:29" s="39" customFormat="1" ht="36" outlineLevel="1">
      <c r="B116" s="72">
        <f t="shared" si="38"/>
        <v>102</v>
      </c>
      <c r="C116" s="51" t="s">
        <v>336</v>
      </c>
      <c r="D116" s="51">
        <v>2</v>
      </c>
      <c r="E116" s="51" t="s">
        <v>327</v>
      </c>
      <c r="F116" s="55" t="s">
        <v>153</v>
      </c>
      <c r="G116" s="51" t="s">
        <v>361</v>
      </c>
      <c r="H116" s="51">
        <v>4</v>
      </c>
      <c r="I116" s="51" t="s">
        <v>366</v>
      </c>
      <c r="J116" s="51" t="s">
        <v>245</v>
      </c>
      <c r="K116" s="51" t="s">
        <v>132</v>
      </c>
      <c r="L116" s="51" t="s">
        <v>258</v>
      </c>
      <c r="M116" s="67"/>
      <c r="N116" s="82"/>
      <c r="O116" s="69" t="str">
        <f t="shared" si="31"/>
        <v/>
      </c>
      <c r="P116" s="51" t="s">
        <v>65</v>
      </c>
      <c r="Q116" s="10" t="s">
        <v>65</v>
      </c>
      <c r="R116" s="51"/>
      <c r="S116" s="51" t="s">
        <v>431</v>
      </c>
      <c r="T116" s="51"/>
      <c r="U116" s="51" t="s">
        <v>52</v>
      </c>
      <c r="V116" s="51"/>
      <c r="W116" s="53"/>
      <c r="X116" s="124">
        <f t="shared" si="32"/>
        <v>1</v>
      </c>
      <c r="Y116" s="124">
        <f t="shared" si="33"/>
        <v>1</v>
      </c>
      <c r="Z116" s="124">
        <f t="shared" si="34"/>
        <v>1</v>
      </c>
      <c r="AA116" s="124">
        <f t="shared" si="35"/>
        <v>1</v>
      </c>
      <c r="AB116" s="124">
        <f t="shared" si="36"/>
        <v>1</v>
      </c>
      <c r="AC116" s="124">
        <f t="shared" si="37"/>
        <v>1</v>
      </c>
    </row>
    <row r="117" spans="2:29" s="39" customFormat="1" ht="72" outlineLevel="1">
      <c r="B117" s="72">
        <f t="shared" si="38"/>
        <v>103</v>
      </c>
      <c r="C117" s="51" t="s">
        <v>336</v>
      </c>
      <c r="D117" s="51">
        <v>2</v>
      </c>
      <c r="E117" s="51" t="s">
        <v>327</v>
      </c>
      <c r="F117" s="55" t="s">
        <v>153</v>
      </c>
      <c r="G117" s="55" t="s">
        <v>352</v>
      </c>
      <c r="H117" s="55">
        <v>2</v>
      </c>
      <c r="I117" s="55" t="s">
        <v>351</v>
      </c>
      <c r="J117" s="51" t="s">
        <v>245</v>
      </c>
      <c r="K117" s="51"/>
      <c r="L117" s="51" t="s">
        <v>258</v>
      </c>
      <c r="M117" s="67"/>
      <c r="N117" s="82"/>
      <c r="O117" s="69" t="str">
        <f t="shared" si="31"/>
        <v/>
      </c>
      <c r="P117" s="51" t="s">
        <v>113</v>
      </c>
      <c r="Q117" s="51" t="s">
        <v>112</v>
      </c>
      <c r="R117" s="51" t="s">
        <v>80</v>
      </c>
      <c r="S117" s="51" t="s">
        <v>431</v>
      </c>
      <c r="T117" s="51"/>
      <c r="U117" s="51" t="s">
        <v>81</v>
      </c>
      <c r="V117" s="51"/>
      <c r="W117" s="53"/>
      <c r="X117" s="124">
        <f t="shared" si="32"/>
        <v>1</v>
      </c>
      <c r="Y117" s="124">
        <f t="shared" si="33"/>
        <v>1</v>
      </c>
      <c r="Z117" s="124">
        <f t="shared" si="34"/>
        <v>1</v>
      </c>
      <c r="AA117" s="124">
        <f t="shared" si="35"/>
        <v>1</v>
      </c>
      <c r="AB117" s="124">
        <f t="shared" si="36"/>
        <v>1</v>
      </c>
      <c r="AC117" s="124">
        <f t="shared" si="37"/>
        <v>1</v>
      </c>
    </row>
    <row r="118" spans="2:29" s="39" customFormat="1" ht="72" outlineLevel="1">
      <c r="B118" s="72">
        <f t="shared" si="38"/>
        <v>104</v>
      </c>
      <c r="C118" s="51" t="s">
        <v>336</v>
      </c>
      <c r="D118" s="51">
        <v>2</v>
      </c>
      <c r="E118" s="51" t="s">
        <v>327</v>
      </c>
      <c r="F118" s="55" t="s">
        <v>153</v>
      </c>
      <c r="G118" s="55" t="s">
        <v>352</v>
      </c>
      <c r="H118" s="55">
        <v>8</v>
      </c>
      <c r="I118" s="55" t="s">
        <v>353</v>
      </c>
      <c r="J118" s="51" t="s">
        <v>302</v>
      </c>
      <c r="K118" s="51"/>
      <c r="L118" s="51" t="s">
        <v>258</v>
      </c>
      <c r="M118" s="67"/>
      <c r="N118" s="82"/>
      <c r="O118" s="69" t="str">
        <f t="shared" si="31"/>
        <v/>
      </c>
      <c r="P118" s="51" t="s">
        <v>113</v>
      </c>
      <c r="Q118" s="51" t="s">
        <v>79</v>
      </c>
      <c r="R118" s="51"/>
      <c r="S118" s="51" t="s">
        <v>431</v>
      </c>
      <c r="T118" s="51"/>
      <c r="U118" s="51" t="s">
        <v>60</v>
      </c>
      <c r="V118" s="51"/>
      <c r="W118" s="53"/>
      <c r="X118" s="124">
        <f t="shared" si="32"/>
        <v>1</v>
      </c>
      <c r="Y118" s="124">
        <f t="shared" si="33"/>
        <v>1</v>
      </c>
      <c r="Z118" s="124">
        <f t="shared" si="34"/>
        <v>1</v>
      </c>
      <c r="AA118" s="124">
        <f t="shared" si="35"/>
        <v>1</v>
      </c>
      <c r="AB118" s="124">
        <f t="shared" si="36"/>
        <v>1</v>
      </c>
      <c r="AC118" s="124">
        <f t="shared" si="37"/>
        <v>1</v>
      </c>
    </row>
    <row r="119" spans="2:29" s="39" customFormat="1" ht="36" outlineLevel="1">
      <c r="B119" s="72">
        <f t="shared" si="38"/>
        <v>105</v>
      </c>
      <c r="C119" s="51" t="s">
        <v>336</v>
      </c>
      <c r="D119" s="51">
        <v>2</v>
      </c>
      <c r="E119" s="51" t="s">
        <v>327</v>
      </c>
      <c r="F119" s="51" t="s">
        <v>216</v>
      </c>
      <c r="G119" s="51" t="s">
        <v>352</v>
      </c>
      <c r="H119" s="51">
        <v>3</v>
      </c>
      <c r="I119" s="51" t="s">
        <v>351</v>
      </c>
      <c r="J119" s="51" t="s">
        <v>132</v>
      </c>
      <c r="K119" s="51"/>
      <c r="L119" s="51" t="s">
        <v>258</v>
      </c>
      <c r="M119" s="67"/>
      <c r="N119" s="82"/>
      <c r="O119" s="69"/>
      <c r="P119" s="51" t="s">
        <v>111</v>
      </c>
      <c r="Q119" s="51" t="s">
        <v>452</v>
      </c>
      <c r="R119" s="51" t="s">
        <v>80</v>
      </c>
      <c r="S119" s="51" t="s">
        <v>367</v>
      </c>
      <c r="T119" s="51"/>
      <c r="U119" s="51" t="s">
        <v>50</v>
      </c>
      <c r="V119" s="51"/>
      <c r="W119" s="53"/>
      <c r="X119" s="124">
        <f t="shared" si="32"/>
        <v>1</v>
      </c>
      <c r="Y119" s="124">
        <f t="shared" si="33"/>
        <v>1</v>
      </c>
      <c r="Z119" s="124">
        <f t="shared" si="34"/>
        <v>1</v>
      </c>
      <c r="AA119" s="124">
        <f t="shared" si="35"/>
        <v>1</v>
      </c>
      <c r="AB119" s="124">
        <f t="shared" si="36"/>
        <v>1</v>
      </c>
      <c r="AC119" s="124">
        <f t="shared" si="37"/>
        <v>1</v>
      </c>
    </row>
    <row r="120" spans="2:29" s="39" customFormat="1" ht="36" outlineLevel="1">
      <c r="B120" s="72">
        <f t="shared" si="38"/>
        <v>106</v>
      </c>
      <c r="C120" s="51" t="s">
        <v>336</v>
      </c>
      <c r="D120" s="51">
        <v>2</v>
      </c>
      <c r="E120" s="51" t="s">
        <v>327</v>
      </c>
      <c r="F120" s="55" t="s">
        <v>153</v>
      </c>
      <c r="G120" s="55" t="s">
        <v>352</v>
      </c>
      <c r="H120" s="55">
        <v>6</v>
      </c>
      <c r="I120" s="55" t="s">
        <v>443</v>
      </c>
      <c r="J120" s="51" t="s">
        <v>302</v>
      </c>
      <c r="K120" s="51"/>
      <c r="L120" s="51" t="s">
        <v>258</v>
      </c>
      <c r="M120" s="67"/>
      <c r="N120" s="82"/>
      <c r="O120" s="69" t="str">
        <f t="shared" ref="O120:O132" si="39">IF(N120="No","û",IF(N120="Si","ü",IF(N120="NA","l","")))</f>
        <v/>
      </c>
      <c r="P120" s="51" t="s">
        <v>111</v>
      </c>
      <c r="Q120" s="51" t="s">
        <v>114</v>
      </c>
      <c r="R120" s="51" t="s">
        <v>80</v>
      </c>
      <c r="S120" s="51" t="s">
        <v>431</v>
      </c>
      <c r="T120" s="51"/>
      <c r="U120" s="51" t="s">
        <v>50</v>
      </c>
      <c r="V120" s="51"/>
      <c r="W120" s="53"/>
      <c r="X120" s="124">
        <f t="shared" si="32"/>
        <v>1</v>
      </c>
      <c r="Y120" s="124">
        <f t="shared" si="33"/>
        <v>1</v>
      </c>
      <c r="Z120" s="124">
        <f t="shared" si="34"/>
        <v>1</v>
      </c>
      <c r="AA120" s="124">
        <f t="shared" si="35"/>
        <v>1</v>
      </c>
      <c r="AB120" s="124">
        <f t="shared" si="36"/>
        <v>1</v>
      </c>
      <c r="AC120" s="124">
        <f t="shared" si="37"/>
        <v>1</v>
      </c>
    </row>
    <row r="121" spans="2:29" s="39" customFormat="1" ht="36" outlineLevel="1">
      <c r="B121" s="72">
        <f t="shared" si="38"/>
        <v>107</v>
      </c>
      <c r="C121" s="51" t="s">
        <v>336</v>
      </c>
      <c r="D121" s="51">
        <v>2</v>
      </c>
      <c r="E121" s="51" t="s">
        <v>327</v>
      </c>
      <c r="F121" s="55" t="s">
        <v>154</v>
      </c>
      <c r="G121" s="57" t="s">
        <v>207</v>
      </c>
      <c r="H121" s="57">
        <v>1</v>
      </c>
      <c r="I121" s="58" t="s">
        <v>213</v>
      </c>
      <c r="J121" s="51" t="s">
        <v>132</v>
      </c>
      <c r="K121" s="51" t="s">
        <v>124</v>
      </c>
      <c r="L121" s="51" t="s">
        <v>258</v>
      </c>
      <c r="M121" s="67"/>
      <c r="N121" s="82"/>
      <c r="O121" s="69" t="str">
        <f t="shared" si="39"/>
        <v/>
      </c>
      <c r="P121" s="51" t="s">
        <v>432</v>
      </c>
      <c r="Q121" s="51" t="s">
        <v>215</v>
      </c>
      <c r="R121" s="51"/>
      <c r="S121" s="51" t="s">
        <v>431</v>
      </c>
      <c r="T121" s="51"/>
      <c r="U121" s="51"/>
      <c r="V121" s="51"/>
      <c r="W121" s="53"/>
      <c r="X121" s="124">
        <f t="shared" si="32"/>
        <v>1</v>
      </c>
      <c r="Y121" s="124">
        <f t="shared" si="33"/>
        <v>1</v>
      </c>
      <c r="Z121" s="124">
        <f t="shared" si="34"/>
        <v>1</v>
      </c>
      <c r="AA121" s="124">
        <f t="shared" si="35"/>
        <v>1</v>
      </c>
      <c r="AB121" s="124">
        <f t="shared" si="36"/>
        <v>1</v>
      </c>
      <c r="AC121" s="124">
        <f t="shared" si="37"/>
        <v>1</v>
      </c>
    </row>
    <row r="122" spans="2:29" s="39" customFormat="1" ht="84" outlineLevel="1">
      <c r="B122" s="72">
        <f t="shared" si="38"/>
        <v>108</v>
      </c>
      <c r="C122" s="51" t="s">
        <v>336</v>
      </c>
      <c r="D122" s="51">
        <v>2</v>
      </c>
      <c r="E122" s="51" t="s">
        <v>327</v>
      </c>
      <c r="F122" s="55" t="s">
        <v>154</v>
      </c>
      <c r="G122" s="51" t="s">
        <v>207</v>
      </c>
      <c r="H122" s="51">
        <v>1</v>
      </c>
      <c r="I122" s="54" t="s">
        <v>208</v>
      </c>
      <c r="J122" s="51" t="s">
        <v>132</v>
      </c>
      <c r="K122" s="51" t="s">
        <v>124</v>
      </c>
      <c r="L122" s="51" t="s">
        <v>258</v>
      </c>
      <c r="M122" s="67"/>
      <c r="N122" s="82"/>
      <c r="O122" s="69" t="str">
        <f t="shared" si="39"/>
        <v/>
      </c>
      <c r="P122" s="51" t="s">
        <v>69</v>
      </c>
      <c r="Q122" s="51" t="s">
        <v>72</v>
      </c>
      <c r="R122" s="51"/>
      <c r="S122" s="51" t="s">
        <v>431</v>
      </c>
      <c r="T122" s="51"/>
      <c r="U122" s="51" t="s">
        <v>51</v>
      </c>
      <c r="V122" s="51"/>
      <c r="W122" s="53"/>
      <c r="X122" s="124">
        <f t="shared" si="32"/>
        <v>1</v>
      </c>
      <c r="Y122" s="124">
        <f t="shared" si="33"/>
        <v>1</v>
      </c>
      <c r="Z122" s="124">
        <f t="shared" si="34"/>
        <v>1</v>
      </c>
      <c r="AA122" s="124">
        <f t="shared" si="35"/>
        <v>1</v>
      </c>
      <c r="AB122" s="124">
        <f t="shared" si="36"/>
        <v>1</v>
      </c>
      <c r="AC122" s="124">
        <f t="shared" si="37"/>
        <v>1</v>
      </c>
    </row>
    <row r="123" spans="2:29" s="39" customFormat="1" ht="36" outlineLevel="1">
      <c r="B123" s="72">
        <f t="shared" si="38"/>
        <v>109</v>
      </c>
      <c r="C123" s="51" t="s">
        <v>336</v>
      </c>
      <c r="D123" s="55">
        <v>2.4</v>
      </c>
      <c r="E123" s="55" t="s">
        <v>128</v>
      </c>
      <c r="F123" s="55"/>
      <c r="G123" s="55" t="s">
        <v>207</v>
      </c>
      <c r="H123" s="55">
        <v>3</v>
      </c>
      <c r="I123" s="56" t="s">
        <v>150</v>
      </c>
      <c r="J123" s="55" t="s">
        <v>132</v>
      </c>
      <c r="K123" s="55" t="s">
        <v>124</v>
      </c>
      <c r="L123" s="51" t="s">
        <v>258</v>
      </c>
      <c r="M123" s="67"/>
      <c r="N123" s="66"/>
      <c r="O123" s="69" t="str">
        <f t="shared" si="39"/>
        <v/>
      </c>
      <c r="P123" s="55" t="s">
        <v>69</v>
      </c>
      <c r="Q123" s="55" t="s">
        <v>83</v>
      </c>
      <c r="R123" s="55"/>
      <c r="S123" s="55"/>
      <c r="T123" s="55"/>
      <c r="U123" s="55" t="s">
        <v>51</v>
      </c>
      <c r="V123" s="51"/>
      <c r="W123" s="53"/>
      <c r="X123" s="124">
        <f t="shared" si="32"/>
        <v>1</v>
      </c>
      <c r="Y123" s="124">
        <f t="shared" si="33"/>
        <v>1</v>
      </c>
      <c r="Z123" s="124">
        <f t="shared" si="34"/>
        <v>1</v>
      </c>
      <c r="AA123" s="124">
        <f t="shared" si="35"/>
        <v>1</v>
      </c>
      <c r="AB123" s="124">
        <f t="shared" si="36"/>
        <v>1</v>
      </c>
      <c r="AC123" s="124">
        <f t="shared" si="37"/>
        <v>1</v>
      </c>
    </row>
    <row r="124" spans="2:29" s="39" customFormat="1" ht="36" outlineLevel="1">
      <c r="B124" s="72">
        <f t="shared" si="38"/>
        <v>110</v>
      </c>
      <c r="C124" s="51" t="s">
        <v>336</v>
      </c>
      <c r="D124" s="51">
        <v>2</v>
      </c>
      <c r="E124" s="51" t="s">
        <v>327</v>
      </c>
      <c r="F124" s="55" t="s">
        <v>154</v>
      </c>
      <c r="G124" s="51" t="s">
        <v>207</v>
      </c>
      <c r="H124" s="51">
        <v>4</v>
      </c>
      <c r="I124" s="54" t="s">
        <v>209</v>
      </c>
      <c r="J124" s="51" t="s">
        <v>132</v>
      </c>
      <c r="K124" s="51" t="s">
        <v>124</v>
      </c>
      <c r="L124" s="51" t="s">
        <v>258</v>
      </c>
      <c r="M124" s="67"/>
      <c r="N124" s="82"/>
      <c r="O124" s="69" t="str">
        <f t="shared" si="39"/>
        <v/>
      </c>
      <c r="P124" s="51" t="s">
        <v>69</v>
      </c>
      <c r="Q124" s="51" t="s">
        <v>70</v>
      </c>
      <c r="R124" s="51"/>
      <c r="S124" s="51" t="s">
        <v>431</v>
      </c>
      <c r="T124" s="51"/>
      <c r="U124" s="51" t="s">
        <v>51</v>
      </c>
      <c r="V124" s="51"/>
      <c r="W124" s="53"/>
      <c r="X124" s="124">
        <f t="shared" si="32"/>
        <v>1</v>
      </c>
      <c r="Y124" s="124">
        <f t="shared" si="33"/>
        <v>1</v>
      </c>
      <c r="Z124" s="124">
        <f t="shared" si="34"/>
        <v>1</v>
      </c>
      <c r="AA124" s="124">
        <f t="shared" si="35"/>
        <v>1</v>
      </c>
      <c r="AB124" s="124">
        <f t="shared" si="36"/>
        <v>1</v>
      </c>
      <c r="AC124" s="124">
        <f t="shared" si="37"/>
        <v>1</v>
      </c>
    </row>
    <row r="125" spans="2:29" s="39" customFormat="1" ht="36" outlineLevel="1">
      <c r="B125" s="72">
        <f t="shared" si="38"/>
        <v>111</v>
      </c>
      <c r="C125" s="51" t="s">
        <v>336</v>
      </c>
      <c r="D125" s="51">
        <v>2</v>
      </c>
      <c r="E125" s="51" t="s">
        <v>327</v>
      </c>
      <c r="F125" s="55" t="s">
        <v>154</v>
      </c>
      <c r="G125" s="51" t="s">
        <v>207</v>
      </c>
      <c r="H125" s="51">
        <v>5</v>
      </c>
      <c r="I125" s="54" t="s">
        <v>210</v>
      </c>
      <c r="J125" s="51" t="s">
        <v>132</v>
      </c>
      <c r="K125" s="51" t="s">
        <v>124</v>
      </c>
      <c r="L125" s="51" t="s">
        <v>258</v>
      </c>
      <c r="M125" s="67"/>
      <c r="N125" s="82"/>
      <c r="O125" s="69" t="str">
        <f t="shared" si="39"/>
        <v/>
      </c>
      <c r="P125" s="51" t="s">
        <v>69</v>
      </c>
      <c r="Q125" s="51" t="s">
        <v>211</v>
      </c>
      <c r="R125" s="51"/>
      <c r="S125" s="51" t="s">
        <v>431</v>
      </c>
      <c r="T125" s="51"/>
      <c r="U125" s="51" t="s">
        <v>51</v>
      </c>
      <c r="V125" s="51"/>
      <c r="W125" s="53"/>
      <c r="X125" s="124">
        <f t="shared" si="32"/>
        <v>1</v>
      </c>
      <c r="Y125" s="124">
        <f t="shared" si="33"/>
        <v>1</v>
      </c>
      <c r="Z125" s="124">
        <f t="shared" si="34"/>
        <v>1</v>
      </c>
      <c r="AA125" s="124">
        <f t="shared" si="35"/>
        <v>1</v>
      </c>
      <c r="AB125" s="124">
        <f t="shared" si="36"/>
        <v>1</v>
      </c>
      <c r="AC125" s="124">
        <f t="shared" si="37"/>
        <v>1</v>
      </c>
    </row>
    <row r="126" spans="2:29" s="39" customFormat="1" ht="36" outlineLevel="1">
      <c r="B126" s="72">
        <f t="shared" si="38"/>
        <v>112</v>
      </c>
      <c r="C126" s="51" t="s">
        <v>336</v>
      </c>
      <c r="D126" s="51">
        <v>2</v>
      </c>
      <c r="E126" s="51" t="s">
        <v>327</v>
      </c>
      <c r="F126" s="55" t="s">
        <v>152</v>
      </c>
      <c r="G126" s="55" t="s">
        <v>352</v>
      </c>
      <c r="H126" s="55">
        <v>1</v>
      </c>
      <c r="I126" s="55" t="s">
        <v>351</v>
      </c>
      <c r="J126" s="51" t="s">
        <v>132</v>
      </c>
      <c r="K126" s="51"/>
      <c r="L126" s="51" t="s">
        <v>258</v>
      </c>
      <c r="M126" s="67"/>
      <c r="N126" s="82"/>
      <c r="O126" s="69" t="str">
        <f t="shared" si="39"/>
        <v/>
      </c>
      <c r="P126" s="51" t="s">
        <v>98</v>
      </c>
      <c r="Q126" s="51" t="s">
        <v>107</v>
      </c>
      <c r="R126" s="51" t="s">
        <v>80</v>
      </c>
      <c r="S126" s="51" t="s">
        <v>115</v>
      </c>
      <c r="T126" s="51"/>
      <c r="U126" s="51" t="s">
        <v>50</v>
      </c>
      <c r="V126" s="51"/>
      <c r="W126" s="53"/>
      <c r="X126" s="124">
        <f t="shared" si="32"/>
        <v>1</v>
      </c>
      <c r="Y126" s="124">
        <f t="shared" si="33"/>
        <v>1</v>
      </c>
      <c r="Z126" s="124">
        <f t="shared" si="34"/>
        <v>1</v>
      </c>
      <c r="AA126" s="124">
        <f t="shared" si="35"/>
        <v>1</v>
      </c>
      <c r="AB126" s="124">
        <f t="shared" si="36"/>
        <v>1</v>
      </c>
      <c r="AC126" s="124">
        <f t="shared" si="37"/>
        <v>1</v>
      </c>
    </row>
    <row r="127" spans="2:29" s="39" customFormat="1" ht="36" outlineLevel="1">
      <c r="B127" s="72">
        <f t="shared" si="38"/>
        <v>113</v>
      </c>
      <c r="C127" s="51" t="s">
        <v>336</v>
      </c>
      <c r="D127" s="51">
        <v>2</v>
      </c>
      <c r="E127" s="51" t="s">
        <v>327</v>
      </c>
      <c r="F127" s="55" t="s">
        <v>379</v>
      </c>
      <c r="G127" s="51" t="s">
        <v>361</v>
      </c>
      <c r="H127" s="51">
        <v>1</v>
      </c>
      <c r="I127" s="51" t="s">
        <v>362</v>
      </c>
      <c r="J127" s="51" t="s">
        <v>245</v>
      </c>
      <c r="K127" s="51"/>
      <c r="L127" s="51" t="s">
        <v>258</v>
      </c>
      <c r="M127" s="67"/>
      <c r="N127" s="82"/>
      <c r="O127" s="69" t="str">
        <f t="shared" si="39"/>
        <v/>
      </c>
      <c r="P127" s="51" t="s">
        <v>99</v>
      </c>
      <c r="Q127" s="10" t="s">
        <v>65</v>
      </c>
      <c r="R127" s="51"/>
      <c r="S127" s="51" t="s">
        <v>115</v>
      </c>
      <c r="T127" s="51"/>
      <c r="U127" s="51" t="s">
        <v>52</v>
      </c>
      <c r="V127" s="51"/>
      <c r="W127" s="53"/>
      <c r="X127" s="124">
        <f t="shared" si="32"/>
        <v>1</v>
      </c>
      <c r="Y127" s="124">
        <f t="shared" si="33"/>
        <v>1</v>
      </c>
      <c r="Z127" s="124">
        <f t="shared" si="34"/>
        <v>1</v>
      </c>
      <c r="AA127" s="124">
        <f t="shared" si="35"/>
        <v>1</v>
      </c>
      <c r="AB127" s="124">
        <f t="shared" si="36"/>
        <v>1</v>
      </c>
      <c r="AC127" s="124">
        <f t="shared" si="37"/>
        <v>1</v>
      </c>
    </row>
    <row r="128" spans="2:29" s="39" customFormat="1" ht="36" outlineLevel="1">
      <c r="B128" s="72">
        <f t="shared" si="38"/>
        <v>114</v>
      </c>
      <c r="C128" s="51" t="s">
        <v>336</v>
      </c>
      <c r="D128" s="51">
        <v>2</v>
      </c>
      <c r="E128" s="51" t="s">
        <v>327</v>
      </c>
      <c r="F128" s="55" t="s">
        <v>379</v>
      </c>
      <c r="G128" s="51" t="s">
        <v>361</v>
      </c>
      <c r="H128" s="51">
        <v>2</v>
      </c>
      <c r="I128" s="51" t="s">
        <v>364</v>
      </c>
      <c r="J128" s="51" t="s">
        <v>245</v>
      </c>
      <c r="K128" s="51" t="s">
        <v>132</v>
      </c>
      <c r="L128" s="51" t="s">
        <v>258</v>
      </c>
      <c r="M128" s="67"/>
      <c r="N128" s="82"/>
      <c r="O128" s="69" t="str">
        <f t="shared" si="39"/>
        <v/>
      </c>
      <c r="P128" s="51" t="s">
        <v>65</v>
      </c>
      <c r="Q128" s="10" t="s">
        <v>78</v>
      </c>
      <c r="R128" s="51"/>
      <c r="S128" s="51" t="s">
        <v>115</v>
      </c>
      <c r="T128" s="51"/>
      <c r="U128" s="51" t="s">
        <v>52</v>
      </c>
      <c r="V128" s="51"/>
      <c r="W128" s="53"/>
      <c r="X128" s="124">
        <f t="shared" si="32"/>
        <v>1</v>
      </c>
      <c r="Y128" s="124">
        <f t="shared" si="33"/>
        <v>1</v>
      </c>
      <c r="Z128" s="124">
        <f t="shared" si="34"/>
        <v>1</v>
      </c>
      <c r="AA128" s="124">
        <f t="shared" si="35"/>
        <v>1</v>
      </c>
      <c r="AB128" s="124">
        <f t="shared" si="36"/>
        <v>1</v>
      </c>
      <c r="AC128" s="124">
        <f t="shared" si="37"/>
        <v>1</v>
      </c>
    </row>
    <row r="129" spans="2:29" s="39" customFormat="1" ht="36" outlineLevel="1">
      <c r="B129" s="72">
        <f t="shared" si="38"/>
        <v>115</v>
      </c>
      <c r="C129" s="51" t="s">
        <v>336</v>
      </c>
      <c r="D129" s="51">
        <v>2</v>
      </c>
      <c r="E129" s="51" t="s">
        <v>327</v>
      </c>
      <c r="F129" s="55" t="s">
        <v>379</v>
      </c>
      <c r="G129" s="51" t="s">
        <v>361</v>
      </c>
      <c r="H129" s="51">
        <v>3</v>
      </c>
      <c r="I129" s="51" t="s">
        <v>365</v>
      </c>
      <c r="J129" s="51" t="s">
        <v>132</v>
      </c>
      <c r="K129" s="51" t="s">
        <v>245</v>
      </c>
      <c r="L129" s="51" t="s">
        <v>258</v>
      </c>
      <c r="M129" s="67"/>
      <c r="N129" s="82"/>
      <c r="O129" s="69" t="str">
        <f t="shared" si="39"/>
        <v/>
      </c>
      <c r="P129" s="51" t="s">
        <v>78</v>
      </c>
      <c r="Q129" s="10" t="s">
        <v>78</v>
      </c>
      <c r="R129" s="51"/>
      <c r="S129" s="51" t="s">
        <v>115</v>
      </c>
      <c r="T129" s="51"/>
      <c r="U129" s="51" t="s">
        <v>52</v>
      </c>
      <c r="V129" s="51"/>
      <c r="W129" s="53"/>
      <c r="X129" s="124">
        <f t="shared" si="32"/>
        <v>1</v>
      </c>
      <c r="Y129" s="124">
        <f t="shared" si="33"/>
        <v>1</v>
      </c>
      <c r="Z129" s="124">
        <f t="shared" si="34"/>
        <v>1</v>
      </c>
      <c r="AA129" s="124">
        <f t="shared" si="35"/>
        <v>1</v>
      </c>
      <c r="AB129" s="124">
        <f t="shared" si="36"/>
        <v>1</v>
      </c>
      <c r="AC129" s="124">
        <f t="shared" si="37"/>
        <v>1</v>
      </c>
    </row>
    <row r="130" spans="2:29" s="39" customFormat="1" ht="36" outlineLevel="1">
      <c r="B130" s="72">
        <f t="shared" si="38"/>
        <v>116</v>
      </c>
      <c r="C130" s="51" t="s">
        <v>336</v>
      </c>
      <c r="D130" s="51">
        <v>2</v>
      </c>
      <c r="E130" s="51" t="s">
        <v>327</v>
      </c>
      <c r="F130" s="55" t="s">
        <v>379</v>
      </c>
      <c r="G130" s="51" t="s">
        <v>361</v>
      </c>
      <c r="H130" s="51">
        <v>4</v>
      </c>
      <c r="I130" s="51" t="s">
        <v>366</v>
      </c>
      <c r="J130" s="51" t="s">
        <v>245</v>
      </c>
      <c r="K130" s="51" t="s">
        <v>132</v>
      </c>
      <c r="L130" s="51" t="s">
        <v>258</v>
      </c>
      <c r="M130" s="67"/>
      <c r="N130" s="82"/>
      <c r="O130" s="69" t="str">
        <f t="shared" si="39"/>
        <v/>
      </c>
      <c r="P130" s="51" t="s">
        <v>65</v>
      </c>
      <c r="Q130" s="10" t="s">
        <v>65</v>
      </c>
      <c r="R130" s="51"/>
      <c r="S130" s="51" t="s">
        <v>115</v>
      </c>
      <c r="T130" s="51"/>
      <c r="U130" s="51" t="s">
        <v>52</v>
      </c>
      <c r="V130" s="51"/>
      <c r="W130" s="53"/>
      <c r="X130" s="124">
        <f t="shared" si="32"/>
        <v>1</v>
      </c>
      <c r="Y130" s="124">
        <f t="shared" si="33"/>
        <v>1</v>
      </c>
      <c r="Z130" s="124">
        <f t="shared" si="34"/>
        <v>1</v>
      </c>
      <c r="AA130" s="124">
        <f t="shared" si="35"/>
        <v>1</v>
      </c>
      <c r="AB130" s="124">
        <f t="shared" si="36"/>
        <v>1</v>
      </c>
      <c r="AC130" s="124">
        <f t="shared" si="37"/>
        <v>1</v>
      </c>
    </row>
    <row r="131" spans="2:29" s="39" customFormat="1" ht="36" outlineLevel="1">
      <c r="B131" s="72">
        <f t="shared" si="38"/>
        <v>117</v>
      </c>
      <c r="C131" s="51" t="s">
        <v>336</v>
      </c>
      <c r="D131" s="51">
        <v>2</v>
      </c>
      <c r="E131" s="51" t="s">
        <v>327</v>
      </c>
      <c r="F131" s="55" t="s">
        <v>379</v>
      </c>
      <c r="G131" s="55" t="s">
        <v>352</v>
      </c>
      <c r="H131" s="55">
        <v>2</v>
      </c>
      <c r="I131" s="55" t="s">
        <v>351</v>
      </c>
      <c r="J131" s="51" t="s">
        <v>245</v>
      </c>
      <c r="K131" s="51"/>
      <c r="L131" s="51" t="s">
        <v>258</v>
      </c>
      <c r="M131" s="67"/>
      <c r="N131" s="82"/>
      <c r="O131" s="69" t="str">
        <f t="shared" si="39"/>
        <v/>
      </c>
      <c r="P131" s="51" t="s">
        <v>98</v>
      </c>
      <c r="Q131" s="51" t="s">
        <v>112</v>
      </c>
      <c r="R131" s="51" t="s">
        <v>80</v>
      </c>
      <c r="S131" s="51" t="s">
        <v>115</v>
      </c>
      <c r="T131" s="51"/>
      <c r="U131" s="51" t="s">
        <v>82</v>
      </c>
      <c r="V131" s="51"/>
      <c r="W131" s="53"/>
      <c r="X131" s="124">
        <f t="shared" si="32"/>
        <v>1</v>
      </c>
      <c r="Y131" s="124">
        <f t="shared" si="33"/>
        <v>1</v>
      </c>
      <c r="Z131" s="124">
        <f t="shared" si="34"/>
        <v>1</v>
      </c>
      <c r="AA131" s="124">
        <f t="shared" si="35"/>
        <v>1</v>
      </c>
      <c r="AB131" s="124">
        <f t="shared" si="36"/>
        <v>1</v>
      </c>
      <c r="AC131" s="124">
        <f t="shared" si="37"/>
        <v>1</v>
      </c>
    </row>
    <row r="132" spans="2:29" s="39" customFormat="1" ht="36" outlineLevel="1">
      <c r="B132" s="72">
        <f t="shared" si="38"/>
        <v>118</v>
      </c>
      <c r="C132" s="51" t="s">
        <v>336</v>
      </c>
      <c r="D132" s="51">
        <v>2</v>
      </c>
      <c r="E132" s="51" t="s">
        <v>327</v>
      </c>
      <c r="F132" s="55" t="s">
        <v>379</v>
      </c>
      <c r="G132" s="55" t="s">
        <v>352</v>
      </c>
      <c r="H132" s="55">
        <v>8</v>
      </c>
      <c r="I132" s="55" t="s">
        <v>408</v>
      </c>
      <c r="J132" s="51" t="s">
        <v>302</v>
      </c>
      <c r="K132" s="51"/>
      <c r="L132" s="51" t="s">
        <v>258</v>
      </c>
      <c r="M132" s="67"/>
      <c r="N132" s="82"/>
      <c r="O132" s="69" t="str">
        <f t="shared" si="39"/>
        <v/>
      </c>
      <c r="P132" s="51" t="s">
        <v>98</v>
      </c>
      <c r="Q132" s="51" t="s">
        <v>79</v>
      </c>
      <c r="R132" s="51"/>
      <c r="S132" s="51" t="s">
        <v>115</v>
      </c>
      <c r="T132" s="51"/>
      <c r="U132" s="51" t="s">
        <v>60</v>
      </c>
      <c r="V132" s="51"/>
      <c r="W132" s="53"/>
      <c r="X132" s="124">
        <f t="shared" si="32"/>
        <v>1</v>
      </c>
      <c r="Y132" s="124">
        <f t="shared" si="33"/>
        <v>1</v>
      </c>
      <c r="Z132" s="124">
        <f t="shared" si="34"/>
        <v>1</v>
      </c>
      <c r="AA132" s="124">
        <f t="shared" si="35"/>
        <v>1</v>
      </c>
      <c r="AB132" s="124">
        <f t="shared" si="36"/>
        <v>1</v>
      </c>
      <c r="AC132" s="124">
        <f t="shared" si="37"/>
        <v>1</v>
      </c>
    </row>
    <row r="133" spans="2:29" s="39" customFormat="1" ht="36" outlineLevel="1">
      <c r="B133" s="72">
        <f t="shared" si="38"/>
        <v>119</v>
      </c>
      <c r="C133" s="51" t="s">
        <v>336</v>
      </c>
      <c r="D133" s="51">
        <v>2</v>
      </c>
      <c r="E133" s="51" t="s">
        <v>327</v>
      </c>
      <c r="F133" s="51" t="s">
        <v>216</v>
      </c>
      <c r="G133" s="51" t="s">
        <v>352</v>
      </c>
      <c r="H133" s="51">
        <v>3</v>
      </c>
      <c r="I133" s="51" t="s">
        <v>351</v>
      </c>
      <c r="J133" s="51" t="s">
        <v>132</v>
      </c>
      <c r="K133" s="51"/>
      <c r="L133" s="51" t="s">
        <v>258</v>
      </c>
      <c r="M133" s="67"/>
      <c r="N133" s="82"/>
      <c r="O133" s="69"/>
      <c r="P133" s="51" t="s">
        <v>98</v>
      </c>
      <c r="Q133" s="51" t="s">
        <v>452</v>
      </c>
      <c r="R133" s="51" t="s">
        <v>80</v>
      </c>
      <c r="S133" s="51" t="s">
        <v>115</v>
      </c>
      <c r="T133" s="51"/>
      <c r="U133" s="51" t="s">
        <v>50</v>
      </c>
      <c r="V133" s="51"/>
      <c r="W133" s="53"/>
      <c r="X133" s="124">
        <f t="shared" si="32"/>
        <v>1</v>
      </c>
      <c r="Y133" s="124">
        <f t="shared" si="33"/>
        <v>1</v>
      </c>
      <c r="Z133" s="124">
        <f t="shared" si="34"/>
        <v>1</v>
      </c>
      <c r="AA133" s="124">
        <f t="shared" si="35"/>
        <v>1</v>
      </c>
      <c r="AB133" s="124">
        <f t="shared" si="36"/>
        <v>1</v>
      </c>
      <c r="AC133" s="124">
        <f t="shared" si="37"/>
        <v>1</v>
      </c>
    </row>
    <row r="134" spans="2:29" s="39" customFormat="1" ht="36" outlineLevel="1">
      <c r="B134" s="72">
        <f t="shared" si="38"/>
        <v>120</v>
      </c>
      <c r="C134" s="51" t="s">
        <v>336</v>
      </c>
      <c r="D134" s="51">
        <v>2</v>
      </c>
      <c r="E134" s="51" t="s">
        <v>327</v>
      </c>
      <c r="F134" s="55" t="s">
        <v>379</v>
      </c>
      <c r="G134" s="55" t="s">
        <v>352</v>
      </c>
      <c r="H134" s="55">
        <v>5</v>
      </c>
      <c r="I134" s="55" t="s">
        <v>443</v>
      </c>
      <c r="J134" s="51" t="s">
        <v>302</v>
      </c>
      <c r="K134" s="51"/>
      <c r="L134" s="51" t="s">
        <v>258</v>
      </c>
      <c r="M134" s="67"/>
      <c r="N134" s="82"/>
      <c r="O134" s="69" t="str">
        <f t="shared" ref="O134:O154" si="40">IF(N134="No","û",IF(N134="Si","ü",IF(N134="NA","l","")))</f>
        <v/>
      </c>
      <c r="P134" s="51" t="s">
        <v>98</v>
      </c>
      <c r="Q134" s="51" t="s">
        <v>114</v>
      </c>
      <c r="R134" s="51" t="s">
        <v>80</v>
      </c>
      <c r="S134" s="51" t="s">
        <v>115</v>
      </c>
      <c r="T134" s="51"/>
      <c r="U134" s="51" t="s">
        <v>50</v>
      </c>
      <c r="V134" s="51"/>
      <c r="W134" s="53"/>
      <c r="X134" s="124">
        <f t="shared" si="32"/>
        <v>1</v>
      </c>
      <c r="Y134" s="124">
        <f t="shared" si="33"/>
        <v>1</v>
      </c>
      <c r="Z134" s="124">
        <f t="shared" si="34"/>
        <v>1</v>
      </c>
      <c r="AA134" s="124">
        <f t="shared" si="35"/>
        <v>1</v>
      </c>
      <c r="AB134" s="124">
        <f t="shared" si="36"/>
        <v>1</v>
      </c>
      <c r="AC134" s="124">
        <f t="shared" si="37"/>
        <v>1</v>
      </c>
    </row>
    <row r="135" spans="2:29" s="41" customFormat="1" ht="36" outlineLevel="1">
      <c r="B135" s="72">
        <f t="shared" si="38"/>
        <v>121</v>
      </c>
      <c r="C135" s="55" t="s">
        <v>336</v>
      </c>
      <c r="D135" s="55">
        <v>3</v>
      </c>
      <c r="E135" s="55" t="s">
        <v>373</v>
      </c>
      <c r="F135" s="60"/>
      <c r="G135" s="55" t="s">
        <v>19</v>
      </c>
      <c r="H135" s="55">
        <v>1</v>
      </c>
      <c r="I135" s="40" t="s">
        <v>356</v>
      </c>
      <c r="J135" s="55" t="s">
        <v>132</v>
      </c>
      <c r="K135" s="55"/>
      <c r="L135" s="51" t="s">
        <v>258</v>
      </c>
      <c r="M135" s="67"/>
      <c r="N135" s="82"/>
      <c r="O135" s="69" t="str">
        <f t="shared" si="40"/>
        <v/>
      </c>
      <c r="P135" s="55" t="s">
        <v>84</v>
      </c>
      <c r="Q135" s="40" t="s">
        <v>85</v>
      </c>
      <c r="R135" s="55"/>
      <c r="S135" s="55"/>
      <c r="T135" s="55"/>
      <c r="U135" s="55" t="s">
        <v>357</v>
      </c>
      <c r="V135" s="55"/>
      <c r="W135" s="61"/>
      <c r="X135" s="124">
        <f t="shared" si="32"/>
        <v>1</v>
      </c>
      <c r="Y135" s="124">
        <f t="shared" si="33"/>
        <v>1</v>
      </c>
      <c r="Z135" s="124">
        <f t="shared" si="34"/>
        <v>1</v>
      </c>
      <c r="AA135" s="124">
        <f t="shared" si="35"/>
        <v>1</v>
      </c>
      <c r="AB135" s="124">
        <f t="shared" si="36"/>
        <v>1</v>
      </c>
      <c r="AC135" s="124">
        <f t="shared" si="37"/>
        <v>1</v>
      </c>
    </row>
    <row r="136" spans="2:29" s="39" customFormat="1" ht="72" outlineLevel="1">
      <c r="B136" s="72">
        <f t="shared" si="38"/>
        <v>122</v>
      </c>
      <c r="C136" s="51" t="s">
        <v>336</v>
      </c>
      <c r="D136" s="51">
        <v>3</v>
      </c>
      <c r="E136" s="51" t="s">
        <v>373</v>
      </c>
      <c r="F136" s="52"/>
      <c r="G136" s="51" t="s">
        <v>143</v>
      </c>
      <c r="H136" s="51"/>
      <c r="I136" s="51"/>
      <c r="J136" s="51" t="s">
        <v>132</v>
      </c>
      <c r="K136" s="51" t="s">
        <v>124</v>
      </c>
      <c r="L136" s="51" t="s">
        <v>258</v>
      </c>
      <c r="M136" s="67"/>
      <c r="N136" s="82"/>
      <c r="O136" s="69" t="str">
        <f t="shared" si="40"/>
        <v/>
      </c>
      <c r="P136" s="51" t="s">
        <v>195</v>
      </c>
      <c r="Q136" s="51" t="s">
        <v>299</v>
      </c>
      <c r="R136" s="51"/>
      <c r="S136" s="51"/>
      <c r="T136" s="51"/>
      <c r="U136" s="51" t="s">
        <v>53</v>
      </c>
      <c r="V136" s="51"/>
      <c r="W136" s="53"/>
      <c r="X136" s="124">
        <f t="shared" si="32"/>
        <v>1</v>
      </c>
      <c r="Y136" s="124">
        <f t="shared" si="33"/>
        <v>1</v>
      </c>
      <c r="Z136" s="124">
        <f t="shared" si="34"/>
        <v>1</v>
      </c>
      <c r="AA136" s="124">
        <f t="shared" si="35"/>
        <v>1</v>
      </c>
      <c r="AB136" s="124">
        <f t="shared" si="36"/>
        <v>1</v>
      </c>
      <c r="AC136" s="124">
        <f t="shared" si="37"/>
        <v>1</v>
      </c>
    </row>
    <row r="137" spans="2:29" s="39" customFormat="1" ht="48" outlineLevel="1">
      <c r="B137" s="72">
        <f t="shared" si="38"/>
        <v>123</v>
      </c>
      <c r="C137" s="51" t="s">
        <v>336</v>
      </c>
      <c r="D137" s="51">
        <v>4</v>
      </c>
      <c r="E137" s="51" t="s">
        <v>374</v>
      </c>
      <c r="F137" s="52"/>
      <c r="G137" s="51" t="s">
        <v>143</v>
      </c>
      <c r="H137" s="51"/>
      <c r="I137" s="51"/>
      <c r="J137" s="51" t="s">
        <v>132</v>
      </c>
      <c r="K137" s="51" t="s">
        <v>124</v>
      </c>
      <c r="L137" s="51" t="s">
        <v>258</v>
      </c>
      <c r="M137" s="67"/>
      <c r="N137" s="82"/>
      <c r="O137" s="69" t="str">
        <f t="shared" si="40"/>
        <v/>
      </c>
      <c r="P137" s="51" t="s">
        <v>261</v>
      </c>
      <c r="Q137" s="51" t="s">
        <v>262</v>
      </c>
      <c r="R137" s="51"/>
      <c r="S137" s="51"/>
      <c r="T137" s="51"/>
      <c r="U137" s="51" t="s">
        <v>53</v>
      </c>
      <c r="V137" s="51"/>
      <c r="W137" s="53"/>
      <c r="X137" s="124">
        <f t="shared" si="32"/>
        <v>1</v>
      </c>
      <c r="Y137" s="124">
        <f t="shared" si="33"/>
        <v>1</v>
      </c>
      <c r="Z137" s="124">
        <f t="shared" si="34"/>
        <v>1</v>
      </c>
      <c r="AA137" s="124">
        <f t="shared" si="35"/>
        <v>1</v>
      </c>
      <c r="AB137" s="124">
        <f t="shared" si="36"/>
        <v>1</v>
      </c>
      <c r="AC137" s="124">
        <f t="shared" si="37"/>
        <v>1</v>
      </c>
    </row>
    <row r="138" spans="2:29" s="39" customFormat="1" ht="36" outlineLevel="1">
      <c r="B138" s="72">
        <f t="shared" si="38"/>
        <v>124</v>
      </c>
      <c r="C138" s="51" t="s">
        <v>336</v>
      </c>
      <c r="D138" s="51">
        <v>4</v>
      </c>
      <c r="E138" s="51" t="s">
        <v>374</v>
      </c>
      <c r="F138" s="52"/>
      <c r="G138" s="55" t="s">
        <v>19</v>
      </c>
      <c r="H138" s="51">
        <v>2</v>
      </c>
      <c r="I138" s="10" t="s">
        <v>358</v>
      </c>
      <c r="J138" s="51" t="s">
        <v>132</v>
      </c>
      <c r="K138" s="51" t="s">
        <v>124</v>
      </c>
      <c r="L138" s="51" t="s">
        <v>258</v>
      </c>
      <c r="M138" s="67"/>
      <c r="N138" s="82"/>
      <c r="O138" s="69" t="str">
        <f t="shared" si="40"/>
        <v/>
      </c>
      <c r="P138" s="51" t="s">
        <v>86</v>
      </c>
      <c r="Q138" s="10" t="s">
        <v>375</v>
      </c>
      <c r="R138" s="51"/>
      <c r="S138" s="51"/>
      <c r="T138" s="51"/>
      <c r="U138" s="51" t="s">
        <v>357</v>
      </c>
      <c r="V138" s="51"/>
      <c r="W138" s="53"/>
      <c r="X138" s="124">
        <f t="shared" si="32"/>
        <v>1</v>
      </c>
      <c r="Y138" s="124">
        <f t="shared" si="33"/>
        <v>1</v>
      </c>
      <c r="Z138" s="124">
        <f t="shared" si="34"/>
        <v>1</v>
      </c>
      <c r="AA138" s="124">
        <f t="shared" si="35"/>
        <v>1</v>
      </c>
      <c r="AB138" s="124">
        <f t="shared" si="36"/>
        <v>1</v>
      </c>
      <c r="AC138" s="124">
        <f t="shared" si="37"/>
        <v>1</v>
      </c>
    </row>
    <row r="139" spans="2:29" s="101" customFormat="1" ht="60" outlineLevel="1">
      <c r="B139" s="72">
        <f t="shared" si="38"/>
        <v>125</v>
      </c>
      <c r="C139" s="57" t="s">
        <v>336</v>
      </c>
      <c r="D139" s="57">
        <v>4</v>
      </c>
      <c r="E139" s="57" t="s">
        <v>374</v>
      </c>
      <c r="F139" s="57"/>
      <c r="G139" s="57" t="s">
        <v>433</v>
      </c>
      <c r="H139" s="57">
        <v>1</v>
      </c>
      <c r="I139" s="99" t="s">
        <v>116</v>
      </c>
      <c r="J139" s="57" t="s">
        <v>132</v>
      </c>
      <c r="K139" s="57" t="s">
        <v>124</v>
      </c>
      <c r="L139" s="57" t="s">
        <v>258</v>
      </c>
      <c r="M139" s="67"/>
      <c r="N139" s="82"/>
      <c r="O139" s="69" t="str">
        <f t="shared" si="40"/>
        <v/>
      </c>
      <c r="P139" s="99" t="s">
        <v>360</v>
      </c>
      <c r="Q139" s="99" t="s">
        <v>253</v>
      </c>
      <c r="R139" s="57"/>
      <c r="S139" s="57"/>
      <c r="T139" s="57"/>
      <c r="U139" s="57" t="s">
        <v>254</v>
      </c>
      <c r="V139" s="57"/>
      <c r="W139" s="100"/>
      <c r="X139" s="124">
        <f t="shared" si="32"/>
        <v>1</v>
      </c>
      <c r="Y139" s="124">
        <f t="shared" si="33"/>
        <v>1</v>
      </c>
      <c r="Z139" s="124">
        <f t="shared" si="34"/>
        <v>1</v>
      </c>
      <c r="AA139" s="124">
        <f t="shared" si="35"/>
        <v>1</v>
      </c>
      <c r="AB139" s="124">
        <f t="shared" si="36"/>
        <v>1</v>
      </c>
      <c r="AC139" s="124">
        <f t="shared" si="37"/>
        <v>1</v>
      </c>
    </row>
    <row r="140" spans="2:29" s="39" customFormat="1" ht="72" outlineLevel="1">
      <c r="B140" s="72">
        <f t="shared" si="38"/>
        <v>126</v>
      </c>
      <c r="C140" s="51" t="s">
        <v>336</v>
      </c>
      <c r="D140" s="51">
        <v>5</v>
      </c>
      <c r="E140" s="51" t="s">
        <v>376</v>
      </c>
      <c r="F140" s="52"/>
      <c r="G140" s="51" t="s">
        <v>143</v>
      </c>
      <c r="H140" s="51"/>
      <c r="I140" s="51"/>
      <c r="J140" s="51" t="s">
        <v>132</v>
      </c>
      <c r="K140" s="51"/>
      <c r="L140" s="51" t="s">
        <v>258</v>
      </c>
      <c r="M140" s="67"/>
      <c r="N140" s="82"/>
      <c r="O140" s="69" t="str">
        <f t="shared" si="40"/>
        <v/>
      </c>
      <c r="P140" s="51" t="s">
        <v>186</v>
      </c>
      <c r="Q140" s="51" t="s">
        <v>337</v>
      </c>
      <c r="R140" s="51"/>
      <c r="S140" s="51"/>
      <c r="T140" s="51"/>
      <c r="U140" s="51" t="s">
        <v>53</v>
      </c>
      <c r="V140" s="51"/>
      <c r="W140" s="53"/>
      <c r="X140" s="124">
        <f t="shared" si="32"/>
        <v>1</v>
      </c>
      <c r="Y140" s="124">
        <f t="shared" si="33"/>
        <v>1</v>
      </c>
      <c r="Z140" s="124">
        <f t="shared" si="34"/>
        <v>1</v>
      </c>
      <c r="AA140" s="124">
        <f t="shared" si="35"/>
        <v>1</v>
      </c>
      <c r="AB140" s="124">
        <f t="shared" si="36"/>
        <v>1</v>
      </c>
      <c r="AC140" s="124">
        <f t="shared" si="37"/>
        <v>1</v>
      </c>
    </row>
    <row r="141" spans="2:29" s="39" customFormat="1" ht="36" outlineLevel="1">
      <c r="B141" s="72">
        <f t="shared" si="38"/>
        <v>127</v>
      </c>
      <c r="C141" s="51" t="s">
        <v>336</v>
      </c>
      <c r="D141" s="51">
        <v>5</v>
      </c>
      <c r="E141" s="51" t="s">
        <v>376</v>
      </c>
      <c r="F141" s="52"/>
      <c r="G141" s="55" t="s">
        <v>19</v>
      </c>
      <c r="H141" s="51">
        <v>3</v>
      </c>
      <c r="I141" s="10" t="s">
        <v>87</v>
      </c>
      <c r="J141" s="51" t="s">
        <v>355</v>
      </c>
      <c r="K141" s="51" t="s">
        <v>359</v>
      </c>
      <c r="L141" s="51" t="s">
        <v>258</v>
      </c>
      <c r="M141" s="67"/>
      <c r="N141" s="82"/>
      <c r="O141" s="69" t="str">
        <f t="shared" si="40"/>
        <v/>
      </c>
      <c r="P141" s="51" t="s">
        <v>369</v>
      </c>
      <c r="Q141" s="10" t="s">
        <v>88</v>
      </c>
      <c r="R141" s="51"/>
      <c r="S141" s="51"/>
      <c r="T141" s="51"/>
      <c r="U141" s="51" t="s">
        <v>357</v>
      </c>
      <c r="V141" s="51"/>
      <c r="W141" s="53"/>
      <c r="X141" s="124">
        <f t="shared" si="32"/>
        <v>1</v>
      </c>
      <c r="Y141" s="124">
        <f t="shared" si="33"/>
        <v>1</v>
      </c>
      <c r="Z141" s="124">
        <f t="shared" si="34"/>
        <v>1</v>
      </c>
      <c r="AA141" s="124">
        <f t="shared" si="35"/>
        <v>1</v>
      </c>
      <c r="AB141" s="124">
        <f t="shared" si="36"/>
        <v>1</v>
      </c>
      <c r="AC141" s="124">
        <f t="shared" si="37"/>
        <v>1</v>
      </c>
    </row>
    <row r="142" spans="2:29" s="39" customFormat="1" ht="120" outlineLevel="1">
      <c r="B142" s="72">
        <f t="shared" si="38"/>
        <v>128</v>
      </c>
      <c r="C142" s="51" t="s">
        <v>336</v>
      </c>
      <c r="D142" s="51">
        <v>6</v>
      </c>
      <c r="E142" s="51" t="s">
        <v>422</v>
      </c>
      <c r="F142" s="52"/>
      <c r="G142" s="51" t="s">
        <v>143</v>
      </c>
      <c r="H142" s="51"/>
      <c r="I142" s="51"/>
      <c r="J142" s="51" t="s">
        <v>455</v>
      </c>
      <c r="K142" s="51" t="s">
        <v>132</v>
      </c>
      <c r="L142" s="51" t="s">
        <v>258</v>
      </c>
      <c r="M142" s="67"/>
      <c r="N142" s="82"/>
      <c r="O142" s="69" t="str">
        <f t="shared" si="40"/>
        <v/>
      </c>
      <c r="P142" s="51" t="s">
        <v>423</v>
      </c>
      <c r="Q142" s="51" t="s">
        <v>424</v>
      </c>
      <c r="R142" s="51"/>
      <c r="S142" s="51"/>
      <c r="T142" s="51"/>
      <c r="U142" s="51" t="s">
        <v>53</v>
      </c>
      <c r="V142" s="51"/>
      <c r="W142" s="53"/>
      <c r="X142" s="124">
        <f t="shared" si="32"/>
        <v>1</v>
      </c>
      <c r="Y142" s="124">
        <f t="shared" si="33"/>
        <v>1</v>
      </c>
      <c r="Z142" s="124">
        <f t="shared" si="34"/>
        <v>1</v>
      </c>
      <c r="AA142" s="124">
        <f t="shared" si="35"/>
        <v>1</v>
      </c>
      <c r="AB142" s="124">
        <f t="shared" si="36"/>
        <v>1</v>
      </c>
      <c r="AC142" s="124">
        <f t="shared" si="37"/>
        <v>1</v>
      </c>
    </row>
    <row r="143" spans="2:29" s="39" customFormat="1" ht="96" outlineLevel="1">
      <c r="B143" s="72">
        <f t="shared" si="38"/>
        <v>129</v>
      </c>
      <c r="C143" s="51" t="s">
        <v>336</v>
      </c>
      <c r="D143" s="51">
        <v>7</v>
      </c>
      <c r="E143" s="51" t="s">
        <v>425</v>
      </c>
      <c r="F143" s="52"/>
      <c r="G143" s="51" t="s">
        <v>143</v>
      </c>
      <c r="H143" s="51"/>
      <c r="I143" s="51"/>
      <c r="J143" s="51" t="s">
        <v>455</v>
      </c>
      <c r="K143" s="51" t="s">
        <v>132</v>
      </c>
      <c r="L143" s="51" t="s">
        <v>258</v>
      </c>
      <c r="M143" s="67"/>
      <c r="N143" s="82"/>
      <c r="O143" s="69" t="str">
        <f t="shared" si="40"/>
        <v/>
      </c>
      <c r="P143" s="51" t="s">
        <v>426</v>
      </c>
      <c r="Q143" s="51" t="s">
        <v>427</v>
      </c>
      <c r="R143" s="51"/>
      <c r="S143" s="51"/>
      <c r="T143" s="51"/>
      <c r="U143" s="51" t="s">
        <v>53</v>
      </c>
      <c r="V143" s="51"/>
      <c r="W143" s="53"/>
      <c r="X143" s="124">
        <f t="shared" si="32"/>
        <v>1</v>
      </c>
      <c r="Y143" s="124">
        <f t="shared" si="33"/>
        <v>1</v>
      </c>
      <c r="Z143" s="124">
        <f t="shared" si="34"/>
        <v>1</v>
      </c>
      <c r="AA143" s="124">
        <f t="shared" si="35"/>
        <v>1</v>
      </c>
      <c r="AB143" s="124">
        <f t="shared" si="36"/>
        <v>1</v>
      </c>
      <c r="AC143" s="124">
        <f t="shared" si="37"/>
        <v>1</v>
      </c>
    </row>
    <row r="144" spans="2:29" s="39" customFormat="1" ht="48" outlineLevel="1">
      <c r="B144" s="72">
        <f t="shared" si="38"/>
        <v>130</v>
      </c>
      <c r="C144" s="51" t="s">
        <v>336</v>
      </c>
      <c r="D144" s="51">
        <v>6</v>
      </c>
      <c r="E144" s="51" t="s">
        <v>425</v>
      </c>
      <c r="F144" s="52"/>
      <c r="G144" s="55" t="s">
        <v>19</v>
      </c>
      <c r="H144" s="51">
        <v>4</v>
      </c>
      <c r="I144" s="10" t="s">
        <v>89</v>
      </c>
      <c r="J144" s="51" t="s">
        <v>455</v>
      </c>
      <c r="K144" s="51" t="s">
        <v>359</v>
      </c>
      <c r="L144" s="51" t="s">
        <v>258</v>
      </c>
      <c r="M144" s="67"/>
      <c r="N144" s="82"/>
      <c r="O144" s="69" t="str">
        <f t="shared" si="40"/>
        <v/>
      </c>
      <c r="P144" s="51" t="s">
        <v>88</v>
      </c>
      <c r="Q144" s="10" t="s">
        <v>221</v>
      </c>
      <c r="R144" s="51"/>
      <c r="S144" s="51"/>
      <c r="T144" s="51"/>
      <c r="U144" s="51" t="s">
        <v>357</v>
      </c>
      <c r="V144" s="51"/>
      <c r="W144" s="53"/>
      <c r="X144" s="124">
        <f t="shared" si="32"/>
        <v>1</v>
      </c>
      <c r="Y144" s="124">
        <f t="shared" si="33"/>
        <v>1</v>
      </c>
      <c r="Z144" s="124">
        <f t="shared" si="34"/>
        <v>1</v>
      </c>
      <c r="AA144" s="124">
        <f t="shared" si="35"/>
        <v>1</v>
      </c>
      <c r="AB144" s="124">
        <f t="shared" si="36"/>
        <v>1</v>
      </c>
      <c r="AC144" s="124">
        <f t="shared" si="37"/>
        <v>1</v>
      </c>
    </row>
    <row r="145" spans="2:29" s="39" customFormat="1" ht="36" outlineLevel="1">
      <c r="B145" s="72">
        <f t="shared" si="38"/>
        <v>131</v>
      </c>
      <c r="C145" s="51" t="s">
        <v>336</v>
      </c>
      <c r="D145" s="51">
        <v>8</v>
      </c>
      <c r="E145" s="51" t="s">
        <v>377</v>
      </c>
      <c r="F145" s="52"/>
      <c r="G145" s="51" t="s">
        <v>143</v>
      </c>
      <c r="H145" s="51"/>
      <c r="I145" s="51"/>
      <c r="J145" s="51" t="s">
        <v>455</v>
      </c>
      <c r="K145" s="51"/>
      <c r="L145" s="51" t="s">
        <v>258</v>
      </c>
      <c r="M145" s="67"/>
      <c r="N145" s="82"/>
      <c r="O145" s="69" t="str">
        <f t="shared" si="40"/>
        <v/>
      </c>
      <c r="P145" s="51" t="s">
        <v>187</v>
      </c>
      <c r="Q145" s="51" t="s">
        <v>300</v>
      </c>
      <c r="R145" s="51"/>
      <c r="S145" s="51"/>
      <c r="T145" s="51"/>
      <c r="U145" s="51" t="s">
        <v>53</v>
      </c>
      <c r="V145" s="51"/>
      <c r="W145" s="53"/>
      <c r="X145" s="124">
        <f t="shared" si="32"/>
        <v>1</v>
      </c>
      <c r="Y145" s="124">
        <f t="shared" si="33"/>
        <v>1</v>
      </c>
      <c r="Z145" s="124">
        <f t="shared" si="34"/>
        <v>1</v>
      </c>
      <c r="AA145" s="124">
        <f t="shared" si="35"/>
        <v>1</v>
      </c>
      <c r="AB145" s="124">
        <f t="shared" si="36"/>
        <v>1</v>
      </c>
      <c r="AC145" s="124">
        <f t="shared" si="37"/>
        <v>1</v>
      </c>
    </row>
    <row r="146" spans="2:29" s="39" customFormat="1" ht="48" outlineLevel="1">
      <c r="B146" s="72">
        <f t="shared" si="38"/>
        <v>132</v>
      </c>
      <c r="C146" s="51" t="s">
        <v>336</v>
      </c>
      <c r="D146" s="51">
        <v>9</v>
      </c>
      <c r="E146" s="51" t="s">
        <v>378</v>
      </c>
      <c r="F146" s="52"/>
      <c r="G146" s="51" t="s">
        <v>143</v>
      </c>
      <c r="H146" s="51"/>
      <c r="I146" s="51"/>
      <c r="J146" s="51" t="s">
        <v>132</v>
      </c>
      <c r="K146" s="51" t="s">
        <v>454</v>
      </c>
      <c r="L146" s="51" t="s">
        <v>258</v>
      </c>
      <c r="M146" s="67"/>
      <c r="N146" s="82"/>
      <c r="O146" s="69" t="str">
        <f t="shared" si="40"/>
        <v/>
      </c>
      <c r="P146" s="51" t="s">
        <v>188</v>
      </c>
      <c r="Q146" s="51" t="s">
        <v>338</v>
      </c>
      <c r="R146" s="51"/>
      <c r="S146" s="51"/>
      <c r="T146" s="51"/>
      <c r="U146" s="51" t="s">
        <v>53</v>
      </c>
      <c r="V146" s="51"/>
      <c r="W146" s="53"/>
      <c r="X146" s="124">
        <f t="shared" ref="X146:X154" si="41">IF(($G146="PRO")*AND(N146&lt;&gt;""),$N146, 1)</f>
        <v>1</v>
      </c>
      <c r="Y146" s="124">
        <f t="shared" ref="Y146:Y154" si="42">IF(($G146="REQM")*AND(N146&lt;&gt;""),$N146, 1)</f>
        <v>1</v>
      </c>
      <c r="Z146" s="124">
        <f t="shared" ref="Z146:Z154" si="43">IF(($G146="ING")*AND(N146&lt;&gt;""),$N146, 1)</f>
        <v>1</v>
      </c>
      <c r="AA146" s="124">
        <f t="shared" ref="AA146:AA154" si="44">IF(($G146="PPQA")*AND(N146&lt;&gt;""),$N146, 1)</f>
        <v>1</v>
      </c>
      <c r="AB146" s="124">
        <f t="shared" ref="AB146:AB154" si="45">IF(($G146="CM")*AND(N146&lt;&gt;""),$N146, 1)</f>
        <v>1</v>
      </c>
      <c r="AC146" s="124">
        <f t="shared" ref="AC146:AC154" si="46">IF(($G146="MA")*AND(N146&lt;&gt;""),$N146, 1)</f>
        <v>1</v>
      </c>
    </row>
    <row r="147" spans="2:29" s="39" customFormat="1" ht="84" outlineLevel="1">
      <c r="B147" s="72">
        <f t="shared" ref="B147:B154" si="47">B146+1</f>
        <v>133</v>
      </c>
      <c r="C147" s="51" t="s">
        <v>336</v>
      </c>
      <c r="D147" s="51">
        <v>10</v>
      </c>
      <c r="E147" s="51" t="s">
        <v>189</v>
      </c>
      <c r="F147" s="52"/>
      <c r="G147" s="51" t="s">
        <v>143</v>
      </c>
      <c r="H147" s="51"/>
      <c r="I147" s="51"/>
      <c r="J147" s="51" t="s">
        <v>455</v>
      </c>
      <c r="K147" s="51" t="s">
        <v>191</v>
      </c>
      <c r="L147" s="51" t="s">
        <v>258</v>
      </c>
      <c r="M147" s="67"/>
      <c r="N147" s="82"/>
      <c r="O147" s="69" t="str">
        <f t="shared" si="40"/>
        <v/>
      </c>
      <c r="P147" s="51" t="s">
        <v>370</v>
      </c>
      <c r="Q147" s="51" t="s">
        <v>371</v>
      </c>
      <c r="R147" s="51"/>
      <c r="S147" s="51"/>
      <c r="T147" s="51"/>
      <c r="U147" s="51" t="s">
        <v>53</v>
      </c>
      <c r="V147" s="51"/>
      <c r="W147" s="53"/>
      <c r="X147" s="124">
        <f t="shared" si="41"/>
        <v>1</v>
      </c>
      <c r="Y147" s="124">
        <f t="shared" si="42"/>
        <v>1</v>
      </c>
      <c r="Z147" s="124">
        <f t="shared" si="43"/>
        <v>1</v>
      </c>
      <c r="AA147" s="124">
        <f t="shared" si="44"/>
        <v>1</v>
      </c>
      <c r="AB147" s="124">
        <f t="shared" si="45"/>
        <v>1</v>
      </c>
      <c r="AC147" s="124">
        <f t="shared" si="46"/>
        <v>1</v>
      </c>
    </row>
    <row r="148" spans="2:29" s="39" customFormat="1" ht="84" outlineLevel="1">
      <c r="B148" s="72">
        <f t="shared" si="47"/>
        <v>134</v>
      </c>
      <c r="C148" s="51" t="s">
        <v>336</v>
      </c>
      <c r="D148" s="51">
        <v>11</v>
      </c>
      <c r="E148" s="51" t="s">
        <v>190</v>
      </c>
      <c r="F148" s="52"/>
      <c r="G148" s="51" t="s">
        <v>143</v>
      </c>
      <c r="H148" s="51"/>
      <c r="I148" s="51"/>
      <c r="J148" s="51" t="s">
        <v>455</v>
      </c>
      <c r="K148" s="51" t="s">
        <v>192</v>
      </c>
      <c r="L148" s="51" t="s">
        <v>258</v>
      </c>
      <c r="M148" s="67"/>
      <c r="N148" s="82"/>
      <c r="O148" s="69" t="str">
        <f t="shared" si="40"/>
        <v/>
      </c>
      <c r="P148" s="51" t="s">
        <v>193</v>
      </c>
      <c r="Q148" s="51" t="s">
        <v>105</v>
      </c>
      <c r="R148" s="51"/>
      <c r="S148" s="51"/>
      <c r="T148" s="51"/>
      <c r="U148" s="51" t="s">
        <v>53</v>
      </c>
      <c r="V148" s="51"/>
      <c r="W148" s="53"/>
      <c r="X148" s="124">
        <f t="shared" si="41"/>
        <v>1</v>
      </c>
      <c r="Y148" s="124">
        <f t="shared" si="42"/>
        <v>1</v>
      </c>
      <c r="Z148" s="124">
        <f t="shared" si="43"/>
        <v>1</v>
      </c>
      <c r="AA148" s="124">
        <f t="shared" si="44"/>
        <v>1</v>
      </c>
      <c r="AB148" s="124">
        <f t="shared" si="45"/>
        <v>1</v>
      </c>
      <c r="AC148" s="124">
        <f t="shared" si="46"/>
        <v>1</v>
      </c>
    </row>
    <row r="149" spans="2:29" s="39" customFormat="1" ht="84" outlineLevel="1">
      <c r="B149" s="72">
        <f t="shared" si="47"/>
        <v>135</v>
      </c>
      <c r="C149" s="51" t="s">
        <v>336</v>
      </c>
      <c r="D149" s="51">
        <v>12</v>
      </c>
      <c r="E149" s="51" t="s">
        <v>298</v>
      </c>
      <c r="F149" s="52"/>
      <c r="G149" s="51" t="s">
        <v>143</v>
      </c>
      <c r="H149" s="51"/>
      <c r="I149" s="51"/>
      <c r="J149" s="51" t="s">
        <v>455</v>
      </c>
      <c r="K149" s="51"/>
      <c r="L149" s="51" t="s">
        <v>258</v>
      </c>
      <c r="M149" s="67"/>
      <c r="N149" s="82"/>
      <c r="O149" s="69" t="str">
        <f t="shared" si="40"/>
        <v/>
      </c>
      <c r="P149" s="51" t="s">
        <v>372</v>
      </c>
      <c r="Q149" s="51" t="s">
        <v>338</v>
      </c>
      <c r="R149" s="51"/>
      <c r="S149" s="51"/>
      <c r="T149" s="51"/>
      <c r="U149" s="51" t="s">
        <v>53</v>
      </c>
      <c r="V149" s="51"/>
      <c r="W149" s="53"/>
      <c r="X149" s="124">
        <f t="shared" si="41"/>
        <v>1</v>
      </c>
      <c r="Y149" s="124">
        <f t="shared" si="42"/>
        <v>1</v>
      </c>
      <c r="Z149" s="124">
        <f t="shared" si="43"/>
        <v>1</v>
      </c>
      <c r="AA149" s="124">
        <f t="shared" si="44"/>
        <v>1</v>
      </c>
      <c r="AB149" s="124">
        <f t="shared" si="45"/>
        <v>1</v>
      </c>
      <c r="AC149" s="124">
        <f t="shared" si="46"/>
        <v>1</v>
      </c>
    </row>
    <row r="150" spans="2:29" s="39" customFormat="1" ht="48" outlineLevel="1">
      <c r="B150" s="72">
        <f t="shared" si="47"/>
        <v>136</v>
      </c>
      <c r="C150" s="51" t="s">
        <v>336</v>
      </c>
      <c r="D150" s="51">
        <v>13</v>
      </c>
      <c r="E150" s="51" t="s">
        <v>335</v>
      </c>
      <c r="F150" s="52"/>
      <c r="G150" s="51" t="s">
        <v>143</v>
      </c>
      <c r="H150" s="51"/>
      <c r="I150" s="51"/>
      <c r="J150" s="51" t="s">
        <v>132</v>
      </c>
      <c r="K150" s="51"/>
      <c r="L150" s="51" t="s">
        <v>258</v>
      </c>
      <c r="M150" s="67"/>
      <c r="N150" s="82"/>
      <c r="O150" s="69" t="str">
        <f t="shared" si="40"/>
        <v/>
      </c>
      <c r="P150" s="51" t="s">
        <v>194</v>
      </c>
      <c r="Q150" s="51" t="s">
        <v>339</v>
      </c>
      <c r="R150" s="51"/>
      <c r="S150" s="51"/>
      <c r="T150" s="51"/>
      <c r="U150" s="51" t="s">
        <v>53</v>
      </c>
      <c r="V150" s="51"/>
      <c r="W150" s="53"/>
      <c r="X150" s="124">
        <f t="shared" si="41"/>
        <v>1</v>
      </c>
      <c r="Y150" s="124">
        <f t="shared" si="42"/>
        <v>1</v>
      </c>
      <c r="Z150" s="124">
        <f t="shared" si="43"/>
        <v>1</v>
      </c>
      <c r="AA150" s="124">
        <f t="shared" si="44"/>
        <v>1</v>
      </c>
      <c r="AB150" s="124">
        <f t="shared" si="45"/>
        <v>1</v>
      </c>
      <c r="AC150" s="124">
        <f t="shared" si="46"/>
        <v>1</v>
      </c>
    </row>
    <row r="151" spans="2:29" s="39" customFormat="1" ht="36" outlineLevel="1">
      <c r="B151" s="72">
        <f t="shared" si="47"/>
        <v>137</v>
      </c>
      <c r="C151" s="51" t="s">
        <v>336</v>
      </c>
      <c r="D151" s="51">
        <v>10</v>
      </c>
      <c r="E151" s="51" t="s">
        <v>335</v>
      </c>
      <c r="F151" s="52"/>
      <c r="G151" s="51" t="s">
        <v>346</v>
      </c>
      <c r="H151" s="51">
        <v>9.1</v>
      </c>
      <c r="I151" s="51" t="s">
        <v>206</v>
      </c>
      <c r="J151" s="51" t="s">
        <v>142</v>
      </c>
      <c r="K151" s="51" t="s">
        <v>132</v>
      </c>
      <c r="L151" s="51" t="s">
        <v>258</v>
      </c>
      <c r="M151" s="67"/>
      <c r="N151" s="82"/>
      <c r="O151" s="69" t="str">
        <f t="shared" si="40"/>
        <v/>
      </c>
      <c r="P151" s="42" t="s">
        <v>118</v>
      </c>
      <c r="Q151" s="51" t="s">
        <v>90</v>
      </c>
      <c r="R151" s="51" t="s">
        <v>197</v>
      </c>
      <c r="S151" s="51"/>
      <c r="T151" s="51"/>
      <c r="U151" s="51" t="s">
        <v>62</v>
      </c>
      <c r="V151" s="51"/>
      <c r="W151" s="53"/>
      <c r="X151" s="124">
        <f t="shared" si="41"/>
        <v>1</v>
      </c>
      <c r="Y151" s="124">
        <f t="shared" si="42"/>
        <v>1</v>
      </c>
      <c r="Z151" s="124">
        <f t="shared" si="43"/>
        <v>1</v>
      </c>
      <c r="AA151" s="124">
        <f t="shared" si="44"/>
        <v>1</v>
      </c>
      <c r="AB151" s="124">
        <f t="shared" si="45"/>
        <v>1</v>
      </c>
      <c r="AC151" s="124">
        <f t="shared" si="46"/>
        <v>1</v>
      </c>
    </row>
    <row r="152" spans="2:29" s="39" customFormat="1" ht="48" outlineLevel="1">
      <c r="B152" s="72">
        <f t="shared" si="47"/>
        <v>138</v>
      </c>
      <c r="C152" s="51" t="s">
        <v>336</v>
      </c>
      <c r="D152" s="51">
        <v>10</v>
      </c>
      <c r="E152" s="51" t="s">
        <v>335</v>
      </c>
      <c r="F152" s="52"/>
      <c r="G152" s="51" t="s">
        <v>346</v>
      </c>
      <c r="H152" s="51">
        <v>9.1999999999999993</v>
      </c>
      <c r="I152" s="51" t="s">
        <v>198</v>
      </c>
      <c r="J152" s="51" t="s">
        <v>132</v>
      </c>
      <c r="K152" s="51" t="s">
        <v>142</v>
      </c>
      <c r="L152" s="51" t="s">
        <v>258</v>
      </c>
      <c r="M152" s="67"/>
      <c r="N152" s="82"/>
      <c r="O152" s="69" t="str">
        <f t="shared" si="40"/>
        <v/>
      </c>
      <c r="P152" s="51" t="s">
        <v>91</v>
      </c>
      <c r="Q152" s="51" t="s">
        <v>93</v>
      </c>
      <c r="R152" s="51" t="s">
        <v>197</v>
      </c>
      <c r="S152" s="51"/>
      <c r="T152" s="51"/>
      <c r="U152" s="51" t="s">
        <v>62</v>
      </c>
      <c r="V152" s="51"/>
      <c r="W152" s="53"/>
      <c r="X152" s="124">
        <f t="shared" si="41"/>
        <v>1</v>
      </c>
      <c r="Y152" s="124">
        <f t="shared" si="42"/>
        <v>1</v>
      </c>
      <c r="Z152" s="124">
        <f t="shared" si="43"/>
        <v>1</v>
      </c>
      <c r="AA152" s="124">
        <f t="shared" si="44"/>
        <v>1</v>
      </c>
      <c r="AB152" s="124">
        <f t="shared" si="45"/>
        <v>1</v>
      </c>
      <c r="AC152" s="124">
        <f t="shared" si="46"/>
        <v>1</v>
      </c>
    </row>
    <row r="153" spans="2:29" s="39" customFormat="1" ht="60" outlineLevel="1">
      <c r="B153" s="72">
        <f t="shared" si="47"/>
        <v>139</v>
      </c>
      <c r="C153" s="51" t="s">
        <v>336</v>
      </c>
      <c r="D153" s="51">
        <v>10</v>
      </c>
      <c r="E153" s="51" t="s">
        <v>335</v>
      </c>
      <c r="F153" s="52"/>
      <c r="G153" s="51" t="s">
        <v>346</v>
      </c>
      <c r="H153" s="51">
        <v>9.4</v>
      </c>
      <c r="I153" s="51" t="s">
        <v>199</v>
      </c>
      <c r="J153" s="51" t="s">
        <v>132</v>
      </c>
      <c r="K153" s="51" t="s">
        <v>142</v>
      </c>
      <c r="L153" s="51" t="s">
        <v>258</v>
      </c>
      <c r="M153" s="67"/>
      <c r="N153" s="82"/>
      <c r="O153" s="69" t="str">
        <f t="shared" si="40"/>
        <v/>
      </c>
      <c r="P153" s="51" t="s">
        <v>92</v>
      </c>
      <c r="Q153" s="51" t="s">
        <v>94</v>
      </c>
      <c r="R153" s="51" t="s">
        <v>197</v>
      </c>
      <c r="S153" s="51"/>
      <c r="T153" s="51"/>
      <c r="U153" s="51" t="s">
        <v>62</v>
      </c>
      <c r="V153" s="51"/>
      <c r="W153" s="53"/>
      <c r="X153" s="124">
        <f t="shared" si="41"/>
        <v>1</v>
      </c>
      <c r="Y153" s="124">
        <f t="shared" si="42"/>
        <v>1</v>
      </c>
      <c r="Z153" s="124">
        <f t="shared" si="43"/>
        <v>1</v>
      </c>
      <c r="AA153" s="124">
        <f t="shared" si="44"/>
        <v>1</v>
      </c>
      <c r="AB153" s="124">
        <f t="shared" si="45"/>
        <v>1</v>
      </c>
      <c r="AC153" s="124">
        <f t="shared" si="46"/>
        <v>1</v>
      </c>
    </row>
    <row r="154" spans="2:29" s="39" customFormat="1" ht="36.75" outlineLevel="1" thickBot="1">
      <c r="B154" s="72">
        <f t="shared" si="47"/>
        <v>140</v>
      </c>
      <c r="C154" s="59" t="s">
        <v>336</v>
      </c>
      <c r="D154" s="59">
        <v>10</v>
      </c>
      <c r="E154" s="59" t="s">
        <v>335</v>
      </c>
      <c r="F154" s="83"/>
      <c r="G154" s="51" t="s">
        <v>346</v>
      </c>
      <c r="H154" s="59">
        <v>9.6</v>
      </c>
      <c r="I154" s="59" t="s">
        <v>200</v>
      </c>
      <c r="J154" s="59" t="s">
        <v>132</v>
      </c>
      <c r="K154" s="59" t="s">
        <v>142</v>
      </c>
      <c r="L154" s="59" t="s">
        <v>258</v>
      </c>
      <c r="M154" s="79"/>
      <c r="N154" s="104"/>
      <c r="O154" s="81" t="str">
        <f t="shared" si="40"/>
        <v/>
      </c>
      <c r="P154" s="59" t="s">
        <v>91</v>
      </c>
      <c r="Q154" s="59" t="s">
        <v>250</v>
      </c>
      <c r="R154" s="59" t="s">
        <v>197</v>
      </c>
      <c r="S154" s="59"/>
      <c r="T154" s="59"/>
      <c r="U154" s="59" t="s">
        <v>62</v>
      </c>
      <c r="V154" s="59"/>
      <c r="W154" s="53"/>
      <c r="X154" s="124">
        <f t="shared" si="41"/>
        <v>1</v>
      </c>
      <c r="Y154" s="124">
        <f t="shared" si="42"/>
        <v>1</v>
      </c>
      <c r="Z154" s="124">
        <f t="shared" si="43"/>
        <v>1</v>
      </c>
      <c r="AA154" s="124">
        <f t="shared" si="44"/>
        <v>1</v>
      </c>
      <c r="AB154" s="124">
        <f t="shared" si="45"/>
        <v>1</v>
      </c>
      <c r="AC154" s="124">
        <f t="shared" si="46"/>
        <v>1</v>
      </c>
    </row>
    <row r="155" spans="2:29" s="39" customFormat="1" ht="13.5" customHeight="1" thickBot="1">
      <c r="B155" s="107" t="s">
        <v>301</v>
      </c>
      <c r="C155" s="92"/>
      <c r="D155" s="92"/>
      <c r="E155" s="92"/>
      <c r="F155" s="92"/>
      <c r="G155" s="92"/>
      <c r="H155" s="92"/>
      <c r="I155" s="92"/>
      <c r="J155" s="92"/>
      <c r="K155" s="92"/>
      <c r="L155" s="92"/>
      <c r="M155" s="92"/>
      <c r="N155" s="103">
        <v>7</v>
      </c>
      <c r="O155" s="92"/>
      <c r="P155" s="92"/>
      <c r="Q155" s="92"/>
      <c r="R155" s="92"/>
      <c r="S155" s="92"/>
      <c r="T155" s="92"/>
      <c r="U155" s="92"/>
      <c r="V155" s="94"/>
      <c r="W155" s="53"/>
      <c r="X155" s="124"/>
      <c r="Y155" s="124"/>
      <c r="Z155" s="124"/>
      <c r="AA155" s="124"/>
      <c r="AB155" s="124"/>
      <c r="AC155" s="124"/>
    </row>
    <row r="156" spans="2:29" s="39" customFormat="1" ht="34.5" outlineLevel="1">
      <c r="B156" s="72">
        <f>B154+1</f>
        <v>141</v>
      </c>
      <c r="C156" s="72" t="s">
        <v>301</v>
      </c>
      <c r="D156" s="72">
        <v>1</v>
      </c>
      <c r="E156" s="72" t="s">
        <v>340</v>
      </c>
      <c r="F156" s="73"/>
      <c r="G156" s="51" t="s">
        <v>143</v>
      </c>
      <c r="H156" s="72"/>
      <c r="I156" s="72"/>
      <c r="J156" s="72" t="s">
        <v>132</v>
      </c>
      <c r="K156" s="72" t="s">
        <v>455</v>
      </c>
      <c r="L156" s="72" t="s">
        <v>258</v>
      </c>
      <c r="M156" s="75"/>
      <c r="N156" s="82"/>
      <c r="O156" s="68" t="str">
        <f t="shared" ref="O156:O165" si="48">IF(N156="No","û",IF(N156="Si","ü",IF(N156="NA","l","")))</f>
        <v/>
      </c>
      <c r="P156" s="72" t="s">
        <v>263</v>
      </c>
      <c r="Q156" s="72" t="s">
        <v>343</v>
      </c>
      <c r="R156" s="72"/>
      <c r="S156" s="72"/>
      <c r="T156" s="72"/>
      <c r="U156" s="72" t="s">
        <v>53</v>
      </c>
      <c r="V156" s="72"/>
      <c r="W156" s="53"/>
      <c r="X156" s="124">
        <f t="shared" ref="X156:X168" si="49">IF(($G156="PRO")*AND(N156&lt;&gt;""),$N156, 1)</f>
        <v>1</v>
      </c>
      <c r="Y156" s="124">
        <f t="shared" ref="Y156:Y168" si="50">IF(($G156="REQM")*AND(N156&lt;&gt;""),$N156, 1)</f>
        <v>1</v>
      </c>
      <c r="Z156" s="124">
        <f t="shared" ref="Z156:Z168" si="51">IF(($G156="ING")*AND(N156&lt;&gt;""),$N156, 1)</f>
        <v>1</v>
      </c>
      <c r="AA156" s="124">
        <f t="shared" ref="AA156:AA168" si="52">IF(($G156="PPQA")*AND(N156&lt;&gt;""),$N156, 1)</f>
        <v>1</v>
      </c>
      <c r="AB156" s="124">
        <f t="shared" ref="AB156:AB168" si="53">IF(($G156="CM")*AND(N156&lt;&gt;""),$N156, 1)</f>
        <v>1</v>
      </c>
      <c r="AC156" s="124">
        <f t="shared" ref="AC156:AC168" si="54">IF(($G156="MA")*AND(N156&lt;&gt;""),$N156, 1)</f>
        <v>1</v>
      </c>
    </row>
    <row r="157" spans="2:29" s="39" customFormat="1" ht="72" outlineLevel="1">
      <c r="B157" s="72">
        <f t="shared" ref="B157:B168" si="55">B156+1</f>
        <v>142</v>
      </c>
      <c r="C157" s="51" t="s">
        <v>301</v>
      </c>
      <c r="D157" s="51">
        <v>2</v>
      </c>
      <c r="E157" s="51" t="s">
        <v>341</v>
      </c>
      <c r="F157" s="52"/>
      <c r="G157" s="51" t="s">
        <v>143</v>
      </c>
      <c r="H157" s="51"/>
      <c r="I157" s="51"/>
      <c r="J157" s="51" t="s">
        <v>132</v>
      </c>
      <c r="K157" s="51" t="s">
        <v>124</v>
      </c>
      <c r="L157" s="51" t="s">
        <v>258</v>
      </c>
      <c r="M157" s="67"/>
      <c r="N157" s="82"/>
      <c r="O157" s="69" t="str">
        <f t="shared" si="48"/>
        <v/>
      </c>
      <c r="P157" s="51" t="s">
        <v>263</v>
      </c>
      <c r="Q157" s="51" t="s">
        <v>344</v>
      </c>
      <c r="R157" s="51"/>
      <c r="S157" s="51"/>
      <c r="T157" s="51"/>
      <c r="U157" s="51" t="s">
        <v>53</v>
      </c>
      <c r="V157" s="51"/>
      <c r="W157" s="53"/>
      <c r="X157" s="124">
        <f t="shared" si="49"/>
        <v>1</v>
      </c>
      <c r="Y157" s="124">
        <f t="shared" si="50"/>
        <v>1</v>
      </c>
      <c r="Z157" s="124">
        <f t="shared" si="51"/>
        <v>1</v>
      </c>
      <c r="AA157" s="124">
        <f t="shared" si="52"/>
        <v>1</v>
      </c>
      <c r="AB157" s="124">
        <f t="shared" si="53"/>
        <v>1</v>
      </c>
      <c r="AC157" s="124">
        <f t="shared" si="54"/>
        <v>1</v>
      </c>
    </row>
    <row r="158" spans="2:29" s="39" customFormat="1" ht="34.5" outlineLevel="1">
      <c r="B158" s="72">
        <f t="shared" si="55"/>
        <v>143</v>
      </c>
      <c r="C158" s="51" t="s">
        <v>301</v>
      </c>
      <c r="D158" s="51">
        <v>2</v>
      </c>
      <c r="E158" s="51" t="s">
        <v>341</v>
      </c>
      <c r="F158" s="52"/>
      <c r="G158" s="51" t="s">
        <v>217</v>
      </c>
      <c r="H158" s="51">
        <v>1</v>
      </c>
      <c r="I158" s="54" t="s">
        <v>213</v>
      </c>
      <c r="J158" s="51" t="s">
        <v>132</v>
      </c>
      <c r="K158" s="51" t="s">
        <v>124</v>
      </c>
      <c r="L158" s="51" t="s">
        <v>258</v>
      </c>
      <c r="M158" s="67"/>
      <c r="N158" s="82"/>
      <c r="O158" s="69" t="str">
        <f t="shared" si="48"/>
        <v/>
      </c>
      <c r="P158" s="51" t="s">
        <v>434</v>
      </c>
      <c r="Q158" s="51" t="s">
        <v>215</v>
      </c>
      <c r="R158" s="51"/>
      <c r="S158" s="51"/>
      <c r="T158" s="51"/>
      <c r="U158" s="51" t="s">
        <v>51</v>
      </c>
      <c r="V158" s="51"/>
      <c r="W158" s="53"/>
      <c r="X158" s="124">
        <f t="shared" si="49"/>
        <v>1</v>
      </c>
      <c r="Y158" s="124">
        <f t="shared" si="50"/>
        <v>1</v>
      </c>
      <c r="Z158" s="124">
        <f t="shared" si="51"/>
        <v>1</v>
      </c>
      <c r="AA158" s="124">
        <f t="shared" si="52"/>
        <v>1</v>
      </c>
      <c r="AB158" s="124">
        <f t="shared" si="53"/>
        <v>1</v>
      </c>
      <c r="AC158" s="124">
        <f t="shared" si="54"/>
        <v>1</v>
      </c>
    </row>
    <row r="159" spans="2:29" s="39" customFormat="1" ht="36" outlineLevel="1">
      <c r="B159" s="72">
        <f t="shared" si="55"/>
        <v>144</v>
      </c>
      <c r="C159" s="51" t="s">
        <v>301</v>
      </c>
      <c r="D159" s="51">
        <v>3</v>
      </c>
      <c r="E159" s="51" t="s">
        <v>341</v>
      </c>
      <c r="F159" s="55" t="s">
        <v>152</v>
      </c>
      <c r="G159" s="51" t="s">
        <v>20</v>
      </c>
      <c r="H159" s="55">
        <v>1</v>
      </c>
      <c r="I159" s="55" t="s">
        <v>351</v>
      </c>
      <c r="J159" s="51" t="s">
        <v>132</v>
      </c>
      <c r="K159" s="51"/>
      <c r="L159" s="51" t="s">
        <v>258</v>
      </c>
      <c r="M159" s="67"/>
      <c r="N159" s="82"/>
      <c r="O159" s="69" t="str">
        <f t="shared" si="48"/>
        <v/>
      </c>
      <c r="P159" s="51" t="s">
        <v>100</v>
      </c>
      <c r="Q159" s="51" t="s">
        <v>107</v>
      </c>
      <c r="R159" s="51" t="s">
        <v>80</v>
      </c>
      <c r="S159" s="51"/>
      <c r="T159" s="51"/>
      <c r="U159" s="51" t="s">
        <v>50</v>
      </c>
      <c r="V159" s="51"/>
      <c r="W159" s="53"/>
      <c r="X159" s="124">
        <f t="shared" si="49"/>
        <v>1</v>
      </c>
      <c r="Y159" s="124">
        <f t="shared" si="50"/>
        <v>1</v>
      </c>
      <c r="Z159" s="124">
        <f t="shared" si="51"/>
        <v>1</v>
      </c>
      <c r="AA159" s="124">
        <f t="shared" si="52"/>
        <v>1</v>
      </c>
      <c r="AB159" s="124">
        <f t="shared" si="53"/>
        <v>1</v>
      </c>
      <c r="AC159" s="124">
        <f t="shared" si="54"/>
        <v>1</v>
      </c>
    </row>
    <row r="160" spans="2:29" s="39" customFormat="1" ht="34.5" outlineLevel="1">
      <c r="B160" s="72">
        <f t="shared" si="55"/>
        <v>145</v>
      </c>
      <c r="C160" s="51" t="s">
        <v>301</v>
      </c>
      <c r="D160" s="51">
        <v>2</v>
      </c>
      <c r="E160" s="51" t="s">
        <v>341</v>
      </c>
      <c r="F160" s="55"/>
      <c r="G160" s="51" t="s">
        <v>463</v>
      </c>
      <c r="H160" s="51">
        <v>1</v>
      </c>
      <c r="I160" s="51" t="s">
        <v>362</v>
      </c>
      <c r="J160" s="51" t="s">
        <v>245</v>
      </c>
      <c r="K160" s="51"/>
      <c r="L160" s="51" t="s">
        <v>258</v>
      </c>
      <c r="M160" s="67"/>
      <c r="N160" s="82"/>
      <c r="O160" s="69" t="str">
        <f t="shared" si="48"/>
        <v/>
      </c>
      <c r="P160" s="51" t="s">
        <v>58</v>
      </c>
      <c r="Q160" s="10" t="s">
        <v>95</v>
      </c>
      <c r="R160" s="51"/>
      <c r="S160" s="51"/>
      <c r="T160" s="51"/>
      <c r="U160" s="51" t="s">
        <v>52</v>
      </c>
      <c r="V160" s="51"/>
      <c r="W160" s="53"/>
      <c r="X160" s="124">
        <f t="shared" si="49"/>
        <v>1</v>
      </c>
      <c r="Y160" s="124">
        <f t="shared" si="50"/>
        <v>1</v>
      </c>
      <c r="Z160" s="124">
        <f t="shared" si="51"/>
        <v>1</v>
      </c>
      <c r="AA160" s="124">
        <f t="shared" si="52"/>
        <v>1</v>
      </c>
      <c r="AB160" s="124">
        <f t="shared" si="53"/>
        <v>1</v>
      </c>
      <c r="AC160" s="124">
        <f t="shared" si="54"/>
        <v>1</v>
      </c>
    </row>
    <row r="161" spans="2:29" s="39" customFormat="1" ht="34.5" outlineLevel="1">
      <c r="B161" s="72">
        <f t="shared" si="55"/>
        <v>146</v>
      </c>
      <c r="C161" s="51" t="s">
        <v>301</v>
      </c>
      <c r="D161" s="51">
        <v>2</v>
      </c>
      <c r="E161" s="51" t="s">
        <v>341</v>
      </c>
      <c r="F161" s="55"/>
      <c r="G161" s="51" t="s">
        <v>463</v>
      </c>
      <c r="H161" s="51">
        <v>2</v>
      </c>
      <c r="I161" s="51" t="s">
        <v>364</v>
      </c>
      <c r="J161" s="51" t="s">
        <v>245</v>
      </c>
      <c r="K161" s="51" t="s">
        <v>132</v>
      </c>
      <c r="L161" s="51" t="s">
        <v>258</v>
      </c>
      <c r="M161" s="67"/>
      <c r="N161" s="82"/>
      <c r="O161" s="69" t="str">
        <f t="shared" si="48"/>
        <v/>
      </c>
      <c r="P161" s="51" t="s">
        <v>95</v>
      </c>
      <c r="Q161" s="10" t="s">
        <v>96</v>
      </c>
      <c r="R161" s="51"/>
      <c r="S161" s="51"/>
      <c r="T161" s="51"/>
      <c r="U161" s="51" t="s">
        <v>52</v>
      </c>
      <c r="V161" s="51"/>
      <c r="W161" s="53"/>
      <c r="X161" s="124">
        <f t="shared" si="49"/>
        <v>1</v>
      </c>
      <c r="Y161" s="124">
        <f t="shared" si="50"/>
        <v>1</v>
      </c>
      <c r="Z161" s="124">
        <f t="shared" si="51"/>
        <v>1</v>
      </c>
      <c r="AA161" s="124">
        <f t="shared" si="52"/>
        <v>1</v>
      </c>
      <c r="AB161" s="124">
        <f t="shared" si="53"/>
        <v>1</v>
      </c>
      <c r="AC161" s="124">
        <f t="shared" si="54"/>
        <v>1</v>
      </c>
    </row>
    <row r="162" spans="2:29" s="39" customFormat="1" ht="48" outlineLevel="1">
      <c r="B162" s="72">
        <f t="shared" si="55"/>
        <v>147</v>
      </c>
      <c r="C162" s="51" t="s">
        <v>301</v>
      </c>
      <c r="D162" s="51">
        <v>2</v>
      </c>
      <c r="E162" s="51" t="s">
        <v>341</v>
      </c>
      <c r="F162" s="55"/>
      <c r="G162" s="51" t="s">
        <v>463</v>
      </c>
      <c r="H162" s="51">
        <v>3</v>
      </c>
      <c r="I162" s="51" t="s">
        <v>365</v>
      </c>
      <c r="J162" s="51" t="s">
        <v>132</v>
      </c>
      <c r="K162" s="51" t="s">
        <v>245</v>
      </c>
      <c r="L162" s="51" t="s">
        <v>258</v>
      </c>
      <c r="M162" s="67"/>
      <c r="N162" s="82"/>
      <c r="O162" s="69" t="str">
        <f t="shared" si="48"/>
        <v/>
      </c>
      <c r="P162" s="51" t="s">
        <v>96</v>
      </c>
      <c r="Q162" s="10" t="s">
        <v>96</v>
      </c>
      <c r="R162" s="51"/>
      <c r="S162" s="51"/>
      <c r="T162" s="51"/>
      <c r="U162" s="51" t="s">
        <v>52</v>
      </c>
      <c r="V162" s="51"/>
      <c r="W162" s="53"/>
      <c r="X162" s="124">
        <f t="shared" si="49"/>
        <v>1</v>
      </c>
      <c r="Y162" s="124">
        <f t="shared" si="50"/>
        <v>1</v>
      </c>
      <c r="Z162" s="124">
        <f t="shared" si="51"/>
        <v>1</v>
      </c>
      <c r="AA162" s="124">
        <f t="shared" si="52"/>
        <v>1</v>
      </c>
      <c r="AB162" s="124">
        <f t="shared" si="53"/>
        <v>1</v>
      </c>
      <c r="AC162" s="124">
        <f t="shared" si="54"/>
        <v>1</v>
      </c>
    </row>
    <row r="163" spans="2:29" s="39" customFormat="1" ht="36" outlineLevel="1">
      <c r="B163" s="72">
        <f t="shared" si="55"/>
        <v>148</v>
      </c>
      <c r="C163" s="51" t="s">
        <v>301</v>
      </c>
      <c r="D163" s="51">
        <v>2</v>
      </c>
      <c r="E163" s="51" t="s">
        <v>341</v>
      </c>
      <c r="F163" s="55"/>
      <c r="G163" s="51" t="s">
        <v>463</v>
      </c>
      <c r="H163" s="51">
        <v>4</v>
      </c>
      <c r="I163" s="51" t="s">
        <v>366</v>
      </c>
      <c r="J163" s="51" t="s">
        <v>245</v>
      </c>
      <c r="K163" s="51" t="s">
        <v>132</v>
      </c>
      <c r="L163" s="51" t="s">
        <v>258</v>
      </c>
      <c r="M163" s="67"/>
      <c r="N163" s="82"/>
      <c r="O163" s="69" t="str">
        <f t="shared" si="48"/>
        <v/>
      </c>
      <c r="P163" s="51" t="s">
        <v>97</v>
      </c>
      <c r="Q163" s="10" t="s">
        <v>97</v>
      </c>
      <c r="R163" s="51"/>
      <c r="S163" s="51"/>
      <c r="T163" s="51"/>
      <c r="U163" s="51" t="s">
        <v>52</v>
      </c>
      <c r="V163" s="51"/>
      <c r="W163" s="53"/>
      <c r="X163" s="124">
        <f t="shared" si="49"/>
        <v>1</v>
      </c>
      <c r="Y163" s="124">
        <f t="shared" si="50"/>
        <v>1</v>
      </c>
      <c r="Z163" s="124">
        <f t="shared" si="51"/>
        <v>1</v>
      </c>
      <c r="AA163" s="124">
        <f t="shared" si="52"/>
        <v>1</v>
      </c>
      <c r="AB163" s="124">
        <f t="shared" si="53"/>
        <v>1</v>
      </c>
      <c r="AC163" s="124">
        <f t="shared" si="54"/>
        <v>1</v>
      </c>
    </row>
    <row r="164" spans="2:29" s="39" customFormat="1" ht="36" outlineLevel="1">
      <c r="B164" s="72">
        <f t="shared" si="55"/>
        <v>149</v>
      </c>
      <c r="C164" s="51" t="s">
        <v>301</v>
      </c>
      <c r="D164" s="51">
        <v>2</v>
      </c>
      <c r="E164" s="51" t="s">
        <v>341</v>
      </c>
      <c r="F164" s="55" t="s">
        <v>379</v>
      </c>
      <c r="G164" s="51" t="s">
        <v>20</v>
      </c>
      <c r="H164" s="55">
        <v>2</v>
      </c>
      <c r="I164" s="55" t="s">
        <v>351</v>
      </c>
      <c r="J164" s="51" t="s">
        <v>245</v>
      </c>
      <c r="K164" s="51"/>
      <c r="L164" s="51" t="s">
        <v>258</v>
      </c>
      <c r="M164" s="67"/>
      <c r="N164" s="82"/>
      <c r="O164" s="69" t="str">
        <f t="shared" si="48"/>
        <v/>
      </c>
      <c r="P164" s="51" t="s">
        <v>100</v>
      </c>
      <c r="Q164" s="51" t="s">
        <v>112</v>
      </c>
      <c r="R164" s="51" t="s">
        <v>80</v>
      </c>
      <c r="S164" s="51"/>
      <c r="T164" s="51"/>
      <c r="U164" s="51" t="s">
        <v>82</v>
      </c>
      <c r="V164" s="51"/>
      <c r="W164" s="53"/>
      <c r="X164" s="124">
        <f t="shared" si="49"/>
        <v>1</v>
      </c>
      <c r="Y164" s="124">
        <f t="shared" si="50"/>
        <v>1</v>
      </c>
      <c r="Z164" s="124">
        <f t="shared" si="51"/>
        <v>1</v>
      </c>
      <c r="AA164" s="124">
        <f t="shared" si="52"/>
        <v>1</v>
      </c>
      <c r="AB164" s="124">
        <f t="shared" si="53"/>
        <v>1</v>
      </c>
      <c r="AC164" s="124">
        <f t="shared" si="54"/>
        <v>1</v>
      </c>
    </row>
    <row r="165" spans="2:29" s="39" customFormat="1" ht="36" outlineLevel="1">
      <c r="B165" s="72">
        <f t="shared" si="55"/>
        <v>150</v>
      </c>
      <c r="C165" s="51" t="s">
        <v>301</v>
      </c>
      <c r="D165" s="51">
        <v>2</v>
      </c>
      <c r="E165" s="51" t="s">
        <v>341</v>
      </c>
      <c r="F165" s="55" t="s">
        <v>379</v>
      </c>
      <c r="G165" s="51" t="s">
        <v>20</v>
      </c>
      <c r="H165" s="55">
        <v>8</v>
      </c>
      <c r="I165" s="55" t="s">
        <v>408</v>
      </c>
      <c r="J165" s="51" t="s">
        <v>302</v>
      </c>
      <c r="K165" s="51"/>
      <c r="L165" s="51" t="s">
        <v>258</v>
      </c>
      <c r="M165" s="67"/>
      <c r="N165" s="82"/>
      <c r="O165" s="69" t="str">
        <f t="shared" si="48"/>
        <v/>
      </c>
      <c r="P165" s="51" t="s">
        <v>100</v>
      </c>
      <c r="Q165" s="51" t="s">
        <v>79</v>
      </c>
      <c r="R165" s="51"/>
      <c r="S165" s="51"/>
      <c r="T165" s="51"/>
      <c r="U165" s="51" t="s">
        <v>60</v>
      </c>
      <c r="V165" s="51"/>
      <c r="W165" s="53"/>
      <c r="X165" s="124">
        <f t="shared" si="49"/>
        <v>1</v>
      </c>
      <c r="Y165" s="124">
        <f t="shared" si="50"/>
        <v>1</v>
      </c>
      <c r="Z165" s="124">
        <f t="shared" si="51"/>
        <v>1</v>
      </c>
      <c r="AA165" s="124">
        <f t="shared" si="52"/>
        <v>1</v>
      </c>
      <c r="AB165" s="124">
        <f t="shared" si="53"/>
        <v>1</v>
      </c>
      <c r="AC165" s="124">
        <f t="shared" si="54"/>
        <v>1</v>
      </c>
    </row>
    <row r="166" spans="2:29" s="39" customFormat="1" ht="34.5" outlineLevel="1">
      <c r="B166" s="72">
        <f t="shared" si="55"/>
        <v>151</v>
      </c>
      <c r="C166" s="51" t="s">
        <v>301</v>
      </c>
      <c r="D166" s="51">
        <v>2</v>
      </c>
      <c r="E166" s="51" t="s">
        <v>341</v>
      </c>
      <c r="F166" s="51" t="s">
        <v>216</v>
      </c>
      <c r="G166" s="51" t="s">
        <v>20</v>
      </c>
      <c r="H166" s="51">
        <v>3</v>
      </c>
      <c r="I166" s="51" t="s">
        <v>351</v>
      </c>
      <c r="J166" s="51" t="s">
        <v>132</v>
      </c>
      <c r="K166" s="51"/>
      <c r="L166" s="51" t="s">
        <v>258</v>
      </c>
      <c r="M166" s="67"/>
      <c r="N166" s="82"/>
      <c r="O166" s="69"/>
      <c r="P166" s="51" t="s">
        <v>98</v>
      </c>
      <c r="Q166" s="51" t="s">
        <v>452</v>
      </c>
      <c r="R166" s="51" t="s">
        <v>80</v>
      </c>
      <c r="S166" s="51"/>
      <c r="T166" s="51"/>
      <c r="U166" s="51" t="s">
        <v>50</v>
      </c>
      <c r="V166" s="51"/>
      <c r="W166" s="53"/>
      <c r="X166" s="124">
        <f t="shared" si="49"/>
        <v>1</v>
      </c>
      <c r="Y166" s="124">
        <f t="shared" si="50"/>
        <v>1</v>
      </c>
      <c r="Z166" s="124">
        <f t="shared" si="51"/>
        <v>1</v>
      </c>
      <c r="AA166" s="124">
        <f t="shared" si="52"/>
        <v>1</v>
      </c>
      <c r="AB166" s="124">
        <f t="shared" si="53"/>
        <v>1</v>
      </c>
      <c r="AC166" s="124">
        <f t="shared" si="54"/>
        <v>1</v>
      </c>
    </row>
    <row r="167" spans="2:29" s="39" customFormat="1" ht="60" outlineLevel="1">
      <c r="B167" s="72">
        <f t="shared" si="55"/>
        <v>152</v>
      </c>
      <c r="C167" s="51" t="s">
        <v>301</v>
      </c>
      <c r="D167" s="51">
        <v>3</v>
      </c>
      <c r="E167" s="51" t="s">
        <v>342</v>
      </c>
      <c r="F167" s="52"/>
      <c r="G167" s="51" t="s">
        <v>20</v>
      </c>
      <c r="H167" s="51"/>
      <c r="I167" s="51"/>
      <c r="J167" s="51" t="s">
        <v>302</v>
      </c>
      <c r="K167" s="51" t="s">
        <v>462</v>
      </c>
      <c r="L167" s="51" t="s">
        <v>258</v>
      </c>
      <c r="M167" s="67"/>
      <c r="N167" s="82"/>
      <c r="O167" s="69" t="str">
        <f>IF(N167="No","û",IF(N167="Si","ü",IF(N167="NA","l","")))</f>
        <v/>
      </c>
      <c r="P167" s="51" t="s">
        <v>264</v>
      </c>
      <c r="Q167" s="51" t="s">
        <v>345</v>
      </c>
      <c r="R167" s="51"/>
      <c r="S167" s="51"/>
      <c r="T167" s="51"/>
      <c r="U167" s="51" t="s">
        <v>53</v>
      </c>
      <c r="V167" s="51"/>
      <c r="W167" s="53"/>
      <c r="X167" s="124">
        <f t="shared" si="49"/>
        <v>1</v>
      </c>
      <c r="Y167" s="124">
        <f t="shared" si="50"/>
        <v>1</v>
      </c>
      <c r="Z167" s="124">
        <f t="shared" si="51"/>
        <v>1</v>
      </c>
      <c r="AA167" s="124">
        <f t="shared" si="52"/>
        <v>1</v>
      </c>
      <c r="AB167" s="124">
        <f t="shared" si="53"/>
        <v>1</v>
      </c>
      <c r="AC167" s="124">
        <f t="shared" si="54"/>
        <v>1</v>
      </c>
    </row>
    <row r="168" spans="2:29" s="39" customFormat="1" ht="36" outlineLevel="1">
      <c r="B168" s="72">
        <f t="shared" si="55"/>
        <v>153</v>
      </c>
      <c r="C168" s="51" t="s">
        <v>301</v>
      </c>
      <c r="D168" s="51">
        <v>4</v>
      </c>
      <c r="E168" s="51" t="s">
        <v>342</v>
      </c>
      <c r="F168" s="55" t="s">
        <v>379</v>
      </c>
      <c r="G168" s="51" t="s">
        <v>20</v>
      </c>
      <c r="H168" s="55">
        <v>5</v>
      </c>
      <c r="I168" s="55" t="s">
        <v>443</v>
      </c>
      <c r="J168" s="51" t="s">
        <v>302</v>
      </c>
      <c r="K168" s="51"/>
      <c r="L168" s="51" t="s">
        <v>258</v>
      </c>
      <c r="M168" s="67"/>
      <c r="N168" s="82"/>
      <c r="O168" s="69" t="str">
        <f>IF(N168="No","û",IF(N168="Si","ü",IF(N168="NA","l","")))</f>
        <v/>
      </c>
      <c r="P168" s="51" t="s">
        <v>100</v>
      </c>
      <c r="Q168" s="51" t="s">
        <v>114</v>
      </c>
      <c r="R168" s="51" t="s">
        <v>80</v>
      </c>
      <c r="S168" s="51"/>
      <c r="T168" s="51"/>
      <c r="U168" s="51" t="s">
        <v>50</v>
      </c>
      <c r="V168" s="51"/>
      <c r="W168" s="53"/>
      <c r="X168" s="124">
        <f t="shared" si="49"/>
        <v>1</v>
      </c>
      <c r="Y168" s="124">
        <f t="shared" si="50"/>
        <v>1</v>
      </c>
      <c r="Z168" s="124">
        <f t="shared" si="51"/>
        <v>1</v>
      </c>
      <c r="AA168" s="124">
        <f t="shared" si="52"/>
        <v>1</v>
      </c>
      <c r="AB168" s="124">
        <f t="shared" si="53"/>
        <v>1</v>
      </c>
      <c r="AC168" s="124">
        <f t="shared" si="54"/>
        <v>1</v>
      </c>
    </row>
  </sheetData>
  <autoFilter ref="B9:V168">
    <filterColumn colId="2" showButton="0"/>
    <filterColumn colId="6" showButton="0"/>
    <filterColumn colId="12" showButton="0"/>
  </autoFilter>
  <mergeCells count="26">
    <mergeCell ref="B2:D2"/>
    <mergeCell ref="B3:D3"/>
    <mergeCell ref="B4:D4"/>
    <mergeCell ref="B5:D5"/>
    <mergeCell ref="D9:E9"/>
    <mergeCell ref="H3:I3"/>
    <mergeCell ref="H4:I4"/>
    <mergeCell ref="H5:I5"/>
    <mergeCell ref="B9:B10"/>
    <mergeCell ref="B6:D6"/>
    <mergeCell ref="B81:E81"/>
    <mergeCell ref="V9:V10"/>
    <mergeCell ref="R9:R10"/>
    <mergeCell ref="S9:S10"/>
    <mergeCell ref="L9:L10"/>
    <mergeCell ref="C9:C10"/>
    <mergeCell ref="T9:T10"/>
    <mergeCell ref="U9:U10"/>
    <mergeCell ref="M9:M10"/>
    <mergeCell ref="N9:O10"/>
    <mergeCell ref="P9:P10"/>
    <mergeCell ref="Q9:Q10"/>
    <mergeCell ref="J9:J10"/>
    <mergeCell ref="K9:K10"/>
    <mergeCell ref="H9:I9"/>
    <mergeCell ref="G9:G10"/>
  </mergeCells>
  <phoneticPr fontId="6" type="noConversion"/>
  <conditionalFormatting sqref="O156:O168 O48:O80 O82:O154 O12:O46">
    <cfRule type="expression" dxfId="16" priority="1" stopIfTrue="1">
      <formula>O12="û"</formula>
    </cfRule>
    <cfRule type="expression" dxfId="15" priority="2" stopIfTrue="1">
      <formula>O12="ü"</formula>
    </cfRule>
    <cfRule type="expression" dxfId="14" priority="3" stopIfTrue="1">
      <formula>O12="l"</formula>
    </cfRule>
  </conditionalFormatting>
  <conditionalFormatting sqref="N156:N168 N48:N80 N12:N46 N82:N154">
    <cfRule type="cellIs" dxfId="13" priority="4" stopIfTrue="1" operator="equal">
      <formula>"Si"</formula>
    </cfRule>
    <cfRule type="cellIs" dxfId="12" priority="5" stopIfTrue="1" operator="equal">
      <formula>"No"</formula>
    </cfRule>
    <cfRule type="cellIs" dxfId="11" priority="6" stopIfTrue="1" operator="equal">
      <formula>"NA"</formula>
    </cfRule>
  </conditionalFormatting>
  <conditionalFormatting sqref="M156:M168 M48:M80 M12:M46 M82:M154">
    <cfRule type="cellIs" dxfId="10"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0"/>
    <outlinePr summaryBelow="0" summaryRight="0"/>
    <pageSetUpPr fitToPage="1"/>
  </sheetPr>
  <dimension ref="B2:AK168"/>
  <sheetViews>
    <sheetView showGridLines="0" workbookViewId="0">
      <pane ySplit="10" topLeftCell="A13" activePane="bottomLeft" state="frozen"/>
      <selection activeCell="B1" sqref="B1"/>
      <selection pane="bottomLeft" activeCell="G18" sqref="G18"/>
    </sheetView>
  </sheetViews>
  <sheetFormatPr baseColWidth="10" defaultColWidth="8.85546875" defaultRowHeight="12.75" outlineLevelRow="1"/>
  <cols>
    <col min="1" max="1" width="1.5703125" customWidth="1"/>
    <col min="2" max="2" width="4" customWidth="1"/>
    <col min="3" max="3" width="17.5703125" style="36"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30" width="8.85546875" customWidth="1"/>
    <col min="31" max="31" width="19.140625" customWidth="1"/>
  </cols>
  <sheetData>
    <row r="2" spans="2:37" ht="12.75" customHeight="1">
      <c r="B2" s="281" t="s">
        <v>21</v>
      </c>
      <c r="C2" s="282"/>
      <c r="D2" s="283"/>
      <c r="E2" s="197">
        <v>3</v>
      </c>
    </row>
    <row r="3" spans="2:37" ht="12.75" customHeight="1">
      <c r="B3" s="281" t="s">
        <v>399</v>
      </c>
      <c r="C3" s="282"/>
      <c r="D3" s="283"/>
      <c r="E3" s="197" t="s">
        <v>25</v>
      </c>
      <c r="H3" s="279" t="s">
        <v>382</v>
      </c>
      <c r="I3" s="280"/>
      <c r="J3" s="196">
        <f>COUNTIF($N$12:$N$168,"Si")</f>
        <v>17</v>
      </c>
      <c r="AE3" s="109"/>
      <c r="AF3" s="137" t="s">
        <v>143</v>
      </c>
      <c r="AG3" s="137" t="s">
        <v>346</v>
      </c>
      <c r="AH3" s="137" t="s">
        <v>217</v>
      </c>
      <c r="AI3" s="137" t="s">
        <v>463</v>
      </c>
      <c r="AJ3" s="137" t="s">
        <v>20</v>
      </c>
      <c r="AK3" s="137" t="s">
        <v>19</v>
      </c>
    </row>
    <row r="4" spans="2:37" ht="12" customHeight="1">
      <c r="B4" s="281" t="s">
        <v>225</v>
      </c>
      <c r="C4" s="282"/>
      <c r="D4" s="283"/>
      <c r="E4" s="197" t="s">
        <v>31</v>
      </c>
      <c r="H4" s="279" t="s">
        <v>383</v>
      </c>
      <c r="I4" s="280"/>
      <c r="J4" s="196">
        <f>COUNTIF($N$12:$N$168,"No")</f>
        <v>2</v>
      </c>
      <c r="AE4" s="133" t="s">
        <v>382</v>
      </c>
      <c r="AF4" s="134">
        <f t="shared" ref="AF4:AK4" si="0">COUNTIF(X12:X168,"Si")</f>
        <v>7</v>
      </c>
      <c r="AG4" s="134">
        <f t="shared" si="0"/>
        <v>2</v>
      </c>
      <c r="AH4" s="134">
        <f t="shared" si="0"/>
        <v>2</v>
      </c>
      <c r="AI4" s="134">
        <f t="shared" si="0"/>
        <v>2</v>
      </c>
      <c r="AJ4" s="134">
        <f t="shared" si="0"/>
        <v>3</v>
      </c>
      <c r="AK4" s="134">
        <f t="shared" si="0"/>
        <v>1</v>
      </c>
    </row>
    <row r="5" spans="2:37" ht="12.75" customHeight="1">
      <c r="B5" s="281" t="s">
        <v>223</v>
      </c>
      <c r="C5" s="282"/>
      <c r="D5" s="283"/>
      <c r="E5" s="198">
        <v>39696</v>
      </c>
      <c r="H5" s="279" t="s">
        <v>384</v>
      </c>
      <c r="I5" s="280"/>
      <c r="J5" s="196">
        <f>COUNTIF($N$14:$N$168,"NA")</f>
        <v>1</v>
      </c>
      <c r="AE5" s="133" t="s">
        <v>383</v>
      </c>
      <c r="AF5" s="134">
        <f t="shared" ref="AF5:AK5" si="1">COUNTIF(X12:X168,"No")</f>
        <v>2</v>
      </c>
      <c r="AG5" s="134">
        <f t="shared" si="1"/>
        <v>0</v>
      </c>
      <c r="AH5" s="134">
        <f t="shared" si="1"/>
        <v>0</v>
      </c>
      <c r="AI5" s="134">
        <f t="shared" si="1"/>
        <v>0</v>
      </c>
      <c r="AJ5" s="134">
        <f t="shared" si="1"/>
        <v>0</v>
      </c>
      <c r="AK5" s="134">
        <f t="shared" si="1"/>
        <v>0</v>
      </c>
    </row>
    <row r="6" spans="2:37" ht="12.75" customHeight="1">
      <c r="B6" s="281" t="s">
        <v>11</v>
      </c>
      <c r="C6" s="282"/>
      <c r="D6" s="283"/>
      <c r="E6" s="197" t="s">
        <v>379</v>
      </c>
      <c r="H6" s="35" t="s">
        <v>158</v>
      </c>
      <c r="I6" s="35"/>
      <c r="J6" s="194">
        <f>((J3+J4))/(J3+J4+ COUNTIF($N$14:$N$168,""))</f>
        <v>0.12418300653594772</v>
      </c>
      <c r="AE6" s="133" t="s">
        <v>384</v>
      </c>
      <c r="AF6" s="134">
        <f t="shared" ref="AF6:AK6" si="2">COUNTIF(X12:X168,"NA")</f>
        <v>1</v>
      </c>
      <c r="AG6" s="134">
        <f t="shared" si="2"/>
        <v>0</v>
      </c>
      <c r="AH6" s="134">
        <f t="shared" si="2"/>
        <v>0</v>
      </c>
      <c r="AI6" s="134">
        <f t="shared" si="2"/>
        <v>0</v>
      </c>
      <c r="AJ6" s="134">
        <f t="shared" si="2"/>
        <v>0</v>
      </c>
      <c r="AK6" s="134">
        <f t="shared" si="2"/>
        <v>0</v>
      </c>
    </row>
    <row r="7" spans="2:37" ht="24.75" customHeight="1">
      <c r="H7" s="35" t="s">
        <v>156</v>
      </c>
      <c r="I7" s="35"/>
      <c r="J7" s="194">
        <f>J3/(J3+J4)</f>
        <v>0.89473684210526316</v>
      </c>
      <c r="AE7" s="133" t="s">
        <v>158</v>
      </c>
      <c r="AF7" s="135">
        <f>((AF4+AF5))/(AF4+AF5+ COUNTIF($X$12:$X$168,1))</f>
        <v>5.8823529411764705E-2</v>
      </c>
      <c r="AG7" s="135">
        <f>((AG4+AG5))/(AG4+AG5+ COUNTIF($Y$12:$Y$168,1))</f>
        <v>1.2987012987012988E-2</v>
      </c>
      <c r="AH7" s="135">
        <f>((AH4+AH5))/(AH4+AH5+ COUNTIF($Z$12:$Z$168,1))</f>
        <v>1.2987012987012988E-2</v>
      </c>
      <c r="AI7" s="135">
        <f>((AI4+AI5))/(AI4+AI5+ COUNTIF($AA$12:$AA168,1))</f>
        <v>1.2987012987012988E-2</v>
      </c>
      <c r="AJ7" s="135">
        <f>((AJ4+AJ5))/(AJ4+AJ5+ COUNTIF($AB$12:$AB$168,1))</f>
        <v>1.948051948051948E-2</v>
      </c>
      <c r="AK7" s="135">
        <f>((AK4+AK5))/(AK4+AK5+ COUNTIF(AC12:AC168,1))</f>
        <v>6.4935064935064939E-3</v>
      </c>
    </row>
    <row r="8" spans="2:37" ht="14.25" customHeight="1">
      <c r="L8" s="62"/>
      <c r="M8" s="62"/>
      <c r="N8" s="63"/>
      <c r="O8" s="63"/>
      <c r="P8" s="63"/>
      <c r="Q8" s="64"/>
      <c r="R8" s="65"/>
      <c r="AE8" s="136" t="s">
        <v>156</v>
      </c>
      <c r="AF8" s="135">
        <f t="shared" ref="AF8:AK8" si="3">AF4/(AF4+AF5)</f>
        <v>0.77777777777777779</v>
      </c>
      <c r="AG8" s="135">
        <f t="shared" si="3"/>
        <v>1</v>
      </c>
      <c r="AH8" s="135">
        <f t="shared" si="3"/>
        <v>1</v>
      </c>
      <c r="AI8" s="135">
        <f t="shared" si="3"/>
        <v>1</v>
      </c>
      <c r="AJ8" s="135">
        <f t="shared" si="3"/>
        <v>1</v>
      </c>
      <c r="AK8" s="135">
        <f t="shared" si="3"/>
        <v>1</v>
      </c>
    </row>
    <row r="9" spans="2:37" ht="14.25" customHeight="1">
      <c r="B9" s="274" t="s">
        <v>123</v>
      </c>
      <c r="C9" s="274" t="s">
        <v>149</v>
      </c>
      <c r="D9" s="276" t="s">
        <v>385</v>
      </c>
      <c r="E9" s="276"/>
      <c r="F9" s="38"/>
      <c r="G9" s="277" t="s">
        <v>16</v>
      </c>
      <c r="H9" s="276" t="s">
        <v>144</v>
      </c>
      <c r="I9" s="276"/>
      <c r="J9" s="274" t="s">
        <v>146</v>
      </c>
      <c r="K9" s="274" t="s">
        <v>141</v>
      </c>
      <c r="L9" s="274" t="s">
        <v>257</v>
      </c>
      <c r="M9" s="274" t="s">
        <v>332</v>
      </c>
      <c r="N9" s="274" t="s">
        <v>259</v>
      </c>
      <c r="O9" s="274"/>
      <c r="P9" s="274" t="s">
        <v>381</v>
      </c>
      <c r="Q9" s="274" t="s">
        <v>147</v>
      </c>
      <c r="R9" s="274" t="s">
        <v>138</v>
      </c>
      <c r="S9" s="274" t="s">
        <v>139</v>
      </c>
      <c r="T9" s="274" t="s">
        <v>140</v>
      </c>
      <c r="U9" s="274" t="s">
        <v>148</v>
      </c>
      <c r="V9" s="274" t="s">
        <v>289</v>
      </c>
    </row>
    <row r="10" spans="2:37" ht="24" customHeight="1" thickBot="1">
      <c r="B10" s="275"/>
      <c r="C10" s="275"/>
      <c r="D10" s="70" t="s">
        <v>123</v>
      </c>
      <c r="E10" s="70" t="s">
        <v>252</v>
      </c>
      <c r="F10" s="70" t="s">
        <v>145</v>
      </c>
      <c r="G10" s="278"/>
      <c r="H10" s="70" t="s">
        <v>123</v>
      </c>
      <c r="I10" s="71" t="s">
        <v>252</v>
      </c>
      <c r="J10" s="275"/>
      <c r="K10" s="275"/>
      <c r="L10" s="275"/>
      <c r="M10" s="275"/>
      <c r="N10" s="275"/>
      <c r="O10" s="275"/>
      <c r="P10" s="275"/>
      <c r="Q10" s="275"/>
      <c r="R10" s="275"/>
      <c r="S10" s="275"/>
      <c r="T10" s="275"/>
      <c r="U10" s="275"/>
      <c r="V10" s="275"/>
      <c r="X10" s="123" t="s">
        <v>143</v>
      </c>
      <c r="Y10" s="123" t="s">
        <v>346</v>
      </c>
      <c r="Z10" s="123" t="s">
        <v>217</v>
      </c>
      <c r="AA10" s="123" t="s">
        <v>463</v>
      </c>
      <c r="AB10" s="123" t="s">
        <v>20</v>
      </c>
      <c r="AC10" s="123" t="s">
        <v>19</v>
      </c>
    </row>
    <row r="11" spans="2:37" ht="18" customHeight="1" thickBot="1">
      <c r="B11" s="102" t="s">
        <v>391</v>
      </c>
      <c r="C11" s="92"/>
      <c r="D11" s="92"/>
      <c r="E11" s="92"/>
      <c r="F11" s="92"/>
      <c r="G11" s="92"/>
      <c r="H11" s="92"/>
      <c r="I11" s="92"/>
      <c r="J11" s="92"/>
      <c r="K11" s="92"/>
      <c r="L11" s="92"/>
      <c r="M11" s="103">
        <v>1</v>
      </c>
      <c r="N11" s="103" t="s">
        <v>159</v>
      </c>
      <c r="O11" s="92"/>
      <c r="P11" s="92"/>
      <c r="Q11" s="92"/>
      <c r="R11" s="92"/>
      <c r="S11" s="92"/>
      <c r="T11" s="92"/>
      <c r="U11" s="92"/>
      <c r="V11" s="94"/>
      <c r="X11" s="8"/>
      <c r="Y11" s="8"/>
      <c r="Z11" s="8"/>
      <c r="AA11" s="8"/>
      <c r="AB11" s="8"/>
      <c r="AC11" s="8"/>
    </row>
    <row r="12" spans="2:37" s="39" customFormat="1" ht="96" outlineLevel="1">
      <c r="B12" s="72">
        <v>1</v>
      </c>
      <c r="C12" s="72" t="s">
        <v>304</v>
      </c>
      <c r="D12" s="72">
        <v>1</v>
      </c>
      <c r="E12" s="72" t="s">
        <v>303</v>
      </c>
      <c r="F12" s="73"/>
      <c r="G12" s="51" t="s">
        <v>143</v>
      </c>
      <c r="H12" s="72"/>
      <c r="I12" s="72"/>
      <c r="J12" s="72" t="s">
        <v>455</v>
      </c>
      <c r="K12" s="72" t="s">
        <v>415</v>
      </c>
      <c r="L12" s="74" t="s">
        <v>258</v>
      </c>
      <c r="M12" s="75">
        <v>1</v>
      </c>
      <c r="N12" s="76" t="s">
        <v>159</v>
      </c>
      <c r="O12" s="77" t="str">
        <f t="shared" ref="O12:O43" si="4">IF(N12="No","û",IF(N12="Si","ü",IF(N12="NA","l","")))</f>
        <v>û</v>
      </c>
      <c r="P12" s="72" t="s">
        <v>103</v>
      </c>
      <c r="Q12" s="72" t="s">
        <v>405</v>
      </c>
      <c r="R12" s="72"/>
      <c r="S12" s="72"/>
      <c r="T12" s="72"/>
      <c r="U12" s="72" t="s">
        <v>7</v>
      </c>
      <c r="V12" s="72"/>
      <c r="W12" s="53"/>
      <c r="X12" s="124" t="str">
        <f t="shared" ref="X12:X46" si="5">IF(($G12="PRO")*AND(N12&lt;&gt;""),$N12, 1)</f>
        <v>No</v>
      </c>
      <c r="Y12" s="124">
        <f t="shared" ref="Y12:Y46" si="6">IF(($G12="REQM")*AND(N12&lt;&gt;""),$N12, 1)</f>
        <v>1</v>
      </c>
      <c r="Z12" s="124">
        <f t="shared" ref="Z12:Z46" si="7">IF(($G12="ING")*AND(N12&lt;&gt;""),$N12, 1)</f>
        <v>1</v>
      </c>
      <c r="AA12" s="124">
        <f t="shared" ref="AA12:AA46" si="8">IF(($G12="PPQA")*AND(N12&lt;&gt;""),$N12, 1)</f>
        <v>1</v>
      </c>
      <c r="AB12" s="124">
        <f t="shared" ref="AB12:AB46" si="9">IF(($G12="CM")*AND(N12&lt;&gt;""),$N12, 1)</f>
        <v>1</v>
      </c>
      <c r="AC12" s="124">
        <f t="shared" ref="AC12:AC46" si="10">IF(($G12="MA")*AND(N12&lt;&gt;""),$N12, 1)</f>
        <v>1</v>
      </c>
    </row>
    <row r="13" spans="2:37" s="39" customFormat="1" ht="96" outlineLevel="1">
      <c r="B13" s="72">
        <f t="shared" ref="B13:B46" si="11">B12+1</f>
        <v>2</v>
      </c>
      <c r="C13" s="72" t="s">
        <v>304</v>
      </c>
      <c r="D13" s="72">
        <v>2</v>
      </c>
      <c r="E13" s="72" t="s">
        <v>412</v>
      </c>
      <c r="F13" s="73"/>
      <c r="G13" s="51" t="s">
        <v>143</v>
      </c>
      <c r="H13" s="72"/>
      <c r="I13" s="72"/>
      <c r="J13" s="72" t="s">
        <v>455</v>
      </c>
      <c r="K13" s="72" t="s">
        <v>132</v>
      </c>
      <c r="L13" s="74"/>
      <c r="M13" s="75">
        <v>1</v>
      </c>
      <c r="N13" s="76" t="s">
        <v>157</v>
      </c>
      <c r="O13" s="77" t="str">
        <f t="shared" si="4"/>
        <v>ü</v>
      </c>
      <c r="P13" s="72" t="s">
        <v>413</v>
      </c>
      <c r="Q13" s="72" t="s">
        <v>414</v>
      </c>
      <c r="R13" s="72"/>
      <c r="S13" s="72"/>
      <c r="T13" s="72"/>
      <c r="U13" s="72"/>
      <c r="V13" s="72"/>
      <c r="W13" s="53"/>
      <c r="X13" s="124" t="str">
        <f t="shared" si="5"/>
        <v>Si</v>
      </c>
      <c r="Y13" s="124">
        <f t="shared" si="6"/>
        <v>1</v>
      </c>
      <c r="Z13" s="124">
        <f t="shared" si="7"/>
        <v>1</v>
      </c>
      <c r="AA13" s="124">
        <f t="shared" si="8"/>
        <v>1</v>
      </c>
      <c r="AB13" s="124">
        <f t="shared" si="9"/>
        <v>1</v>
      </c>
      <c r="AC13" s="124">
        <f t="shared" si="10"/>
        <v>1</v>
      </c>
    </row>
    <row r="14" spans="2:37" s="39" customFormat="1" ht="34.5" outlineLevel="1">
      <c r="B14" s="72">
        <f t="shared" si="11"/>
        <v>3</v>
      </c>
      <c r="C14" s="51" t="s">
        <v>304</v>
      </c>
      <c r="D14" s="51">
        <v>3</v>
      </c>
      <c r="E14" s="51" t="s">
        <v>305</v>
      </c>
      <c r="F14" s="52"/>
      <c r="G14" s="51" t="s">
        <v>143</v>
      </c>
      <c r="H14" s="51"/>
      <c r="I14" s="51"/>
      <c r="J14" s="51" t="s">
        <v>132</v>
      </c>
      <c r="K14" s="51" t="s">
        <v>455</v>
      </c>
      <c r="L14" s="51" t="s">
        <v>258</v>
      </c>
      <c r="M14" s="67">
        <v>2</v>
      </c>
      <c r="N14" s="66" t="s">
        <v>159</v>
      </c>
      <c r="O14" s="77" t="str">
        <f t="shared" si="4"/>
        <v>û</v>
      </c>
      <c r="P14" s="51" t="s">
        <v>407</v>
      </c>
      <c r="Q14" s="51" t="s">
        <v>406</v>
      </c>
      <c r="R14" s="51" t="s">
        <v>304</v>
      </c>
      <c r="S14" s="51"/>
      <c r="T14" s="51"/>
      <c r="U14" s="51" t="s">
        <v>7</v>
      </c>
      <c r="V14" s="51"/>
      <c r="W14" s="53"/>
      <c r="X14" s="124" t="str">
        <f t="shared" si="5"/>
        <v>No</v>
      </c>
      <c r="Y14" s="124">
        <f t="shared" si="6"/>
        <v>1</v>
      </c>
      <c r="Z14" s="124">
        <f t="shared" si="7"/>
        <v>1</v>
      </c>
      <c r="AA14" s="124">
        <f t="shared" si="8"/>
        <v>1</v>
      </c>
      <c r="AB14" s="124">
        <f t="shared" si="9"/>
        <v>1</v>
      </c>
      <c r="AC14" s="124">
        <f t="shared" si="10"/>
        <v>1</v>
      </c>
    </row>
    <row r="15" spans="2:37" s="39" customFormat="1" ht="34.5" outlineLevel="1">
      <c r="B15" s="72">
        <f t="shared" si="11"/>
        <v>4</v>
      </c>
      <c r="C15" s="51" t="s">
        <v>304</v>
      </c>
      <c r="D15" s="51">
        <v>3</v>
      </c>
      <c r="E15" s="51" t="s">
        <v>305</v>
      </c>
      <c r="F15" s="52"/>
      <c r="G15" s="51" t="s">
        <v>143</v>
      </c>
      <c r="H15" s="55">
        <v>1</v>
      </c>
      <c r="I15" s="55" t="s">
        <v>438</v>
      </c>
      <c r="J15" s="51" t="s">
        <v>132</v>
      </c>
      <c r="K15" s="51" t="s">
        <v>302</v>
      </c>
      <c r="L15" s="51" t="s">
        <v>258</v>
      </c>
      <c r="M15" s="67"/>
      <c r="N15" s="66"/>
      <c r="O15" s="77" t="str">
        <f t="shared" si="4"/>
        <v/>
      </c>
      <c r="P15" s="51" t="s">
        <v>435</v>
      </c>
      <c r="Q15" s="51" t="s">
        <v>171</v>
      </c>
      <c r="R15" s="51" t="s">
        <v>73</v>
      </c>
      <c r="S15" s="51"/>
      <c r="T15" s="51"/>
      <c r="U15" s="51" t="s">
        <v>50</v>
      </c>
      <c r="V15" s="51"/>
      <c r="W15" s="53"/>
      <c r="X15" s="124">
        <f t="shared" si="5"/>
        <v>1</v>
      </c>
      <c r="Y15" s="124">
        <f t="shared" si="6"/>
        <v>1</v>
      </c>
      <c r="Z15" s="124">
        <f t="shared" si="7"/>
        <v>1</v>
      </c>
      <c r="AA15" s="124">
        <f t="shared" si="8"/>
        <v>1</v>
      </c>
      <c r="AB15" s="124">
        <f t="shared" si="9"/>
        <v>1</v>
      </c>
      <c r="AC15" s="124">
        <f t="shared" si="10"/>
        <v>1</v>
      </c>
    </row>
    <row r="16" spans="2:37" s="39" customFormat="1" ht="34.5" outlineLevel="1">
      <c r="B16" s="72">
        <f t="shared" si="11"/>
        <v>5</v>
      </c>
      <c r="C16" s="51" t="s">
        <v>304</v>
      </c>
      <c r="D16" s="51">
        <v>3</v>
      </c>
      <c r="E16" s="51" t="s">
        <v>305</v>
      </c>
      <c r="F16" s="52"/>
      <c r="G16" s="51" t="s">
        <v>143</v>
      </c>
      <c r="H16" s="51">
        <v>1</v>
      </c>
      <c r="I16" s="51" t="s">
        <v>362</v>
      </c>
      <c r="J16" s="51" t="s">
        <v>245</v>
      </c>
      <c r="K16" s="51" t="s">
        <v>363</v>
      </c>
      <c r="L16" s="51" t="s">
        <v>258</v>
      </c>
      <c r="M16" s="67">
        <v>1</v>
      </c>
      <c r="N16" s="66" t="s">
        <v>157</v>
      </c>
      <c r="O16" s="77" t="str">
        <f t="shared" si="4"/>
        <v>ü</v>
      </c>
      <c r="P16" s="51" t="s">
        <v>435</v>
      </c>
      <c r="Q16" s="10" t="s">
        <v>65</v>
      </c>
      <c r="R16" s="51"/>
      <c r="S16" s="51"/>
      <c r="T16" s="51"/>
      <c r="U16" s="51"/>
      <c r="V16" s="51"/>
      <c r="W16" s="53"/>
      <c r="X16" s="124" t="str">
        <f t="shared" si="5"/>
        <v>Si</v>
      </c>
      <c r="Y16" s="124">
        <f t="shared" si="6"/>
        <v>1</v>
      </c>
      <c r="Z16" s="124">
        <f t="shared" si="7"/>
        <v>1</v>
      </c>
      <c r="AA16" s="124">
        <f t="shared" si="8"/>
        <v>1</v>
      </c>
      <c r="AB16" s="124">
        <f t="shared" si="9"/>
        <v>1</v>
      </c>
      <c r="AC16" s="124">
        <f t="shared" si="10"/>
        <v>1</v>
      </c>
    </row>
    <row r="17" spans="2:29" s="39" customFormat="1" ht="36" outlineLevel="1">
      <c r="B17" s="72">
        <f t="shared" si="11"/>
        <v>6</v>
      </c>
      <c r="C17" s="51" t="s">
        <v>304</v>
      </c>
      <c r="D17" s="51">
        <v>3</v>
      </c>
      <c r="E17" s="51" t="s">
        <v>305</v>
      </c>
      <c r="F17" s="52"/>
      <c r="G17" s="51" t="s">
        <v>463</v>
      </c>
      <c r="H17" s="51">
        <v>2</v>
      </c>
      <c r="I17" s="51" t="s">
        <v>364</v>
      </c>
      <c r="J17" s="51" t="s">
        <v>245</v>
      </c>
      <c r="K17" s="51" t="s">
        <v>132</v>
      </c>
      <c r="L17" s="51" t="s">
        <v>258</v>
      </c>
      <c r="M17" s="67">
        <v>1</v>
      </c>
      <c r="N17" s="66" t="s">
        <v>157</v>
      </c>
      <c r="O17" s="77" t="str">
        <f t="shared" si="4"/>
        <v>ü</v>
      </c>
      <c r="P17" s="51" t="s">
        <v>65</v>
      </c>
      <c r="Q17" s="10" t="s">
        <v>78</v>
      </c>
      <c r="R17" s="51"/>
      <c r="S17" s="51"/>
      <c r="T17" s="51"/>
      <c r="U17" s="51"/>
      <c r="V17" s="51"/>
      <c r="W17" s="53"/>
      <c r="X17" s="124">
        <f t="shared" si="5"/>
        <v>1</v>
      </c>
      <c r="Y17" s="124">
        <f t="shared" si="6"/>
        <v>1</v>
      </c>
      <c r="Z17" s="124">
        <f t="shared" si="7"/>
        <v>1</v>
      </c>
      <c r="AA17" s="124" t="str">
        <f t="shared" si="8"/>
        <v>Si</v>
      </c>
      <c r="AB17" s="124">
        <f t="shared" si="9"/>
        <v>1</v>
      </c>
      <c r="AC17" s="124">
        <f t="shared" si="10"/>
        <v>1</v>
      </c>
    </row>
    <row r="18" spans="2:29" s="39" customFormat="1" ht="36" outlineLevel="1">
      <c r="B18" s="72">
        <f t="shared" si="11"/>
        <v>7</v>
      </c>
      <c r="C18" s="51" t="s">
        <v>304</v>
      </c>
      <c r="D18" s="51">
        <v>3</v>
      </c>
      <c r="E18" s="51" t="s">
        <v>305</v>
      </c>
      <c r="F18" s="52"/>
      <c r="G18" s="51" t="s">
        <v>19</v>
      </c>
      <c r="H18" s="51">
        <v>3</v>
      </c>
      <c r="I18" s="51" t="s">
        <v>436</v>
      </c>
      <c r="J18" s="51" t="s">
        <v>132</v>
      </c>
      <c r="K18" s="51" t="s">
        <v>124</v>
      </c>
      <c r="L18" s="51" t="s">
        <v>258</v>
      </c>
      <c r="M18" s="67"/>
      <c r="N18" s="66" t="s">
        <v>157</v>
      </c>
      <c r="O18" s="77" t="str">
        <f t="shared" si="4"/>
        <v>ü</v>
      </c>
      <c r="P18" s="51" t="s">
        <v>78</v>
      </c>
      <c r="Q18" s="10" t="s">
        <v>78</v>
      </c>
      <c r="R18" s="51"/>
      <c r="S18" s="51"/>
      <c r="T18" s="51"/>
      <c r="U18" s="51"/>
      <c r="V18" s="51"/>
      <c r="W18" s="53"/>
      <c r="X18" s="124">
        <f t="shared" si="5"/>
        <v>1</v>
      </c>
      <c r="Y18" s="124">
        <f t="shared" si="6"/>
        <v>1</v>
      </c>
      <c r="Z18" s="124">
        <f t="shared" si="7"/>
        <v>1</v>
      </c>
      <c r="AA18" s="124">
        <f t="shared" si="8"/>
        <v>1</v>
      </c>
      <c r="AB18" s="124">
        <f t="shared" si="9"/>
        <v>1</v>
      </c>
      <c r="AC18" s="124" t="str">
        <f t="shared" si="10"/>
        <v>Si</v>
      </c>
    </row>
    <row r="19" spans="2:29" s="39" customFormat="1" ht="36" outlineLevel="1">
      <c r="B19" s="72">
        <f t="shared" si="11"/>
        <v>8</v>
      </c>
      <c r="C19" s="51" t="s">
        <v>304</v>
      </c>
      <c r="D19" s="51">
        <v>3</v>
      </c>
      <c r="E19" s="51" t="s">
        <v>305</v>
      </c>
      <c r="F19" s="52"/>
      <c r="G19" s="51" t="s">
        <v>217</v>
      </c>
      <c r="H19" s="51">
        <v>4</v>
      </c>
      <c r="I19" s="51" t="s">
        <v>366</v>
      </c>
      <c r="J19" s="51" t="s">
        <v>245</v>
      </c>
      <c r="K19" s="51" t="s">
        <v>132</v>
      </c>
      <c r="L19" s="51" t="s">
        <v>258</v>
      </c>
      <c r="M19" s="67"/>
      <c r="N19" s="66" t="s">
        <v>157</v>
      </c>
      <c r="O19" s="77" t="str">
        <f t="shared" si="4"/>
        <v>ü</v>
      </c>
      <c r="P19" s="51" t="s">
        <v>65</v>
      </c>
      <c r="Q19" s="10" t="s">
        <v>65</v>
      </c>
      <c r="R19" s="51"/>
      <c r="S19" s="51"/>
      <c r="T19" s="51"/>
      <c r="U19" s="51"/>
      <c r="V19" s="51"/>
      <c r="W19" s="53"/>
      <c r="X19" s="124">
        <f t="shared" si="5"/>
        <v>1</v>
      </c>
      <c r="Y19" s="124">
        <f t="shared" si="6"/>
        <v>1</v>
      </c>
      <c r="Z19" s="124" t="str">
        <f t="shared" si="7"/>
        <v>Si</v>
      </c>
      <c r="AA19" s="124">
        <f t="shared" si="8"/>
        <v>1</v>
      </c>
      <c r="AB19" s="124">
        <f t="shared" si="9"/>
        <v>1</v>
      </c>
      <c r="AC19" s="124">
        <f t="shared" si="10"/>
        <v>1</v>
      </c>
    </row>
    <row r="20" spans="2:29" s="39" customFormat="1" ht="34.5" outlineLevel="1">
      <c r="B20" s="72">
        <f t="shared" si="11"/>
        <v>9</v>
      </c>
      <c r="C20" s="51" t="s">
        <v>304</v>
      </c>
      <c r="D20" s="51">
        <v>3</v>
      </c>
      <c r="E20" s="51" t="s">
        <v>305</v>
      </c>
      <c r="F20" s="52"/>
      <c r="G20" s="51" t="s">
        <v>20</v>
      </c>
      <c r="H20" s="55">
        <v>2</v>
      </c>
      <c r="I20" s="55" t="s">
        <v>438</v>
      </c>
      <c r="J20" s="51" t="s">
        <v>245</v>
      </c>
      <c r="K20" s="51" t="s">
        <v>302</v>
      </c>
      <c r="L20" s="51" t="s">
        <v>258</v>
      </c>
      <c r="M20" s="67"/>
      <c r="N20" s="66" t="s">
        <v>157</v>
      </c>
      <c r="O20" s="77" t="str">
        <f t="shared" si="4"/>
        <v>ü</v>
      </c>
      <c r="P20" s="51" t="s">
        <v>66</v>
      </c>
      <c r="Q20" s="51" t="s">
        <v>439</v>
      </c>
      <c r="R20" s="51" t="s">
        <v>73</v>
      </c>
      <c r="S20" s="51"/>
      <c r="T20" s="51"/>
      <c r="U20" s="51" t="s">
        <v>50</v>
      </c>
      <c r="V20" s="51"/>
      <c r="W20" s="53"/>
      <c r="X20" s="124">
        <f t="shared" si="5"/>
        <v>1</v>
      </c>
      <c r="Y20" s="124">
        <f t="shared" si="6"/>
        <v>1</v>
      </c>
      <c r="Z20" s="124">
        <f t="shared" si="7"/>
        <v>1</v>
      </c>
      <c r="AA20" s="124">
        <f t="shared" si="8"/>
        <v>1</v>
      </c>
      <c r="AB20" s="124" t="str">
        <f t="shared" si="9"/>
        <v>Si</v>
      </c>
      <c r="AC20" s="124">
        <f t="shared" si="10"/>
        <v>1</v>
      </c>
    </row>
    <row r="21" spans="2:29" s="39" customFormat="1" ht="34.5" outlineLevel="1">
      <c r="B21" s="72">
        <f t="shared" si="11"/>
        <v>10</v>
      </c>
      <c r="C21" s="51" t="s">
        <v>304</v>
      </c>
      <c r="D21" s="51">
        <v>3</v>
      </c>
      <c r="E21" s="51" t="s">
        <v>305</v>
      </c>
      <c r="F21" s="52"/>
      <c r="G21" s="51" t="s">
        <v>20</v>
      </c>
      <c r="H21" s="55">
        <v>8</v>
      </c>
      <c r="I21" s="55" t="s">
        <v>408</v>
      </c>
      <c r="J21" s="51" t="s">
        <v>302</v>
      </c>
      <c r="K21" s="51" t="s">
        <v>132</v>
      </c>
      <c r="L21" s="51" t="s">
        <v>258</v>
      </c>
      <c r="M21" s="67"/>
      <c r="N21" s="66"/>
      <c r="O21" s="77" t="str">
        <f t="shared" si="4"/>
        <v/>
      </c>
      <c r="P21" s="51" t="s">
        <v>66</v>
      </c>
      <c r="Q21" s="51" t="s">
        <v>79</v>
      </c>
      <c r="R21" s="51" t="s">
        <v>50</v>
      </c>
      <c r="S21" s="51"/>
      <c r="T21" s="51"/>
      <c r="U21" s="51" t="s">
        <v>50</v>
      </c>
      <c r="V21" s="51"/>
      <c r="W21" s="53"/>
      <c r="X21" s="124">
        <f t="shared" si="5"/>
        <v>1</v>
      </c>
      <c r="Y21" s="124">
        <f t="shared" si="6"/>
        <v>1</v>
      </c>
      <c r="Z21" s="124">
        <f t="shared" si="7"/>
        <v>1</v>
      </c>
      <c r="AA21" s="124">
        <f t="shared" si="8"/>
        <v>1</v>
      </c>
      <c r="AB21" s="124">
        <f t="shared" si="9"/>
        <v>1</v>
      </c>
      <c r="AC21" s="124">
        <f t="shared" si="10"/>
        <v>1</v>
      </c>
    </row>
    <row r="22" spans="2:29" s="39" customFormat="1" ht="34.5" outlineLevel="1">
      <c r="B22" s="72">
        <f t="shared" si="11"/>
        <v>11</v>
      </c>
      <c r="C22" s="51" t="s">
        <v>304</v>
      </c>
      <c r="D22" s="51">
        <v>3</v>
      </c>
      <c r="E22" s="51" t="s">
        <v>305</v>
      </c>
      <c r="F22" s="52"/>
      <c r="G22" s="51" t="s">
        <v>20</v>
      </c>
      <c r="H22" s="55">
        <v>3</v>
      </c>
      <c r="I22" s="55" t="s">
        <v>438</v>
      </c>
      <c r="J22" s="51" t="s">
        <v>132</v>
      </c>
      <c r="K22" s="51" t="s">
        <v>302</v>
      </c>
      <c r="L22" s="51" t="s">
        <v>258</v>
      </c>
      <c r="M22" s="67"/>
      <c r="N22" s="66"/>
      <c r="O22" s="77" t="str">
        <f t="shared" si="4"/>
        <v/>
      </c>
      <c r="P22" s="51" t="s">
        <v>66</v>
      </c>
      <c r="Q22" s="51" t="s">
        <v>440</v>
      </c>
      <c r="R22" s="51" t="s">
        <v>73</v>
      </c>
      <c r="S22" s="51"/>
      <c r="T22" s="51"/>
      <c r="U22" s="51" t="s">
        <v>50</v>
      </c>
      <c r="V22" s="51"/>
      <c r="W22" s="53"/>
      <c r="X22" s="124">
        <f t="shared" si="5"/>
        <v>1</v>
      </c>
      <c r="Y22" s="124">
        <f t="shared" si="6"/>
        <v>1</v>
      </c>
      <c r="Z22" s="124">
        <f t="shared" si="7"/>
        <v>1</v>
      </c>
      <c r="AA22" s="124">
        <f t="shared" si="8"/>
        <v>1</v>
      </c>
      <c r="AB22" s="124">
        <f t="shared" si="9"/>
        <v>1</v>
      </c>
      <c r="AC22" s="124">
        <f t="shared" si="10"/>
        <v>1</v>
      </c>
    </row>
    <row r="23" spans="2:29" s="39" customFormat="1" ht="48" outlineLevel="1">
      <c r="B23" s="72">
        <f t="shared" si="11"/>
        <v>12</v>
      </c>
      <c r="C23" s="51" t="s">
        <v>304</v>
      </c>
      <c r="D23" s="51">
        <v>3</v>
      </c>
      <c r="E23" s="51" t="s">
        <v>305</v>
      </c>
      <c r="F23" s="52"/>
      <c r="G23" s="51" t="s">
        <v>20</v>
      </c>
      <c r="H23" s="55">
        <v>7</v>
      </c>
      <c r="I23" s="55" t="s">
        <v>437</v>
      </c>
      <c r="J23" s="51" t="s">
        <v>302</v>
      </c>
      <c r="K23" s="51" t="s">
        <v>132</v>
      </c>
      <c r="L23" s="51" t="s">
        <v>258</v>
      </c>
      <c r="M23" s="67"/>
      <c r="N23" s="66"/>
      <c r="O23" s="77" t="str">
        <f t="shared" si="4"/>
        <v/>
      </c>
      <c r="P23" s="51" t="s">
        <v>67</v>
      </c>
      <c r="Q23" s="51" t="s">
        <v>445</v>
      </c>
      <c r="R23" s="51" t="s">
        <v>73</v>
      </c>
      <c r="S23" s="51"/>
      <c r="T23" s="51"/>
      <c r="U23" s="51" t="s">
        <v>50</v>
      </c>
      <c r="V23" s="51"/>
      <c r="W23" s="53"/>
      <c r="X23" s="124">
        <f t="shared" si="5"/>
        <v>1</v>
      </c>
      <c r="Y23" s="124">
        <f t="shared" si="6"/>
        <v>1</v>
      </c>
      <c r="Z23" s="124">
        <f t="shared" si="7"/>
        <v>1</v>
      </c>
      <c r="AA23" s="124">
        <f t="shared" si="8"/>
        <v>1</v>
      </c>
      <c r="AB23" s="124">
        <f t="shared" si="9"/>
        <v>1</v>
      </c>
      <c r="AC23" s="124">
        <f t="shared" si="10"/>
        <v>1</v>
      </c>
    </row>
    <row r="24" spans="2:29" s="39" customFormat="1" ht="48" outlineLevel="1">
      <c r="B24" s="72">
        <f t="shared" si="11"/>
        <v>13</v>
      </c>
      <c r="C24" s="51" t="s">
        <v>304</v>
      </c>
      <c r="D24" s="51">
        <v>3</v>
      </c>
      <c r="E24" s="51" t="s">
        <v>306</v>
      </c>
      <c r="F24" s="52"/>
      <c r="G24" s="51" t="s">
        <v>143</v>
      </c>
      <c r="H24" s="51"/>
      <c r="I24" s="51"/>
      <c r="J24" s="51" t="s">
        <v>132</v>
      </c>
      <c r="K24" s="51" t="s">
        <v>416</v>
      </c>
      <c r="L24" s="51" t="s">
        <v>258</v>
      </c>
      <c r="M24" s="67">
        <v>1</v>
      </c>
      <c r="N24" s="66" t="s">
        <v>157</v>
      </c>
      <c r="O24" s="77" t="str">
        <f t="shared" si="4"/>
        <v>ü</v>
      </c>
      <c r="P24" s="51" t="s">
        <v>294</v>
      </c>
      <c r="Q24" s="51" t="s">
        <v>307</v>
      </c>
      <c r="R24" s="51" t="s">
        <v>304</v>
      </c>
      <c r="S24" s="51"/>
      <c r="T24" s="51"/>
      <c r="U24" s="51" t="s">
        <v>7</v>
      </c>
      <c r="V24" s="51"/>
      <c r="W24" s="53"/>
      <c r="X24" s="124" t="str">
        <f t="shared" si="5"/>
        <v>Si</v>
      </c>
      <c r="Y24" s="124">
        <f t="shared" si="6"/>
        <v>1</v>
      </c>
      <c r="Z24" s="124">
        <f t="shared" si="7"/>
        <v>1</v>
      </c>
      <c r="AA24" s="124">
        <f t="shared" si="8"/>
        <v>1</v>
      </c>
      <c r="AB24" s="124">
        <f t="shared" si="9"/>
        <v>1</v>
      </c>
      <c r="AC24" s="124">
        <f t="shared" si="10"/>
        <v>1</v>
      </c>
    </row>
    <row r="25" spans="2:29" s="39" customFormat="1" ht="60" outlineLevel="1">
      <c r="B25" s="72">
        <f t="shared" si="11"/>
        <v>14</v>
      </c>
      <c r="C25" s="51" t="s">
        <v>304</v>
      </c>
      <c r="D25" s="51">
        <v>3</v>
      </c>
      <c r="E25" s="51" t="s">
        <v>349</v>
      </c>
      <c r="F25" s="52"/>
      <c r="G25" s="51" t="s">
        <v>143</v>
      </c>
      <c r="H25" s="51"/>
      <c r="I25" s="51"/>
      <c r="J25" s="51" t="s">
        <v>132</v>
      </c>
      <c r="K25" s="51" t="s">
        <v>416</v>
      </c>
      <c r="L25" s="51" t="s">
        <v>258</v>
      </c>
      <c r="M25" s="67">
        <v>3</v>
      </c>
      <c r="N25" s="66" t="s">
        <v>9</v>
      </c>
      <c r="O25" s="77" t="str">
        <f t="shared" si="4"/>
        <v>l</v>
      </c>
      <c r="P25" s="51" t="s">
        <v>295</v>
      </c>
      <c r="Q25" s="51" t="s">
        <v>308</v>
      </c>
      <c r="R25" s="51" t="s">
        <v>304</v>
      </c>
      <c r="S25" s="51"/>
      <c r="T25" s="51"/>
      <c r="U25" s="51" t="s">
        <v>7</v>
      </c>
      <c r="V25" s="51"/>
      <c r="W25" s="53"/>
      <c r="X25" s="124" t="str">
        <f t="shared" si="5"/>
        <v>NA</v>
      </c>
      <c r="Y25" s="124">
        <f t="shared" si="6"/>
        <v>1</v>
      </c>
      <c r="Z25" s="124">
        <f t="shared" si="7"/>
        <v>1</v>
      </c>
      <c r="AA25" s="124">
        <f t="shared" si="8"/>
        <v>1</v>
      </c>
      <c r="AB25" s="124">
        <f t="shared" si="9"/>
        <v>1</v>
      </c>
      <c r="AC25" s="124">
        <f t="shared" si="10"/>
        <v>1</v>
      </c>
    </row>
    <row r="26" spans="2:29" s="39" customFormat="1" ht="36" outlineLevel="1">
      <c r="B26" s="72">
        <f t="shared" si="11"/>
        <v>15</v>
      </c>
      <c r="C26" s="51" t="s">
        <v>304</v>
      </c>
      <c r="D26" s="51">
        <v>3</v>
      </c>
      <c r="E26" s="51" t="s">
        <v>128</v>
      </c>
      <c r="F26" s="51"/>
      <c r="G26" s="51" t="s">
        <v>143</v>
      </c>
      <c r="H26" s="51"/>
      <c r="I26" s="51"/>
      <c r="J26" s="51" t="s">
        <v>132</v>
      </c>
      <c r="K26" s="51" t="s">
        <v>455</v>
      </c>
      <c r="L26" s="51" t="s">
        <v>258</v>
      </c>
      <c r="M26" s="67"/>
      <c r="N26" s="66"/>
      <c r="O26" s="77" t="str">
        <f t="shared" si="4"/>
        <v/>
      </c>
      <c r="P26" s="51" t="s">
        <v>296</v>
      </c>
      <c r="Q26" s="51" t="s">
        <v>309</v>
      </c>
      <c r="R26" s="51" t="s">
        <v>304</v>
      </c>
      <c r="S26" s="51"/>
      <c r="T26" s="51"/>
      <c r="U26" s="51" t="s">
        <v>7</v>
      </c>
      <c r="V26" s="51"/>
      <c r="W26" s="53"/>
      <c r="X26" s="124">
        <f t="shared" si="5"/>
        <v>1</v>
      </c>
      <c r="Y26" s="124">
        <f t="shared" si="6"/>
        <v>1</v>
      </c>
      <c r="Z26" s="124">
        <f t="shared" si="7"/>
        <v>1</v>
      </c>
      <c r="AA26" s="124">
        <f t="shared" si="8"/>
        <v>1</v>
      </c>
      <c r="AB26" s="124">
        <f t="shared" si="9"/>
        <v>1</v>
      </c>
      <c r="AC26" s="124">
        <f t="shared" si="10"/>
        <v>1</v>
      </c>
    </row>
    <row r="27" spans="2:29" s="39" customFormat="1" ht="96" outlineLevel="1">
      <c r="B27" s="72">
        <f t="shared" si="11"/>
        <v>16</v>
      </c>
      <c r="C27" s="51" t="s">
        <v>304</v>
      </c>
      <c r="D27" s="51">
        <v>2.4</v>
      </c>
      <c r="E27" s="51" t="s">
        <v>128</v>
      </c>
      <c r="F27" s="51"/>
      <c r="G27" s="51" t="s">
        <v>143</v>
      </c>
      <c r="H27" s="51">
        <v>1</v>
      </c>
      <c r="I27" s="54" t="s">
        <v>208</v>
      </c>
      <c r="J27" s="51" t="s">
        <v>132</v>
      </c>
      <c r="K27" s="51" t="s">
        <v>124</v>
      </c>
      <c r="L27" s="51" t="s">
        <v>258</v>
      </c>
      <c r="M27" s="67">
        <v>1</v>
      </c>
      <c r="N27" s="66" t="s">
        <v>157</v>
      </c>
      <c r="O27" s="77" t="str">
        <f t="shared" si="4"/>
        <v>ü</v>
      </c>
      <c r="P27" s="51" t="s">
        <v>69</v>
      </c>
      <c r="Q27" s="51" t="s">
        <v>71</v>
      </c>
      <c r="R27" s="51"/>
      <c r="S27" s="51"/>
      <c r="T27" s="51"/>
      <c r="U27" s="51" t="s">
        <v>51</v>
      </c>
      <c r="V27" s="51"/>
      <c r="W27" s="53"/>
      <c r="X27" s="124" t="str">
        <f t="shared" si="5"/>
        <v>Si</v>
      </c>
      <c r="Y27" s="124">
        <f t="shared" si="6"/>
        <v>1</v>
      </c>
      <c r="Z27" s="124">
        <f t="shared" si="7"/>
        <v>1</v>
      </c>
      <c r="AA27" s="124">
        <f t="shared" si="8"/>
        <v>1</v>
      </c>
      <c r="AB27" s="124">
        <f t="shared" si="9"/>
        <v>1</v>
      </c>
      <c r="AC27" s="124">
        <f t="shared" si="10"/>
        <v>1</v>
      </c>
    </row>
    <row r="28" spans="2:29" s="39" customFormat="1" ht="36" outlineLevel="1">
      <c r="B28" s="72">
        <f t="shared" si="11"/>
        <v>17</v>
      </c>
      <c r="C28" s="55" t="s">
        <v>304</v>
      </c>
      <c r="D28" s="55">
        <v>2.4</v>
      </c>
      <c r="E28" s="55" t="s">
        <v>128</v>
      </c>
      <c r="F28" s="55"/>
      <c r="G28" s="51" t="s">
        <v>143</v>
      </c>
      <c r="H28" s="55">
        <v>3</v>
      </c>
      <c r="I28" s="56" t="s">
        <v>150</v>
      </c>
      <c r="J28" s="55" t="s">
        <v>132</v>
      </c>
      <c r="K28" s="55" t="s">
        <v>124</v>
      </c>
      <c r="L28" s="51" t="s">
        <v>258</v>
      </c>
      <c r="M28" s="67"/>
      <c r="N28" s="66"/>
      <c r="O28" s="77" t="str">
        <f t="shared" si="4"/>
        <v/>
      </c>
      <c r="P28" s="55" t="s">
        <v>69</v>
      </c>
      <c r="Q28" s="55" t="s">
        <v>83</v>
      </c>
      <c r="R28" s="55"/>
      <c r="S28" s="55"/>
      <c r="T28" s="55"/>
      <c r="U28" s="55" t="s">
        <v>51</v>
      </c>
      <c r="V28" s="51"/>
      <c r="W28" s="53"/>
      <c r="X28" s="124">
        <f t="shared" si="5"/>
        <v>1</v>
      </c>
      <c r="Y28" s="124">
        <f t="shared" si="6"/>
        <v>1</v>
      </c>
      <c r="Z28" s="124">
        <f t="shared" si="7"/>
        <v>1</v>
      </c>
      <c r="AA28" s="124">
        <f t="shared" si="8"/>
        <v>1</v>
      </c>
      <c r="AB28" s="124">
        <f t="shared" si="9"/>
        <v>1</v>
      </c>
      <c r="AC28" s="124">
        <f t="shared" si="10"/>
        <v>1</v>
      </c>
    </row>
    <row r="29" spans="2:29" s="39" customFormat="1" ht="36" outlineLevel="1">
      <c r="B29" s="72">
        <f t="shared" si="11"/>
        <v>18</v>
      </c>
      <c r="C29" s="51" t="s">
        <v>304</v>
      </c>
      <c r="D29" s="51">
        <v>2.4</v>
      </c>
      <c r="E29" s="51" t="s">
        <v>128</v>
      </c>
      <c r="F29" s="51"/>
      <c r="G29" s="51" t="s">
        <v>20</v>
      </c>
      <c r="H29" s="51">
        <v>4</v>
      </c>
      <c r="I29" s="54" t="s">
        <v>209</v>
      </c>
      <c r="J29" s="51" t="s">
        <v>132</v>
      </c>
      <c r="K29" s="51" t="s">
        <v>124</v>
      </c>
      <c r="L29" s="51" t="s">
        <v>258</v>
      </c>
      <c r="M29" s="67"/>
      <c r="N29" s="66"/>
      <c r="O29" s="77" t="str">
        <f t="shared" si="4"/>
        <v/>
      </c>
      <c r="P29" s="51" t="s">
        <v>69</v>
      </c>
      <c r="Q29" s="51" t="s">
        <v>70</v>
      </c>
      <c r="R29" s="51"/>
      <c r="S29" s="51"/>
      <c r="T29" s="51"/>
      <c r="U29" s="51" t="s">
        <v>51</v>
      </c>
      <c r="V29" s="51"/>
      <c r="W29" s="53"/>
      <c r="X29" s="124">
        <f t="shared" si="5"/>
        <v>1</v>
      </c>
      <c r="Y29" s="124">
        <f t="shared" si="6"/>
        <v>1</v>
      </c>
      <c r="Z29" s="124">
        <f t="shared" si="7"/>
        <v>1</v>
      </c>
      <c r="AA29" s="124">
        <f t="shared" si="8"/>
        <v>1</v>
      </c>
      <c r="AB29" s="124">
        <f t="shared" si="9"/>
        <v>1</v>
      </c>
      <c r="AC29" s="124">
        <f t="shared" si="10"/>
        <v>1</v>
      </c>
    </row>
    <row r="30" spans="2:29" s="39" customFormat="1" ht="34.5" outlineLevel="1">
      <c r="B30" s="72">
        <f t="shared" si="11"/>
        <v>19</v>
      </c>
      <c r="C30" s="51" t="s">
        <v>304</v>
      </c>
      <c r="D30" s="51">
        <v>2.4</v>
      </c>
      <c r="E30" s="51" t="s">
        <v>128</v>
      </c>
      <c r="F30" s="51"/>
      <c r="G30" s="51" t="s">
        <v>20</v>
      </c>
      <c r="H30" s="51">
        <v>5</v>
      </c>
      <c r="I30" s="54" t="s">
        <v>210</v>
      </c>
      <c r="J30" s="51" t="s">
        <v>132</v>
      </c>
      <c r="K30" s="51" t="s">
        <v>124</v>
      </c>
      <c r="L30" s="51" t="s">
        <v>258</v>
      </c>
      <c r="M30" s="67"/>
      <c r="N30" s="66"/>
      <c r="O30" s="77" t="str">
        <f t="shared" si="4"/>
        <v/>
      </c>
      <c r="P30" s="51" t="s">
        <v>69</v>
      </c>
      <c r="Q30" s="51" t="s">
        <v>211</v>
      </c>
      <c r="R30" s="51"/>
      <c r="S30" s="51"/>
      <c r="T30" s="51"/>
      <c r="U30" s="51" t="s">
        <v>51</v>
      </c>
      <c r="V30" s="51"/>
      <c r="W30" s="53"/>
      <c r="X30" s="124">
        <f t="shared" si="5"/>
        <v>1</v>
      </c>
      <c r="Y30" s="124">
        <f t="shared" si="6"/>
        <v>1</v>
      </c>
      <c r="Z30" s="124">
        <f t="shared" si="7"/>
        <v>1</v>
      </c>
      <c r="AA30" s="124">
        <f t="shared" si="8"/>
        <v>1</v>
      </c>
      <c r="AB30" s="124">
        <f t="shared" si="9"/>
        <v>1</v>
      </c>
      <c r="AC30" s="124">
        <f t="shared" si="10"/>
        <v>1</v>
      </c>
    </row>
    <row r="31" spans="2:29" s="39" customFormat="1" ht="48" outlineLevel="1">
      <c r="B31" s="72">
        <f t="shared" si="11"/>
        <v>20</v>
      </c>
      <c r="C31" s="51" t="s">
        <v>304</v>
      </c>
      <c r="D31" s="51">
        <v>3</v>
      </c>
      <c r="E31" s="51" t="s">
        <v>129</v>
      </c>
      <c r="F31" s="51"/>
      <c r="G31" s="51" t="s">
        <v>143</v>
      </c>
      <c r="H31" s="51"/>
      <c r="I31" s="51"/>
      <c r="J31" s="51" t="s">
        <v>132</v>
      </c>
      <c r="K31" s="51" t="s">
        <v>455</v>
      </c>
      <c r="L31" s="51" t="s">
        <v>258</v>
      </c>
      <c r="M31" s="67"/>
      <c r="N31" s="66" t="s">
        <v>157</v>
      </c>
      <c r="O31" s="77" t="str">
        <f t="shared" si="4"/>
        <v>ü</v>
      </c>
      <c r="P31" s="51" t="s">
        <v>172</v>
      </c>
      <c r="Q31" s="51" t="s">
        <v>310</v>
      </c>
      <c r="R31" s="51" t="s">
        <v>304</v>
      </c>
      <c r="S31" s="51"/>
      <c r="T31" s="51"/>
      <c r="U31" s="51" t="s">
        <v>7</v>
      </c>
      <c r="V31" s="51"/>
      <c r="W31" s="53"/>
      <c r="X31" s="124" t="str">
        <f t="shared" si="5"/>
        <v>Si</v>
      </c>
      <c r="Y31" s="124">
        <f t="shared" si="6"/>
        <v>1</v>
      </c>
      <c r="Z31" s="124">
        <f t="shared" si="7"/>
        <v>1</v>
      </c>
      <c r="AA31" s="124">
        <f t="shared" si="8"/>
        <v>1</v>
      </c>
      <c r="AB31" s="124">
        <f t="shared" si="9"/>
        <v>1</v>
      </c>
      <c r="AC31" s="124">
        <f t="shared" si="10"/>
        <v>1</v>
      </c>
    </row>
    <row r="32" spans="2:29" s="39" customFormat="1" ht="48" outlineLevel="1">
      <c r="B32" s="72">
        <f t="shared" si="11"/>
        <v>21</v>
      </c>
      <c r="C32" s="51" t="s">
        <v>304</v>
      </c>
      <c r="D32" s="51">
        <v>2.6</v>
      </c>
      <c r="E32" s="51" t="s">
        <v>130</v>
      </c>
      <c r="F32" s="51"/>
      <c r="G32" s="51" t="s">
        <v>143</v>
      </c>
      <c r="H32" s="51"/>
      <c r="I32" s="51"/>
      <c r="J32" s="51" t="s">
        <v>455</v>
      </c>
      <c r="K32" s="51" t="s">
        <v>415</v>
      </c>
      <c r="L32" s="51" t="s">
        <v>258</v>
      </c>
      <c r="M32" s="67"/>
      <c r="N32" s="66"/>
      <c r="O32" s="77" t="str">
        <f t="shared" si="4"/>
        <v/>
      </c>
      <c r="P32" s="51" t="s">
        <v>173</v>
      </c>
      <c r="Q32" s="51" t="s">
        <v>311</v>
      </c>
      <c r="R32" s="51" t="s">
        <v>304</v>
      </c>
      <c r="S32" s="51"/>
      <c r="T32" s="51"/>
      <c r="U32" s="51" t="s">
        <v>7</v>
      </c>
      <c r="V32" s="51"/>
      <c r="W32" s="53"/>
      <c r="X32" s="124">
        <f t="shared" si="5"/>
        <v>1</v>
      </c>
      <c r="Y32" s="124">
        <f t="shared" si="6"/>
        <v>1</v>
      </c>
      <c r="Z32" s="124">
        <f t="shared" si="7"/>
        <v>1</v>
      </c>
      <c r="AA32" s="124">
        <f t="shared" si="8"/>
        <v>1</v>
      </c>
      <c r="AB32" s="124">
        <f t="shared" si="9"/>
        <v>1</v>
      </c>
      <c r="AC32" s="124">
        <f t="shared" si="10"/>
        <v>1</v>
      </c>
    </row>
    <row r="33" spans="2:29" s="39" customFormat="1" ht="84" outlineLevel="1">
      <c r="B33" s="72">
        <f t="shared" si="11"/>
        <v>22</v>
      </c>
      <c r="C33" s="51" t="s">
        <v>304</v>
      </c>
      <c r="D33" s="51">
        <v>2.7</v>
      </c>
      <c r="E33" s="51" t="s">
        <v>131</v>
      </c>
      <c r="F33" s="51"/>
      <c r="G33" s="51" t="s">
        <v>143</v>
      </c>
      <c r="H33" s="51"/>
      <c r="I33" s="51"/>
      <c r="J33" s="51" t="s">
        <v>132</v>
      </c>
      <c r="K33" s="51" t="s">
        <v>455</v>
      </c>
      <c r="L33" s="51" t="s">
        <v>258</v>
      </c>
      <c r="M33" s="67"/>
      <c r="N33" s="66"/>
      <c r="O33" s="77" t="str">
        <f t="shared" si="4"/>
        <v/>
      </c>
      <c r="P33" s="51" t="s">
        <v>173</v>
      </c>
      <c r="Q33" s="51" t="s">
        <v>260</v>
      </c>
      <c r="R33" s="51" t="s">
        <v>304</v>
      </c>
      <c r="S33" s="51"/>
      <c r="T33" s="51"/>
      <c r="U33" s="51" t="s">
        <v>7</v>
      </c>
      <c r="V33" s="51"/>
      <c r="W33" s="53"/>
      <c r="X33" s="124">
        <f t="shared" si="5"/>
        <v>1</v>
      </c>
      <c r="Y33" s="124">
        <f t="shared" si="6"/>
        <v>1</v>
      </c>
      <c r="Z33" s="124">
        <f t="shared" si="7"/>
        <v>1</v>
      </c>
      <c r="AA33" s="124">
        <f t="shared" si="8"/>
        <v>1</v>
      </c>
      <c r="AB33" s="124">
        <f t="shared" si="9"/>
        <v>1</v>
      </c>
      <c r="AC33" s="124">
        <f t="shared" si="10"/>
        <v>1</v>
      </c>
    </row>
    <row r="34" spans="2:29" s="39" customFormat="1" ht="36" outlineLevel="1">
      <c r="B34" s="72">
        <f t="shared" si="11"/>
        <v>23</v>
      </c>
      <c r="C34" s="51" t="s">
        <v>304</v>
      </c>
      <c r="D34" s="51">
        <v>4</v>
      </c>
      <c r="E34" s="51" t="s">
        <v>135</v>
      </c>
      <c r="F34" s="51"/>
      <c r="G34" s="51" t="s">
        <v>143</v>
      </c>
      <c r="H34" s="51"/>
      <c r="I34" s="120"/>
      <c r="J34" s="51" t="s">
        <v>455</v>
      </c>
      <c r="K34" s="51" t="s">
        <v>132</v>
      </c>
      <c r="L34" s="51" t="s">
        <v>258</v>
      </c>
      <c r="M34" s="67"/>
      <c r="N34" s="66"/>
      <c r="O34" s="77" t="str">
        <f t="shared" si="4"/>
        <v/>
      </c>
      <c r="P34" s="51" t="s">
        <v>174</v>
      </c>
      <c r="Q34" s="51" t="s">
        <v>313</v>
      </c>
      <c r="R34" s="51" t="s">
        <v>312</v>
      </c>
      <c r="S34" s="51"/>
      <c r="T34" s="51"/>
      <c r="U34" s="51" t="s">
        <v>7</v>
      </c>
      <c r="V34" s="51"/>
      <c r="W34" s="53"/>
      <c r="X34" s="124">
        <f t="shared" si="5"/>
        <v>1</v>
      </c>
      <c r="Y34" s="124">
        <f t="shared" si="6"/>
        <v>1</v>
      </c>
      <c r="Z34" s="124">
        <f t="shared" si="7"/>
        <v>1</v>
      </c>
      <c r="AA34" s="124">
        <f t="shared" si="8"/>
        <v>1</v>
      </c>
      <c r="AB34" s="124">
        <f t="shared" si="9"/>
        <v>1</v>
      </c>
      <c r="AC34" s="124">
        <f t="shared" si="10"/>
        <v>1</v>
      </c>
    </row>
    <row r="35" spans="2:29" s="39" customFormat="1" ht="84" outlineLevel="1">
      <c r="B35" s="72">
        <f t="shared" si="11"/>
        <v>24</v>
      </c>
      <c r="C35" s="51" t="s">
        <v>304</v>
      </c>
      <c r="D35" s="51">
        <v>3.1</v>
      </c>
      <c r="E35" s="51" t="s">
        <v>135</v>
      </c>
      <c r="F35" s="51"/>
      <c r="G35" s="51" t="s">
        <v>20</v>
      </c>
      <c r="H35" s="51">
        <v>1</v>
      </c>
      <c r="I35" s="121" t="s">
        <v>351</v>
      </c>
      <c r="J35" s="51" t="s">
        <v>132</v>
      </c>
      <c r="K35" s="51" t="s">
        <v>302</v>
      </c>
      <c r="L35" s="51" t="s">
        <v>258</v>
      </c>
      <c r="M35" s="67"/>
      <c r="N35" s="66"/>
      <c r="O35" s="77" t="str">
        <f t="shared" si="4"/>
        <v/>
      </c>
      <c r="P35" s="51" t="s">
        <v>23</v>
      </c>
      <c r="Q35" s="51" t="s">
        <v>441</v>
      </c>
      <c r="R35" s="51" t="s">
        <v>73</v>
      </c>
      <c r="S35" s="51"/>
      <c r="T35" s="51"/>
      <c r="U35" s="51"/>
      <c r="V35" s="51"/>
      <c r="W35" s="53"/>
      <c r="X35" s="124">
        <f t="shared" si="5"/>
        <v>1</v>
      </c>
      <c r="Y35" s="124">
        <f t="shared" si="6"/>
        <v>1</v>
      </c>
      <c r="Z35" s="124">
        <f t="shared" si="7"/>
        <v>1</v>
      </c>
      <c r="AA35" s="124">
        <f t="shared" si="8"/>
        <v>1</v>
      </c>
      <c r="AB35" s="124">
        <f t="shared" si="9"/>
        <v>1</v>
      </c>
      <c r="AC35" s="124">
        <f t="shared" si="10"/>
        <v>1</v>
      </c>
    </row>
    <row r="36" spans="2:29" s="39" customFormat="1" ht="34.5" outlineLevel="1">
      <c r="B36" s="72">
        <f t="shared" si="11"/>
        <v>25</v>
      </c>
      <c r="C36" s="51" t="s">
        <v>304</v>
      </c>
      <c r="D36" s="51">
        <v>3.1</v>
      </c>
      <c r="E36" s="51" t="s">
        <v>135</v>
      </c>
      <c r="F36" s="51"/>
      <c r="G36" s="51" t="s">
        <v>463</v>
      </c>
      <c r="H36" s="51">
        <v>1</v>
      </c>
      <c r="I36" s="51" t="s">
        <v>362</v>
      </c>
      <c r="J36" s="51" t="s">
        <v>245</v>
      </c>
      <c r="K36" s="51" t="s">
        <v>363</v>
      </c>
      <c r="L36" s="51" t="s">
        <v>258</v>
      </c>
      <c r="M36" s="67"/>
      <c r="N36" s="66" t="s">
        <v>157</v>
      </c>
      <c r="O36" s="77" t="str">
        <f t="shared" si="4"/>
        <v>ü</v>
      </c>
      <c r="P36" s="51" t="s">
        <v>8</v>
      </c>
      <c r="Q36" s="10" t="s">
        <v>65</v>
      </c>
      <c r="R36" s="51"/>
      <c r="S36" s="51"/>
      <c r="T36" s="51"/>
      <c r="U36" s="51" t="s">
        <v>52</v>
      </c>
      <c r="V36" s="51"/>
      <c r="W36" s="53"/>
      <c r="X36" s="124">
        <f t="shared" si="5"/>
        <v>1</v>
      </c>
      <c r="Y36" s="124">
        <f t="shared" si="6"/>
        <v>1</v>
      </c>
      <c r="Z36" s="124">
        <f t="shared" si="7"/>
        <v>1</v>
      </c>
      <c r="AA36" s="124" t="str">
        <f t="shared" si="8"/>
        <v>Si</v>
      </c>
      <c r="AB36" s="124">
        <f t="shared" si="9"/>
        <v>1</v>
      </c>
      <c r="AC36" s="124">
        <f t="shared" si="10"/>
        <v>1</v>
      </c>
    </row>
    <row r="37" spans="2:29" s="39" customFormat="1" ht="36" outlineLevel="1">
      <c r="B37" s="72">
        <f t="shared" si="11"/>
        <v>26</v>
      </c>
      <c r="C37" s="51" t="s">
        <v>304</v>
      </c>
      <c r="D37" s="51">
        <v>3.1</v>
      </c>
      <c r="E37" s="51" t="s">
        <v>135</v>
      </c>
      <c r="F37" s="51"/>
      <c r="G37" s="51" t="s">
        <v>463</v>
      </c>
      <c r="H37" s="51">
        <v>2</v>
      </c>
      <c r="I37" s="51" t="s">
        <v>364</v>
      </c>
      <c r="J37" s="51" t="s">
        <v>245</v>
      </c>
      <c r="K37" s="51" t="s">
        <v>132</v>
      </c>
      <c r="L37" s="51" t="s">
        <v>258</v>
      </c>
      <c r="M37" s="67"/>
      <c r="N37" s="66"/>
      <c r="O37" s="77" t="str">
        <f t="shared" si="4"/>
        <v/>
      </c>
      <c r="P37" s="51" t="s">
        <v>65</v>
      </c>
      <c r="Q37" s="10" t="s">
        <v>78</v>
      </c>
      <c r="R37" s="51"/>
      <c r="S37" s="51"/>
      <c r="T37" s="51"/>
      <c r="U37" s="51" t="s">
        <v>52</v>
      </c>
      <c r="V37" s="51"/>
      <c r="W37" s="53"/>
      <c r="X37" s="124">
        <f t="shared" si="5"/>
        <v>1</v>
      </c>
      <c r="Y37" s="124">
        <f t="shared" si="6"/>
        <v>1</v>
      </c>
      <c r="Z37" s="124">
        <f t="shared" si="7"/>
        <v>1</v>
      </c>
      <c r="AA37" s="124">
        <f t="shared" si="8"/>
        <v>1</v>
      </c>
      <c r="AB37" s="124">
        <f t="shared" si="9"/>
        <v>1</v>
      </c>
      <c r="AC37" s="124">
        <f t="shared" si="10"/>
        <v>1</v>
      </c>
    </row>
    <row r="38" spans="2:29" s="39" customFormat="1" ht="36" outlineLevel="1">
      <c r="B38" s="72">
        <f t="shared" si="11"/>
        <v>27</v>
      </c>
      <c r="C38" s="51" t="s">
        <v>304</v>
      </c>
      <c r="D38" s="51">
        <v>3.1</v>
      </c>
      <c r="E38" s="51" t="s">
        <v>135</v>
      </c>
      <c r="F38" s="51"/>
      <c r="G38" s="51" t="s">
        <v>463</v>
      </c>
      <c r="H38" s="51">
        <v>3</v>
      </c>
      <c r="I38" s="51" t="s">
        <v>365</v>
      </c>
      <c r="J38" s="51" t="s">
        <v>132</v>
      </c>
      <c r="K38" s="51" t="s">
        <v>124</v>
      </c>
      <c r="L38" s="51" t="s">
        <v>258</v>
      </c>
      <c r="M38" s="67"/>
      <c r="N38" s="66"/>
      <c r="O38" s="77" t="str">
        <f t="shared" si="4"/>
        <v/>
      </c>
      <c r="P38" s="51" t="s">
        <v>78</v>
      </c>
      <c r="Q38" s="10" t="s">
        <v>78</v>
      </c>
      <c r="R38" s="51"/>
      <c r="S38" s="51"/>
      <c r="T38" s="51"/>
      <c r="U38" s="51" t="s">
        <v>52</v>
      </c>
      <c r="V38" s="51"/>
      <c r="W38" s="53"/>
      <c r="X38" s="124">
        <f t="shared" si="5"/>
        <v>1</v>
      </c>
      <c r="Y38" s="124">
        <f t="shared" si="6"/>
        <v>1</v>
      </c>
      <c r="Z38" s="124">
        <f t="shared" si="7"/>
        <v>1</v>
      </c>
      <c r="AA38" s="124">
        <f t="shared" si="8"/>
        <v>1</v>
      </c>
      <c r="AB38" s="124">
        <f t="shared" si="9"/>
        <v>1</v>
      </c>
      <c r="AC38" s="124">
        <f t="shared" si="10"/>
        <v>1</v>
      </c>
    </row>
    <row r="39" spans="2:29" s="39" customFormat="1" ht="36" outlineLevel="1">
      <c r="B39" s="72">
        <f t="shared" si="11"/>
        <v>28</v>
      </c>
      <c r="C39" s="51" t="s">
        <v>304</v>
      </c>
      <c r="D39" s="51">
        <v>3.1</v>
      </c>
      <c r="E39" s="51" t="s">
        <v>135</v>
      </c>
      <c r="F39" s="51"/>
      <c r="G39" s="51" t="s">
        <v>463</v>
      </c>
      <c r="H39" s="51">
        <v>4</v>
      </c>
      <c r="I39" s="51" t="s">
        <v>366</v>
      </c>
      <c r="J39" s="51" t="s">
        <v>245</v>
      </c>
      <c r="K39" s="51" t="s">
        <v>132</v>
      </c>
      <c r="L39" s="51" t="s">
        <v>258</v>
      </c>
      <c r="M39" s="67"/>
      <c r="N39" s="66"/>
      <c r="O39" s="77" t="str">
        <f t="shared" si="4"/>
        <v/>
      </c>
      <c r="P39" s="51" t="s">
        <v>65</v>
      </c>
      <c r="Q39" s="10" t="s">
        <v>65</v>
      </c>
      <c r="R39" s="51"/>
      <c r="S39" s="51"/>
      <c r="T39" s="51"/>
      <c r="U39" s="51" t="s">
        <v>52</v>
      </c>
      <c r="V39" s="51"/>
      <c r="W39" s="53"/>
      <c r="X39" s="124">
        <f t="shared" si="5"/>
        <v>1</v>
      </c>
      <c r="Y39" s="124">
        <f t="shared" si="6"/>
        <v>1</v>
      </c>
      <c r="Z39" s="124">
        <f t="shared" si="7"/>
        <v>1</v>
      </c>
      <c r="AA39" s="124">
        <f t="shared" si="8"/>
        <v>1</v>
      </c>
      <c r="AB39" s="124">
        <f t="shared" si="9"/>
        <v>1</v>
      </c>
      <c r="AC39" s="124">
        <f t="shared" si="10"/>
        <v>1</v>
      </c>
    </row>
    <row r="40" spans="2:29" s="39" customFormat="1" ht="84" outlineLevel="1">
      <c r="B40" s="72">
        <f t="shared" si="11"/>
        <v>29</v>
      </c>
      <c r="C40" s="51" t="s">
        <v>304</v>
      </c>
      <c r="D40" s="51">
        <v>3.1</v>
      </c>
      <c r="E40" s="51" t="s">
        <v>135</v>
      </c>
      <c r="F40" s="55"/>
      <c r="G40" s="51" t="s">
        <v>20</v>
      </c>
      <c r="H40" s="55">
        <v>2</v>
      </c>
      <c r="I40" s="55" t="s">
        <v>447</v>
      </c>
      <c r="J40" s="51" t="s">
        <v>245</v>
      </c>
      <c r="K40" s="51" t="s">
        <v>302</v>
      </c>
      <c r="L40" s="51" t="s">
        <v>258</v>
      </c>
      <c r="M40" s="67"/>
      <c r="N40" s="66"/>
      <c r="O40" s="77" t="str">
        <f t="shared" si="4"/>
        <v/>
      </c>
      <c r="P40" s="51" t="s">
        <v>23</v>
      </c>
      <c r="Q40" s="51" t="s">
        <v>444</v>
      </c>
      <c r="R40" s="51" t="s">
        <v>73</v>
      </c>
      <c r="S40" s="51"/>
      <c r="T40" s="51"/>
      <c r="U40" s="51" t="s">
        <v>50</v>
      </c>
      <c r="V40" s="51"/>
      <c r="W40" s="53"/>
      <c r="X40" s="124">
        <f t="shared" si="5"/>
        <v>1</v>
      </c>
      <c r="Y40" s="124">
        <f t="shared" si="6"/>
        <v>1</v>
      </c>
      <c r="Z40" s="124">
        <f t="shared" si="7"/>
        <v>1</v>
      </c>
      <c r="AA40" s="124">
        <f t="shared" si="8"/>
        <v>1</v>
      </c>
      <c r="AB40" s="124">
        <f t="shared" si="9"/>
        <v>1</v>
      </c>
      <c r="AC40" s="124">
        <f t="shared" si="10"/>
        <v>1</v>
      </c>
    </row>
    <row r="41" spans="2:29" s="39" customFormat="1" ht="84" outlineLevel="1">
      <c r="B41" s="72">
        <f t="shared" si="11"/>
        <v>30</v>
      </c>
      <c r="C41" s="51" t="s">
        <v>304</v>
      </c>
      <c r="D41" s="51">
        <v>3.1</v>
      </c>
      <c r="E41" s="51" t="s">
        <v>135</v>
      </c>
      <c r="F41" s="55"/>
      <c r="G41" s="51" t="s">
        <v>20</v>
      </c>
      <c r="H41" s="55">
        <v>8</v>
      </c>
      <c r="I41" s="57" t="s">
        <v>408</v>
      </c>
      <c r="J41" s="51" t="s">
        <v>302</v>
      </c>
      <c r="K41" s="51" t="s">
        <v>302</v>
      </c>
      <c r="L41" s="51" t="s">
        <v>258</v>
      </c>
      <c r="M41" s="67"/>
      <c r="N41" s="66"/>
      <c r="O41" s="77" t="str">
        <f t="shared" si="4"/>
        <v/>
      </c>
      <c r="P41" s="51" t="s">
        <v>23</v>
      </c>
      <c r="Q41" s="51" t="s">
        <v>74</v>
      </c>
      <c r="R41" s="51" t="s">
        <v>50</v>
      </c>
      <c r="S41" s="51"/>
      <c r="T41" s="51"/>
      <c r="U41" s="51" t="s">
        <v>50</v>
      </c>
      <c r="V41" s="51"/>
      <c r="W41" s="53"/>
      <c r="X41" s="124">
        <f t="shared" si="5"/>
        <v>1</v>
      </c>
      <c r="Y41" s="124">
        <f t="shared" si="6"/>
        <v>1</v>
      </c>
      <c r="Z41" s="124">
        <f t="shared" si="7"/>
        <v>1</v>
      </c>
      <c r="AA41" s="124">
        <f t="shared" si="8"/>
        <v>1</v>
      </c>
      <c r="AB41" s="124">
        <f t="shared" si="9"/>
        <v>1</v>
      </c>
      <c r="AC41" s="124">
        <f t="shared" si="10"/>
        <v>1</v>
      </c>
    </row>
    <row r="42" spans="2:29" s="39" customFormat="1" ht="84" outlineLevel="1">
      <c r="B42" s="72">
        <f t="shared" si="11"/>
        <v>31</v>
      </c>
      <c r="C42" s="51" t="s">
        <v>304</v>
      </c>
      <c r="D42" s="51">
        <v>3</v>
      </c>
      <c r="E42" s="51" t="s">
        <v>135</v>
      </c>
      <c r="F42" s="55"/>
      <c r="G42" s="51" t="s">
        <v>20</v>
      </c>
      <c r="H42" s="55">
        <v>3</v>
      </c>
      <c r="I42" s="55" t="s">
        <v>351</v>
      </c>
      <c r="J42" s="51" t="s">
        <v>132</v>
      </c>
      <c r="K42" s="51" t="s">
        <v>302</v>
      </c>
      <c r="L42" s="51" t="s">
        <v>258</v>
      </c>
      <c r="M42" s="67"/>
      <c r="N42" s="66" t="s">
        <v>157</v>
      </c>
      <c r="O42" s="77" t="str">
        <f t="shared" si="4"/>
        <v>ü</v>
      </c>
      <c r="P42" s="51" t="s">
        <v>68</v>
      </c>
      <c r="Q42" s="51" t="s">
        <v>442</v>
      </c>
      <c r="R42" s="51" t="s">
        <v>73</v>
      </c>
      <c r="S42" s="51"/>
      <c r="T42" s="51"/>
      <c r="U42" s="51" t="s">
        <v>50</v>
      </c>
      <c r="V42" s="51"/>
      <c r="W42" s="53"/>
      <c r="X42" s="124">
        <f t="shared" si="5"/>
        <v>1</v>
      </c>
      <c r="Y42" s="124">
        <f t="shared" si="6"/>
        <v>1</v>
      </c>
      <c r="Z42" s="124">
        <f t="shared" si="7"/>
        <v>1</v>
      </c>
      <c r="AA42" s="124">
        <f t="shared" si="8"/>
        <v>1</v>
      </c>
      <c r="AB42" s="124" t="str">
        <f t="shared" si="9"/>
        <v>Si</v>
      </c>
      <c r="AC42" s="124">
        <f t="shared" si="10"/>
        <v>1</v>
      </c>
    </row>
    <row r="43" spans="2:29" s="39" customFormat="1" ht="36" outlineLevel="1">
      <c r="B43" s="72">
        <f t="shared" si="11"/>
        <v>32</v>
      </c>
      <c r="C43" s="51" t="s">
        <v>304</v>
      </c>
      <c r="D43" s="51">
        <v>4</v>
      </c>
      <c r="E43" s="51" t="s">
        <v>136</v>
      </c>
      <c r="F43" s="51"/>
      <c r="G43" s="51" t="s">
        <v>143</v>
      </c>
      <c r="H43" s="51"/>
      <c r="I43" s="51"/>
      <c r="J43" s="51" t="s">
        <v>142</v>
      </c>
      <c r="K43" s="51" t="s">
        <v>458</v>
      </c>
      <c r="L43" s="51" t="s">
        <v>258</v>
      </c>
      <c r="M43" s="67"/>
      <c r="N43" s="66"/>
      <c r="O43" s="77" t="str">
        <f t="shared" si="4"/>
        <v/>
      </c>
      <c r="P43" s="51" t="s">
        <v>174</v>
      </c>
      <c r="Q43" s="51" t="s">
        <v>314</v>
      </c>
      <c r="R43" s="51" t="s">
        <v>312</v>
      </c>
      <c r="S43" s="51"/>
      <c r="T43" s="51"/>
      <c r="U43" s="51" t="s">
        <v>7</v>
      </c>
      <c r="V43" s="51"/>
      <c r="W43" s="53"/>
      <c r="X43" s="124">
        <f t="shared" si="5"/>
        <v>1</v>
      </c>
      <c r="Y43" s="124">
        <f t="shared" si="6"/>
        <v>1</v>
      </c>
      <c r="Z43" s="124">
        <f t="shared" si="7"/>
        <v>1</v>
      </c>
      <c r="AA43" s="124">
        <f t="shared" si="8"/>
        <v>1</v>
      </c>
      <c r="AB43" s="124">
        <f t="shared" si="9"/>
        <v>1</v>
      </c>
      <c r="AC43" s="124">
        <f t="shared" si="10"/>
        <v>1</v>
      </c>
    </row>
    <row r="44" spans="2:29" s="39" customFormat="1" ht="34.5" outlineLevel="1">
      <c r="B44" s="72">
        <f t="shared" si="11"/>
        <v>33</v>
      </c>
      <c r="C44" s="51" t="s">
        <v>304</v>
      </c>
      <c r="D44" s="51">
        <v>4</v>
      </c>
      <c r="E44" s="51" t="s">
        <v>137</v>
      </c>
      <c r="F44" s="51"/>
      <c r="G44" s="51" t="s">
        <v>143</v>
      </c>
      <c r="H44" s="51"/>
      <c r="I44" s="51"/>
      <c r="J44" s="51" t="s">
        <v>142</v>
      </c>
      <c r="K44" s="51" t="s">
        <v>132</v>
      </c>
      <c r="L44" s="51" t="s">
        <v>258</v>
      </c>
      <c r="M44" s="67"/>
      <c r="N44" s="66"/>
      <c r="O44" s="77" t="str">
        <f t="shared" ref="O44:O65" si="12">IF(N44="No","û",IF(N44="Si","ü",IF(N44="NA","l","")))</f>
        <v/>
      </c>
      <c r="P44" s="51" t="s">
        <v>314</v>
      </c>
      <c r="Q44" s="51" t="s">
        <v>315</v>
      </c>
      <c r="R44" s="51" t="s">
        <v>312</v>
      </c>
      <c r="S44" s="51"/>
      <c r="T44" s="51"/>
      <c r="U44" s="51" t="s">
        <v>7</v>
      </c>
      <c r="V44" s="51"/>
      <c r="W44" s="53"/>
      <c r="X44" s="124">
        <f t="shared" si="5"/>
        <v>1</v>
      </c>
      <c r="Y44" s="124">
        <f t="shared" si="6"/>
        <v>1</v>
      </c>
      <c r="Z44" s="124">
        <f t="shared" si="7"/>
        <v>1</v>
      </c>
      <c r="AA44" s="124">
        <f t="shared" si="8"/>
        <v>1</v>
      </c>
      <c r="AB44" s="124">
        <f t="shared" si="9"/>
        <v>1</v>
      </c>
      <c r="AC44" s="124">
        <f t="shared" si="10"/>
        <v>1</v>
      </c>
    </row>
    <row r="45" spans="2:29" s="39" customFormat="1" ht="60" outlineLevel="1">
      <c r="B45" s="72">
        <f t="shared" si="11"/>
        <v>34</v>
      </c>
      <c r="C45" s="51" t="s">
        <v>304</v>
      </c>
      <c r="D45" s="59">
        <v>5</v>
      </c>
      <c r="E45" s="59" t="s">
        <v>417</v>
      </c>
      <c r="F45" s="59"/>
      <c r="G45" s="51" t="s">
        <v>143</v>
      </c>
      <c r="H45" s="59"/>
      <c r="I45" s="59"/>
      <c r="J45" s="59" t="s">
        <v>132</v>
      </c>
      <c r="K45" s="59" t="s">
        <v>124</v>
      </c>
      <c r="L45" s="59" t="s">
        <v>429</v>
      </c>
      <c r="M45" s="79"/>
      <c r="N45" s="80"/>
      <c r="O45" s="77" t="str">
        <f t="shared" si="12"/>
        <v/>
      </c>
      <c r="P45" s="122" t="s">
        <v>194</v>
      </c>
      <c r="Q45" s="59" t="s">
        <v>430</v>
      </c>
      <c r="R45" s="59"/>
      <c r="S45" s="59"/>
      <c r="T45" s="59"/>
      <c r="U45" s="59"/>
      <c r="V45" s="59"/>
      <c r="W45" s="53"/>
      <c r="X45" s="124">
        <f t="shared" si="5"/>
        <v>1</v>
      </c>
      <c r="Y45" s="124">
        <f t="shared" si="6"/>
        <v>1</v>
      </c>
      <c r="Z45" s="124">
        <f t="shared" si="7"/>
        <v>1</v>
      </c>
      <c r="AA45" s="124">
        <f t="shared" si="8"/>
        <v>1</v>
      </c>
      <c r="AB45" s="124">
        <f t="shared" si="9"/>
        <v>1</v>
      </c>
      <c r="AC45" s="124">
        <f t="shared" si="10"/>
        <v>1</v>
      </c>
    </row>
    <row r="46" spans="2:29" s="39" customFormat="1" ht="84.75" outlineLevel="1" thickBot="1">
      <c r="B46" s="72">
        <f t="shared" si="11"/>
        <v>35</v>
      </c>
      <c r="C46" s="59" t="s">
        <v>304</v>
      </c>
      <c r="D46" s="59">
        <v>3.2</v>
      </c>
      <c r="E46" s="59" t="s">
        <v>137</v>
      </c>
      <c r="F46" s="78"/>
      <c r="G46" s="51" t="s">
        <v>20</v>
      </c>
      <c r="H46" s="78">
        <v>6</v>
      </c>
      <c r="I46" s="78" t="s">
        <v>443</v>
      </c>
      <c r="J46" s="59" t="s">
        <v>302</v>
      </c>
      <c r="K46" s="59" t="s">
        <v>132</v>
      </c>
      <c r="L46" s="59" t="s">
        <v>258</v>
      </c>
      <c r="M46" s="79"/>
      <c r="N46" s="80"/>
      <c r="O46" s="77" t="str">
        <f t="shared" si="12"/>
        <v/>
      </c>
      <c r="P46" s="51" t="s">
        <v>68</v>
      </c>
      <c r="Q46" s="51" t="s">
        <v>446</v>
      </c>
      <c r="R46" s="59" t="s">
        <v>73</v>
      </c>
      <c r="S46" s="59"/>
      <c r="T46" s="59"/>
      <c r="U46" s="51" t="s">
        <v>50</v>
      </c>
      <c r="V46" s="59"/>
      <c r="W46" s="53"/>
      <c r="X46" s="124">
        <f t="shared" si="5"/>
        <v>1</v>
      </c>
      <c r="Y46" s="124">
        <f t="shared" si="6"/>
        <v>1</v>
      </c>
      <c r="Z46" s="124">
        <f t="shared" si="7"/>
        <v>1</v>
      </c>
      <c r="AA46" s="124">
        <f t="shared" si="8"/>
        <v>1</v>
      </c>
      <c r="AB46" s="124">
        <f t="shared" si="9"/>
        <v>1</v>
      </c>
      <c r="AC46" s="124">
        <f t="shared" si="10"/>
        <v>1</v>
      </c>
    </row>
    <row r="47" spans="2:29" ht="18" customHeight="1" thickBot="1">
      <c r="B47" s="102" t="s">
        <v>125</v>
      </c>
      <c r="C47" s="92"/>
      <c r="D47" s="92"/>
      <c r="E47" s="92"/>
      <c r="F47" s="92"/>
      <c r="G47" s="92"/>
      <c r="H47" s="92"/>
      <c r="I47" s="92"/>
      <c r="J47" s="92"/>
      <c r="K47" s="92"/>
      <c r="L47" s="92"/>
      <c r="M47" s="92"/>
      <c r="N47" s="103" t="s">
        <v>400</v>
      </c>
      <c r="O47" s="103" t="str">
        <f t="shared" si="12"/>
        <v/>
      </c>
      <c r="P47" s="92"/>
      <c r="Q47" s="92"/>
      <c r="R47" s="92"/>
      <c r="S47" s="92"/>
      <c r="T47" s="92"/>
      <c r="U47" s="92"/>
      <c r="V47" s="94"/>
      <c r="X47" s="124"/>
      <c r="Y47" s="124"/>
      <c r="Z47" s="124"/>
      <c r="AA47" s="124"/>
      <c r="AB47" s="124"/>
      <c r="AC47" s="124"/>
    </row>
    <row r="48" spans="2:29" s="39" customFormat="1" ht="34.5" outlineLevel="1">
      <c r="B48" s="72">
        <f>B46+1</f>
        <v>36</v>
      </c>
      <c r="C48" s="72" t="s">
        <v>125</v>
      </c>
      <c r="D48" s="72">
        <v>1</v>
      </c>
      <c r="E48" s="72" t="s">
        <v>418</v>
      </c>
      <c r="F48" s="72"/>
      <c r="G48" s="51" t="s">
        <v>143</v>
      </c>
      <c r="H48" s="72"/>
      <c r="I48" s="72"/>
      <c r="J48" s="72" t="s">
        <v>455</v>
      </c>
      <c r="K48" s="72" t="s">
        <v>318</v>
      </c>
      <c r="L48" s="72" t="s">
        <v>258</v>
      </c>
      <c r="M48" s="75">
        <v>2</v>
      </c>
      <c r="N48" s="82" t="s">
        <v>157</v>
      </c>
      <c r="O48" s="68" t="str">
        <f t="shared" si="12"/>
        <v>ü</v>
      </c>
      <c r="P48" s="72" t="s">
        <v>319</v>
      </c>
      <c r="Q48" s="72" t="s">
        <v>419</v>
      </c>
      <c r="R48" s="72"/>
      <c r="S48" s="72"/>
      <c r="T48" s="72"/>
      <c r="U48" s="72" t="s">
        <v>53</v>
      </c>
      <c r="V48" s="72"/>
      <c r="W48" s="53"/>
      <c r="X48" s="124" t="str">
        <f t="shared" ref="X48:X80" si="13">IF(($G48="PRO")*AND(N48&lt;&gt;""),$N48, 1)</f>
        <v>Si</v>
      </c>
      <c r="Y48" s="124">
        <f t="shared" ref="Y48:Y80" si="14">IF(($G48="REQM")*AND(N48&lt;&gt;""),$N48, 1)</f>
        <v>1</v>
      </c>
      <c r="Z48" s="124">
        <f t="shared" ref="Z48:Z80" si="15">IF(($G48="ING")*AND(N48&lt;&gt;""),$N48, 1)</f>
        <v>1</v>
      </c>
      <c r="AA48" s="124">
        <f t="shared" ref="AA48:AA80" si="16">IF(($G48="PPQA")*AND(N48&lt;&gt;""),$N48, 1)</f>
        <v>1</v>
      </c>
      <c r="AB48" s="124">
        <f t="shared" ref="AB48:AB80" si="17">IF(($G48="CM")*AND(N48&lt;&gt;""),$N48, 1)</f>
        <v>1</v>
      </c>
      <c r="AC48" s="124">
        <f t="shared" ref="AC48:AC80" si="18">IF(($G48="MA")*AND(N48&lt;&gt;""),$N48, 1)</f>
        <v>1</v>
      </c>
    </row>
    <row r="49" spans="2:29" s="39" customFormat="1" ht="60" outlineLevel="1">
      <c r="B49" s="72">
        <f t="shared" ref="B49:B58" si="19">B48+1</f>
        <v>37</v>
      </c>
      <c r="C49" s="51" t="s">
        <v>125</v>
      </c>
      <c r="D49" s="51">
        <v>2.1</v>
      </c>
      <c r="E49" s="51" t="s">
        <v>127</v>
      </c>
      <c r="F49" s="51"/>
      <c r="G49" s="51" t="s">
        <v>143</v>
      </c>
      <c r="H49" s="51"/>
      <c r="I49" s="51"/>
      <c r="J49" s="51" t="s">
        <v>132</v>
      </c>
      <c r="K49" s="51" t="s">
        <v>455</v>
      </c>
      <c r="L49" s="51" t="s">
        <v>258</v>
      </c>
      <c r="M49" s="67">
        <v>1</v>
      </c>
      <c r="N49" s="82" t="s">
        <v>157</v>
      </c>
      <c r="O49" s="69" t="str">
        <f t="shared" si="12"/>
        <v>ü</v>
      </c>
      <c r="P49" s="51" t="s">
        <v>420</v>
      </c>
      <c r="Q49" s="51" t="s">
        <v>421</v>
      </c>
      <c r="R49" s="51" t="s">
        <v>126</v>
      </c>
      <c r="S49" s="51"/>
      <c r="T49" s="51"/>
      <c r="U49" s="51" t="s">
        <v>53</v>
      </c>
      <c r="V49" s="51"/>
      <c r="W49" s="53"/>
      <c r="X49" s="124" t="str">
        <f t="shared" si="13"/>
        <v>Si</v>
      </c>
      <c r="Y49" s="124">
        <f t="shared" si="14"/>
        <v>1</v>
      </c>
      <c r="Z49" s="124">
        <f t="shared" si="15"/>
        <v>1</v>
      </c>
      <c r="AA49" s="124">
        <f t="shared" si="16"/>
        <v>1</v>
      </c>
      <c r="AB49" s="124">
        <f t="shared" si="17"/>
        <v>1</v>
      </c>
      <c r="AC49" s="124">
        <f t="shared" si="18"/>
        <v>1</v>
      </c>
    </row>
    <row r="50" spans="2:29" s="39" customFormat="1" ht="34.5" outlineLevel="1">
      <c r="B50" s="72">
        <f t="shared" si="19"/>
        <v>38</v>
      </c>
      <c r="C50" s="51" t="s">
        <v>125</v>
      </c>
      <c r="D50" s="51">
        <v>2.1</v>
      </c>
      <c r="E50" s="51" t="s">
        <v>127</v>
      </c>
      <c r="F50" s="51"/>
      <c r="G50" s="51" t="s">
        <v>346</v>
      </c>
      <c r="H50" s="51">
        <v>1</v>
      </c>
      <c r="I50" s="51" t="s">
        <v>202</v>
      </c>
      <c r="J50" s="51" t="s">
        <v>455</v>
      </c>
      <c r="K50" s="51" t="s">
        <v>415</v>
      </c>
      <c r="L50" s="51" t="s">
        <v>258</v>
      </c>
      <c r="M50" s="67">
        <v>1</v>
      </c>
      <c r="N50" s="82" t="s">
        <v>157</v>
      </c>
      <c r="O50" s="69" t="str">
        <f t="shared" si="12"/>
        <v>ü</v>
      </c>
      <c r="P50" s="51" t="s">
        <v>119</v>
      </c>
      <c r="Q50" s="51" t="s">
        <v>61</v>
      </c>
      <c r="R50" s="51"/>
      <c r="S50" s="51"/>
      <c r="T50" s="51"/>
      <c r="U50" s="51" t="s">
        <v>62</v>
      </c>
      <c r="V50" s="51"/>
      <c r="W50" s="53"/>
      <c r="X50" s="124">
        <f t="shared" si="13"/>
        <v>1</v>
      </c>
      <c r="Y50" s="124" t="str">
        <f t="shared" si="14"/>
        <v>Si</v>
      </c>
      <c r="Z50" s="124">
        <f t="shared" si="15"/>
        <v>1</v>
      </c>
      <c r="AA50" s="124">
        <f t="shared" si="16"/>
        <v>1</v>
      </c>
      <c r="AB50" s="124">
        <f t="shared" si="17"/>
        <v>1</v>
      </c>
      <c r="AC50" s="124">
        <f t="shared" si="18"/>
        <v>1</v>
      </c>
    </row>
    <row r="51" spans="2:29" s="39" customFormat="1" ht="36" outlineLevel="1">
      <c r="B51" s="72">
        <f t="shared" si="19"/>
        <v>39</v>
      </c>
      <c r="C51" s="51" t="s">
        <v>125</v>
      </c>
      <c r="D51" s="51">
        <v>2.2000000000000002</v>
      </c>
      <c r="E51" s="51" t="s">
        <v>133</v>
      </c>
      <c r="F51" s="51"/>
      <c r="G51" s="51" t="s">
        <v>143</v>
      </c>
      <c r="H51" s="51"/>
      <c r="I51" s="51"/>
      <c r="J51" s="51" t="s">
        <v>132</v>
      </c>
      <c r="K51" s="51" t="s">
        <v>142</v>
      </c>
      <c r="L51" s="51" t="s">
        <v>258</v>
      </c>
      <c r="M51" s="67"/>
      <c r="N51" s="82"/>
      <c r="O51" s="69" t="str">
        <f t="shared" si="12"/>
        <v/>
      </c>
      <c r="P51" s="51" t="s">
        <v>178</v>
      </c>
      <c r="Q51" s="51" t="s">
        <v>320</v>
      </c>
      <c r="R51" s="51" t="s">
        <v>126</v>
      </c>
      <c r="S51" s="51"/>
      <c r="T51" s="51"/>
      <c r="U51" s="51" t="s">
        <v>53</v>
      </c>
      <c r="V51" s="51"/>
      <c r="W51" s="53"/>
      <c r="X51" s="124">
        <f t="shared" si="13"/>
        <v>1</v>
      </c>
      <c r="Y51" s="124">
        <f t="shared" si="14"/>
        <v>1</v>
      </c>
      <c r="Z51" s="124">
        <f t="shared" si="15"/>
        <v>1</v>
      </c>
      <c r="AA51" s="124">
        <f t="shared" si="16"/>
        <v>1</v>
      </c>
      <c r="AB51" s="124">
        <f t="shared" si="17"/>
        <v>1</v>
      </c>
      <c r="AC51" s="124">
        <f t="shared" si="18"/>
        <v>1</v>
      </c>
    </row>
    <row r="52" spans="2:29" s="39" customFormat="1" ht="36" outlineLevel="1">
      <c r="B52" s="72">
        <f t="shared" si="19"/>
        <v>40</v>
      </c>
      <c r="C52" s="51" t="s">
        <v>125</v>
      </c>
      <c r="D52" s="51">
        <v>2.2999999999999998</v>
      </c>
      <c r="E52" s="51" t="s">
        <v>134</v>
      </c>
      <c r="F52" s="51"/>
      <c r="G52" s="51" t="s">
        <v>143</v>
      </c>
      <c r="H52" s="51"/>
      <c r="I52" s="51"/>
      <c r="J52" s="51" t="s">
        <v>132</v>
      </c>
      <c r="K52" s="51" t="s">
        <v>456</v>
      </c>
      <c r="L52" s="51" t="s">
        <v>258</v>
      </c>
      <c r="M52" s="67"/>
      <c r="N52" s="82"/>
      <c r="O52" s="69" t="str">
        <f t="shared" si="12"/>
        <v/>
      </c>
      <c r="P52" s="51" t="s">
        <v>179</v>
      </c>
      <c r="Q52" s="51" t="s">
        <v>350</v>
      </c>
      <c r="R52" s="51" t="s">
        <v>126</v>
      </c>
      <c r="S52" s="51"/>
      <c r="T52" s="51"/>
      <c r="U52" s="51" t="s">
        <v>53</v>
      </c>
      <c r="V52" s="51"/>
      <c r="W52" s="53"/>
      <c r="X52" s="124">
        <f t="shared" si="13"/>
        <v>1</v>
      </c>
      <c r="Y52" s="124">
        <f t="shared" si="14"/>
        <v>1</v>
      </c>
      <c r="Z52" s="124">
        <f t="shared" si="15"/>
        <v>1</v>
      </c>
      <c r="AA52" s="124">
        <f t="shared" si="16"/>
        <v>1</v>
      </c>
      <c r="AB52" s="124">
        <f t="shared" si="17"/>
        <v>1</v>
      </c>
      <c r="AC52" s="124">
        <f t="shared" si="18"/>
        <v>1</v>
      </c>
    </row>
    <row r="53" spans="2:29" s="39" customFormat="1" ht="34.5" outlineLevel="1">
      <c r="B53" s="72">
        <f t="shared" si="19"/>
        <v>41</v>
      </c>
      <c r="C53" s="51" t="s">
        <v>125</v>
      </c>
      <c r="D53" s="51">
        <v>2.2999999999999998</v>
      </c>
      <c r="E53" s="51" t="s">
        <v>134</v>
      </c>
      <c r="F53" s="51"/>
      <c r="G53" s="51" t="s">
        <v>346</v>
      </c>
      <c r="H53" s="51">
        <v>2</v>
      </c>
      <c r="I53" s="51" t="s">
        <v>347</v>
      </c>
      <c r="J53" s="51" t="s">
        <v>132</v>
      </c>
      <c r="K53" s="51" t="s">
        <v>142</v>
      </c>
      <c r="L53" s="51" t="s">
        <v>258</v>
      </c>
      <c r="M53" s="67"/>
      <c r="N53" s="82"/>
      <c r="O53" s="69" t="str">
        <f t="shared" si="12"/>
        <v/>
      </c>
      <c r="P53" s="51" t="s">
        <v>61</v>
      </c>
      <c r="Q53" s="51" t="s">
        <v>63</v>
      </c>
      <c r="R53" s="51"/>
      <c r="S53" s="51"/>
      <c r="T53" s="51"/>
      <c r="U53" s="51" t="s">
        <v>62</v>
      </c>
      <c r="V53" s="51"/>
      <c r="W53" s="53"/>
      <c r="X53" s="124">
        <f t="shared" si="13"/>
        <v>1</v>
      </c>
      <c r="Y53" s="124">
        <f t="shared" si="14"/>
        <v>1</v>
      </c>
      <c r="Z53" s="124">
        <f t="shared" si="15"/>
        <v>1</v>
      </c>
      <c r="AA53" s="124">
        <f t="shared" si="16"/>
        <v>1</v>
      </c>
      <c r="AB53" s="124">
        <f t="shared" si="17"/>
        <v>1</v>
      </c>
      <c r="AC53" s="124">
        <f t="shared" si="18"/>
        <v>1</v>
      </c>
    </row>
    <row r="54" spans="2:29" s="39" customFormat="1" ht="34.5" outlineLevel="1">
      <c r="B54" s="72">
        <f t="shared" si="19"/>
        <v>42</v>
      </c>
      <c r="C54" s="51" t="s">
        <v>125</v>
      </c>
      <c r="D54" s="51">
        <v>2.2999999999999998</v>
      </c>
      <c r="E54" s="51" t="s">
        <v>134</v>
      </c>
      <c r="F54" s="51"/>
      <c r="G54" s="51" t="s">
        <v>346</v>
      </c>
      <c r="H54" s="51">
        <v>3</v>
      </c>
      <c r="I54" s="51" t="s">
        <v>348</v>
      </c>
      <c r="J54" s="51" t="s">
        <v>132</v>
      </c>
      <c r="K54" s="51" t="s">
        <v>142</v>
      </c>
      <c r="L54" s="51" t="s">
        <v>258</v>
      </c>
      <c r="M54" s="67"/>
      <c r="N54" s="82"/>
      <c r="O54" s="69" t="str">
        <f t="shared" si="12"/>
        <v/>
      </c>
      <c r="P54" s="51" t="s">
        <v>63</v>
      </c>
      <c r="Q54" s="51" t="s">
        <v>75</v>
      </c>
      <c r="R54" s="51"/>
      <c r="S54" s="51"/>
      <c r="T54" s="51"/>
      <c r="U54" s="51" t="s">
        <v>62</v>
      </c>
      <c r="V54" s="51"/>
      <c r="W54" s="53"/>
      <c r="X54" s="124">
        <f t="shared" si="13"/>
        <v>1</v>
      </c>
      <c r="Y54" s="124">
        <f t="shared" si="14"/>
        <v>1</v>
      </c>
      <c r="Z54" s="124">
        <f t="shared" si="15"/>
        <v>1</v>
      </c>
      <c r="AA54" s="124">
        <f t="shared" si="16"/>
        <v>1</v>
      </c>
      <c r="AB54" s="124">
        <f t="shared" si="17"/>
        <v>1</v>
      </c>
      <c r="AC54" s="124">
        <f t="shared" si="18"/>
        <v>1</v>
      </c>
    </row>
    <row r="55" spans="2:29" s="39" customFormat="1" ht="34.5" outlineLevel="1">
      <c r="B55" s="72">
        <f t="shared" si="19"/>
        <v>43</v>
      </c>
      <c r="C55" s="51" t="s">
        <v>125</v>
      </c>
      <c r="D55" s="51">
        <v>2.2999999999999998</v>
      </c>
      <c r="E55" s="51" t="s">
        <v>134</v>
      </c>
      <c r="F55" s="51"/>
      <c r="G55" s="51" t="s">
        <v>346</v>
      </c>
      <c r="H55" s="51">
        <v>5</v>
      </c>
      <c r="I55" s="51" t="s">
        <v>196</v>
      </c>
      <c r="J55" s="51" t="s">
        <v>142</v>
      </c>
      <c r="K55" s="51" t="s">
        <v>132</v>
      </c>
      <c r="L55" s="51" t="s">
        <v>258</v>
      </c>
      <c r="M55" s="67"/>
      <c r="N55" s="82"/>
      <c r="O55" s="69" t="str">
        <f t="shared" si="12"/>
        <v/>
      </c>
      <c r="P55" s="51" t="s">
        <v>117</v>
      </c>
      <c r="Q55" s="51" t="s">
        <v>76</v>
      </c>
      <c r="R55" s="51"/>
      <c r="S55" s="51"/>
      <c r="T55" s="51"/>
      <c r="U55" s="51" t="s">
        <v>62</v>
      </c>
      <c r="V55" s="51"/>
      <c r="W55" s="53"/>
      <c r="X55" s="124">
        <f t="shared" si="13"/>
        <v>1</v>
      </c>
      <c r="Y55" s="124">
        <f t="shared" si="14"/>
        <v>1</v>
      </c>
      <c r="Z55" s="124">
        <f t="shared" si="15"/>
        <v>1</v>
      </c>
      <c r="AA55" s="124">
        <f t="shared" si="16"/>
        <v>1</v>
      </c>
      <c r="AB55" s="124">
        <f t="shared" si="17"/>
        <v>1</v>
      </c>
      <c r="AC55" s="124">
        <f t="shared" si="18"/>
        <v>1</v>
      </c>
    </row>
    <row r="56" spans="2:29" s="39" customFormat="1" ht="48" outlineLevel="1">
      <c r="B56" s="72">
        <f t="shared" si="19"/>
        <v>44</v>
      </c>
      <c r="C56" s="51" t="s">
        <v>125</v>
      </c>
      <c r="D56" s="51">
        <v>2.4</v>
      </c>
      <c r="E56" s="51" t="s">
        <v>128</v>
      </c>
      <c r="F56" s="51"/>
      <c r="G56" s="51" t="s">
        <v>143</v>
      </c>
      <c r="H56" s="51"/>
      <c r="I56" s="51"/>
      <c r="J56" s="51" t="s">
        <v>132</v>
      </c>
      <c r="K56" s="51" t="s">
        <v>459</v>
      </c>
      <c r="L56" s="51" t="s">
        <v>258</v>
      </c>
      <c r="M56" s="67"/>
      <c r="N56" s="82"/>
      <c r="O56" s="69" t="str">
        <f t="shared" si="12"/>
        <v/>
      </c>
      <c r="P56" s="51" t="s">
        <v>177</v>
      </c>
      <c r="Q56" s="51" t="s">
        <v>321</v>
      </c>
      <c r="R56" s="51" t="s">
        <v>126</v>
      </c>
      <c r="S56" s="51"/>
      <c r="T56" s="51"/>
      <c r="U56" s="51" t="s">
        <v>53</v>
      </c>
      <c r="V56" s="51"/>
      <c r="W56" s="53"/>
      <c r="X56" s="124">
        <f t="shared" si="13"/>
        <v>1</v>
      </c>
      <c r="Y56" s="124">
        <f t="shared" si="14"/>
        <v>1</v>
      </c>
      <c r="Z56" s="124">
        <f t="shared" si="15"/>
        <v>1</v>
      </c>
      <c r="AA56" s="124">
        <f t="shared" si="16"/>
        <v>1</v>
      </c>
      <c r="AB56" s="124">
        <f t="shared" si="17"/>
        <v>1</v>
      </c>
      <c r="AC56" s="124">
        <f t="shared" si="18"/>
        <v>1</v>
      </c>
    </row>
    <row r="57" spans="2:29" s="39" customFormat="1" ht="96" outlineLevel="1">
      <c r="B57" s="72">
        <f t="shared" si="19"/>
        <v>45</v>
      </c>
      <c r="C57" s="51" t="s">
        <v>125</v>
      </c>
      <c r="D57" s="51">
        <v>2.4</v>
      </c>
      <c r="E57" s="51" t="s">
        <v>128</v>
      </c>
      <c r="F57" s="51"/>
      <c r="G57" s="51" t="s">
        <v>143</v>
      </c>
      <c r="H57" s="51">
        <v>1</v>
      </c>
      <c r="I57" s="54" t="s">
        <v>208</v>
      </c>
      <c r="J57" s="51" t="s">
        <v>132</v>
      </c>
      <c r="K57" s="51" t="s">
        <v>124</v>
      </c>
      <c r="L57" s="51" t="s">
        <v>258</v>
      </c>
      <c r="M57" s="67"/>
      <c r="N57" s="82"/>
      <c r="O57" s="69" t="str">
        <f t="shared" si="12"/>
        <v/>
      </c>
      <c r="P57" s="51" t="s">
        <v>69</v>
      </c>
      <c r="Q57" s="51" t="s">
        <v>71</v>
      </c>
      <c r="R57" s="51"/>
      <c r="S57" s="51"/>
      <c r="T57" s="51"/>
      <c r="U57" s="51" t="s">
        <v>51</v>
      </c>
      <c r="V57" s="51"/>
      <c r="W57" s="53"/>
      <c r="X57" s="124">
        <f t="shared" si="13"/>
        <v>1</v>
      </c>
      <c r="Y57" s="124">
        <f t="shared" si="14"/>
        <v>1</v>
      </c>
      <c r="Z57" s="124">
        <f t="shared" si="15"/>
        <v>1</v>
      </c>
      <c r="AA57" s="124">
        <f t="shared" si="16"/>
        <v>1</v>
      </c>
      <c r="AB57" s="124">
        <f t="shared" si="17"/>
        <v>1</v>
      </c>
      <c r="AC57" s="124">
        <f t="shared" si="18"/>
        <v>1</v>
      </c>
    </row>
    <row r="58" spans="2:29" s="39" customFormat="1" ht="36" outlineLevel="1">
      <c r="B58" s="72">
        <f t="shared" si="19"/>
        <v>46</v>
      </c>
      <c r="C58" s="55" t="s">
        <v>125</v>
      </c>
      <c r="D58" s="55">
        <v>2.4</v>
      </c>
      <c r="E58" s="55" t="s">
        <v>128</v>
      </c>
      <c r="F58" s="55"/>
      <c r="G58" s="51" t="s">
        <v>143</v>
      </c>
      <c r="H58" s="55">
        <v>3</v>
      </c>
      <c r="I58" s="56" t="s">
        <v>150</v>
      </c>
      <c r="J58" s="55" t="s">
        <v>132</v>
      </c>
      <c r="K58" s="55" t="s">
        <v>124</v>
      </c>
      <c r="L58" s="51" t="s">
        <v>258</v>
      </c>
      <c r="M58" s="67"/>
      <c r="N58" s="66"/>
      <c r="O58" s="69" t="str">
        <f t="shared" si="12"/>
        <v/>
      </c>
      <c r="P58" s="55" t="s">
        <v>69</v>
      </c>
      <c r="Q58" s="55" t="s">
        <v>83</v>
      </c>
      <c r="R58" s="55"/>
      <c r="S58" s="55"/>
      <c r="T58" s="55"/>
      <c r="U58" s="55" t="s">
        <v>51</v>
      </c>
      <c r="V58" s="51"/>
      <c r="W58" s="53"/>
      <c r="X58" s="124">
        <f t="shared" si="13"/>
        <v>1</v>
      </c>
      <c r="Y58" s="124">
        <f t="shared" si="14"/>
        <v>1</v>
      </c>
      <c r="Z58" s="124">
        <f t="shared" si="15"/>
        <v>1</v>
      </c>
      <c r="AA58" s="124">
        <f t="shared" si="16"/>
        <v>1</v>
      </c>
      <c r="AB58" s="124">
        <f t="shared" si="17"/>
        <v>1</v>
      </c>
      <c r="AC58" s="124">
        <f t="shared" si="18"/>
        <v>1</v>
      </c>
    </row>
    <row r="59" spans="2:29" s="39" customFormat="1" ht="36" outlineLevel="1">
      <c r="B59" s="72">
        <f>B57+1</f>
        <v>46</v>
      </c>
      <c r="C59" s="51" t="s">
        <v>125</v>
      </c>
      <c r="D59" s="51">
        <v>2.4</v>
      </c>
      <c r="E59" s="51" t="s">
        <v>128</v>
      </c>
      <c r="F59" s="51"/>
      <c r="G59" s="51" t="s">
        <v>143</v>
      </c>
      <c r="H59" s="51">
        <v>4</v>
      </c>
      <c r="I59" s="54" t="s">
        <v>209</v>
      </c>
      <c r="J59" s="51" t="s">
        <v>132</v>
      </c>
      <c r="K59" s="51" t="s">
        <v>124</v>
      </c>
      <c r="L59" s="51" t="s">
        <v>258</v>
      </c>
      <c r="M59" s="67"/>
      <c r="N59" s="82"/>
      <c r="O59" s="69" t="str">
        <f t="shared" si="12"/>
        <v/>
      </c>
      <c r="P59" s="51" t="s">
        <v>69</v>
      </c>
      <c r="Q59" s="51" t="s">
        <v>70</v>
      </c>
      <c r="R59" s="51"/>
      <c r="S59" s="51"/>
      <c r="T59" s="51"/>
      <c r="U59" s="51" t="s">
        <v>51</v>
      </c>
      <c r="V59" s="51"/>
      <c r="W59" s="53"/>
      <c r="X59" s="124">
        <f t="shared" si="13"/>
        <v>1</v>
      </c>
      <c r="Y59" s="124">
        <f t="shared" si="14"/>
        <v>1</v>
      </c>
      <c r="Z59" s="124">
        <f t="shared" si="15"/>
        <v>1</v>
      </c>
      <c r="AA59" s="124">
        <f t="shared" si="16"/>
        <v>1</v>
      </c>
      <c r="AB59" s="124">
        <f t="shared" si="17"/>
        <v>1</v>
      </c>
      <c r="AC59" s="124">
        <f t="shared" si="18"/>
        <v>1</v>
      </c>
    </row>
    <row r="60" spans="2:29" s="39" customFormat="1" ht="34.5" outlineLevel="1">
      <c r="B60" s="72">
        <f t="shared" ref="B60:B80" si="20">B59+1</f>
        <v>47</v>
      </c>
      <c r="C60" s="51" t="s">
        <v>125</v>
      </c>
      <c r="D60" s="51">
        <v>2.4</v>
      </c>
      <c r="E60" s="51" t="s">
        <v>128</v>
      </c>
      <c r="F60" s="51"/>
      <c r="G60" s="51" t="s">
        <v>143</v>
      </c>
      <c r="H60" s="51">
        <v>5</v>
      </c>
      <c r="I60" s="54" t="s">
        <v>210</v>
      </c>
      <c r="J60" s="51" t="s">
        <v>132</v>
      </c>
      <c r="K60" s="51" t="s">
        <v>124</v>
      </c>
      <c r="L60" s="51" t="s">
        <v>258</v>
      </c>
      <c r="M60" s="67"/>
      <c r="N60" s="82"/>
      <c r="O60" s="69" t="str">
        <f t="shared" si="12"/>
        <v/>
      </c>
      <c r="P60" s="51" t="s">
        <v>69</v>
      </c>
      <c r="Q60" s="51" t="s">
        <v>211</v>
      </c>
      <c r="R60" s="51"/>
      <c r="S60" s="51"/>
      <c r="T60" s="51"/>
      <c r="U60" s="51" t="s">
        <v>51</v>
      </c>
      <c r="V60" s="51"/>
      <c r="W60" s="53"/>
      <c r="X60" s="124">
        <f t="shared" si="13"/>
        <v>1</v>
      </c>
      <c r="Y60" s="124">
        <f t="shared" si="14"/>
        <v>1</v>
      </c>
      <c r="Z60" s="124">
        <f t="shared" si="15"/>
        <v>1</v>
      </c>
      <c r="AA60" s="124">
        <f t="shared" si="16"/>
        <v>1</v>
      </c>
      <c r="AB60" s="124">
        <f t="shared" si="17"/>
        <v>1</v>
      </c>
      <c r="AC60" s="124">
        <f t="shared" si="18"/>
        <v>1</v>
      </c>
    </row>
    <row r="61" spans="2:29" s="39" customFormat="1" ht="48" outlineLevel="1">
      <c r="B61" s="72">
        <f t="shared" si="20"/>
        <v>48</v>
      </c>
      <c r="C61" s="51" t="s">
        <v>125</v>
      </c>
      <c r="D61" s="51">
        <v>2</v>
      </c>
      <c r="E61" s="51" t="s">
        <v>129</v>
      </c>
      <c r="F61" s="51"/>
      <c r="G61" s="51" t="s">
        <v>143</v>
      </c>
      <c r="H61" s="51"/>
      <c r="I61" s="51"/>
      <c r="J61" s="51" t="s">
        <v>132</v>
      </c>
      <c r="K61" s="51" t="s">
        <v>455</v>
      </c>
      <c r="L61" s="51" t="s">
        <v>258</v>
      </c>
      <c r="M61" s="67"/>
      <c r="N61" s="82"/>
      <c r="O61" s="69" t="str">
        <f t="shared" si="12"/>
        <v/>
      </c>
      <c r="P61" s="51" t="s">
        <v>177</v>
      </c>
      <c r="Q61" s="51" t="s">
        <v>322</v>
      </c>
      <c r="R61" s="51" t="s">
        <v>126</v>
      </c>
      <c r="S61" s="51"/>
      <c r="T61" s="51"/>
      <c r="U61" s="51" t="s">
        <v>53</v>
      </c>
      <c r="V61" s="51"/>
      <c r="W61" s="53"/>
      <c r="X61" s="124">
        <f t="shared" si="13"/>
        <v>1</v>
      </c>
      <c r="Y61" s="124">
        <f t="shared" si="14"/>
        <v>1</v>
      </c>
      <c r="Z61" s="124">
        <f t="shared" si="15"/>
        <v>1</v>
      </c>
      <c r="AA61" s="124">
        <f t="shared" si="16"/>
        <v>1</v>
      </c>
      <c r="AB61" s="124">
        <f t="shared" si="17"/>
        <v>1</v>
      </c>
      <c r="AC61" s="124">
        <f t="shared" si="18"/>
        <v>1</v>
      </c>
    </row>
    <row r="62" spans="2:29" s="39" customFormat="1" ht="48" outlineLevel="1">
      <c r="B62" s="72">
        <f t="shared" si="20"/>
        <v>49</v>
      </c>
      <c r="C62" s="51" t="s">
        <v>125</v>
      </c>
      <c r="D62" s="51">
        <v>2</v>
      </c>
      <c r="E62" s="51" t="s">
        <v>130</v>
      </c>
      <c r="F62" s="51"/>
      <c r="G62" s="51" t="s">
        <v>143</v>
      </c>
      <c r="H62" s="51"/>
      <c r="I62" s="51"/>
      <c r="J62" s="51" t="s">
        <v>132</v>
      </c>
      <c r="K62" s="51" t="s">
        <v>455</v>
      </c>
      <c r="L62" s="51" t="s">
        <v>258</v>
      </c>
      <c r="M62" s="67"/>
      <c r="N62" s="82"/>
      <c r="O62" s="69" t="str">
        <f t="shared" si="12"/>
        <v/>
      </c>
      <c r="P62" s="51" t="s">
        <v>180</v>
      </c>
      <c r="Q62" s="51" t="s">
        <v>323</v>
      </c>
      <c r="R62" s="51" t="s">
        <v>126</v>
      </c>
      <c r="S62" s="51"/>
      <c r="T62" s="51"/>
      <c r="U62" s="51" t="s">
        <v>53</v>
      </c>
      <c r="V62" s="51"/>
      <c r="W62" s="53"/>
      <c r="X62" s="124">
        <f t="shared" si="13"/>
        <v>1</v>
      </c>
      <c r="Y62" s="124">
        <f t="shared" si="14"/>
        <v>1</v>
      </c>
      <c r="Z62" s="124">
        <f t="shared" si="15"/>
        <v>1</v>
      </c>
      <c r="AA62" s="124">
        <f t="shared" si="16"/>
        <v>1</v>
      </c>
      <c r="AB62" s="124">
        <f t="shared" si="17"/>
        <v>1</v>
      </c>
      <c r="AC62" s="124">
        <f t="shared" si="18"/>
        <v>1</v>
      </c>
    </row>
    <row r="63" spans="2:29" s="39" customFormat="1" ht="120" outlineLevel="1">
      <c r="B63" s="72">
        <f t="shared" si="20"/>
        <v>50</v>
      </c>
      <c r="C63" s="51" t="s">
        <v>125</v>
      </c>
      <c r="D63" s="51">
        <v>2</v>
      </c>
      <c r="E63" s="51" t="s">
        <v>131</v>
      </c>
      <c r="F63" s="51"/>
      <c r="G63" s="51" t="s">
        <v>143</v>
      </c>
      <c r="H63" s="51"/>
      <c r="I63" s="51"/>
      <c r="J63" s="51" t="s">
        <v>132</v>
      </c>
      <c r="K63" s="51" t="s">
        <v>460</v>
      </c>
      <c r="L63" s="51" t="s">
        <v>258</v>
      </c>
      <c r="M63" s="67"/>
      <c r="N63" s="82"/>
      <c r="O63" s="69" t="str">
        <f t="shared" si="12"/>
        <v/>
      </c>
      <c r="P63" s="51" t="s">
        <v>181</v>
      </c>
      <c r="Q63" s="51" t="s">
        <v>104</v>
      </c>
      <c r="R63" s="51" t="s">
        <v>126</v>
      </c>
      <c r="S63" s="51"/>
      <c r="T63" s="51"/>
      <c r="U63" s="51" t="s">
        <v>53</v>
      </c>
      <c r="V63" s="51"/>
      <c r="W63" s="53"/>
      <c r="X63" s="124">
        <f t="shared" si="13"/>
        <v>1</v>
      </c>
      <c r="Y63" s="124">
        <f t="shared" si="14"/>
        <v>1</v>
      </c>
      <c r="Z63" s="124">
        <f t="shared" si="15"/>
        <v>1</v>
      </c>
      <c r="AA63" s="124">
        <f t="shared" si="16"/>
        <v>1</v>
      </c>
      <c r="AB63" s="124">
        <f t="shared" si="17"/>
        <v>1</v>
      </c>
      <c r="AC63" s="124">
        <f t="shared" si="18"/>
        <v>1</v>
      </c>
    </row>
    <row r="64" spans="2:29" s="39" customFormat="1" ht="34.5" outlineLevel="1">
      <c r="B64" s="72">
        <f t="shared" si="20"/>
        <v>51</v>
      </c>
      <c r="C64" s="51" t="s">
        <v>125</v>
      </c>
      <c r="D64" s="51">
        <v>2.7</v>
      </c>
      <c r="E64" s="51" t="s">
        <v>131</v>
      </c>
      <c r="F64" s="51" t="s">
        <v>216</v>
      </c>
      <c r="G64" s="51" t="s">
        <v>143</v>
      </c>
      <c r="H64" s="57">
        <v>1</v>
      </c>
      <c r="I64" s="58" t="s">
        <v>212</v>
      </c>
      <c r="J64" s="51" t="s">
        <v>132</v>
      </c>
      <c r="K64" s="51" t="s">
        <v>455</v>
      </c>
      <c r="L64" s="51" t="s">
        <v>258</v>
      </c>
      <c r="M64" s="67"/>
      <c r="N64" s="82"/>
      <c r="O64" s="69" t="str">
        <f t="shared" si="12"/>
        <v/>
      </c>
      <c r="P64" s="51"/>
      <c r="Q64" s="51" t="s">
        <v>214</v>
      </c>
      <c r="R64" s="51"/>
      <c r="S64" s="51"/>
      <c r="T64" s="51"/>
      <c r="U64" s="51"/>
      <c r="V64" s="51"/>
      <c r="W64" s="53"/>
      <c r="X64" s="124">
        <f t="shared" si="13"/>
        <v>1</v>
      </c>
      <c r="Y64" s="124">
        <f t="shared" si="14"/>
        <v>1</v>
      </c>
      <c r="Z64" s="124">
        <f t="shared" si="15"/>
        <v>1</v>
      </c>
      <c r="AA64" s="124">
        <f t="shared" si="16"/>
        <v>1</v>
      </c>
      <c r="AB64" s="124">
        <f t="shared" si="17"/>
        <v>1</v>
      </c>
      <c r="AC64" s="124">
        <f t="shared" si="18"/>
        <v>1</v>
      </c>
    </row>
    <row r="65" spans="2:29" s="39" customFormat="1" ht="34.5" outlineLevel="1">
      <c r="B65" s="72">
        <f t="shared" si="20"/>
        <v>52</v>
      </c>
      <c r="C65" s="51" t="s">
        <v>125</v>
      </c>
      <c r="D65" s="51">
        <v>3.1</v>
      </c>
      <c r="E65" s="51" t="s">
        <v>135</v>
      </c>
      <c r="F65" s="51" t="s">
        <v>216</v>
      </c>
      <c r="G65" s="51" t="s">
        <v>143</v>
      </c>
      <c r="H65" s="51"/>
      <c r="I65" s="51"/>
      <c r="J65" s="51" t="s">
        <v>455</v>
      </c>
      <c r="K65" s="51" t="s">
        <v>132</v>
      </c>
      <c r="L65" s="51" t="s">
        <v>258</v>
      </c>
      <c r="M65" s="67"/>
      <c r="N65" s="82"/>
      <c r="O65" s="69" t="str">
        <f t="shared" si="12"/>
        <v/>
      </c>
      <c r="P65" s="51" t="s">
        <v>182</v>
      </c>
      <c r="Q65" s="51" t="s">
        <v>380</v>
      </c>
      <c r="R65" s="51" t="s">
        <v>312</v>
      </c>
      <c r="S65" s="51"/>
      <c r="T65" s="51"/>
      <c r="U65" s="51" t="s">
        <v>53</v>
      </c>
      <c r="V65" s="51"/>
      <c r="W65" s="53"/>
      <c r="X65" s="124">
        <f t="shared" si="13"/>
        <v>1</v>
      </c>
      <c r="Y65" s="124">
        <f t="shared" si="14"/>
        <v>1</v>
      </c>
      <c r="Z65" s="124">
        <f t="shared" si="15"/>
        <v>1</v>
      </c>
      <c r="AA65" s="124">
        <f t="shared" si="16"/>
        <v>1</v>
      </c>
      <c r="AB65" s="124">
        <f t="shared" si="17"/>
        <v>1</v>
      </c>
      <c r="AC65" s="124">
        <f t="shared" si="18"/>
        <v>1</v>
      </c>
    </row>
    <row r="66" spans="2:29" s="39" customFormat="1" ht="48" outlineLevel="1">
      <c r="B66" s="72">
        <f t="shared" si="20"/>
        <v>53</v>
      </c>
      <c r="C66" s="51" t="s">
        <v>125</v>
      </c>
      <c r="D66" s="51">
        <v>3</v>
      </c>
      <c r="E66" s="51" t="s">
        <v>135</v>
      </c>
      <c r="F66" s="51"/>
      <c r="G66" s="51" t="s">
        <v>20</v>
      </c>
      <c r="H66" s="51">
        <v>1</v>
      </c>
      <c r="I66" s="51" t="s">
        <v>438</v>
      </c>
      <c r="J66" s="51" t="s">
        <v>132</v>
      </c>
      <c r="K66" s="51" t="s">
        <v>302</v>
      </c>
      <c r="L66" s="51" t="s">
        <v>258</v>
      </c>
      <c r="M66" s="67"/>
      <c r="N66" s="82" t="s">
        <v>157</v>
      </c>
      <c r="O66" s="69"/>
      <c r="P66" s="51" t="s">
        <v>450</v>
      </c>
      <c r="Q66" s="51" t="s">
        <v>448</v>
      </c>
      <c r="R66" s="51" t="s">
        <v>80</v>
      </c>
      <c r="S66" s="51"/>
      <c r="T66" s="51"/>
      <c r="U66" s="51" t="s">
        <v>50</v>
      </c>
      <c r="V66" s="51"/>
      <c r="W66" s="53"/>
      <c r="X66" s="124">
        <f t="shared" si="13"/>
        <v>1</v>
      </c>
      <c r="Y66" s="124">
        <f t="shared" si="14"/>
        <v>1</v>
      </c>
      <c r="Z66" s="124">
        <f t="shared" si="15"/>
        <v>1</v>
      </c>
      <c r="AA66" s="124">
        <f t="shared" si="16"/>
        <v>1</v>
      </c>
      <c r="AB66" s="124" t="str">
        <f t="shared" si="17"/>
        <v>Si</v>
      </c>
      <c r="AC66" s="124">
        <f t="shared" si="18"/>
        <v>1</v>
      </c>
    </row>
    <row r="67" spans="2:29" s="39" customFormat="1" ht="60" outlineLevel="1">
      <c r="B67" s="72">
        <f t="shared" si="20"/>
        <v>54</v>
      </c>
      <c r="C67" s="51" t="s">
        <v>125</v>
      </c>
      <c r="D67" s="51">
        <v>3.1</v>
      </c>
      <c r="E67" s="51" t="s">
        <v>135</v>
      </c>
      <c r="F67" s="51" t="s">
        <v>216</v>
      </c>
      <c r="G67" s="51" t="s">
        <v>463</v>
      </c>
      <c r="H67" s="51">
        <v>1</v>
      </c>
      <c r="I67" s="51" t="s">
        <v>362</v>
      </c>
      <c r="J67" s="51" t="s">
        <v>245</v>
      </c>
      <c r="K67" s="51" t="s">
        <v>363</v>
      </c>
      <c r="L67" s="51" t="s">
        <v>258</v>
      </c>
      <c r="M67" s="67"/>
      <c r="N67" s="82"/>
      <c r="O67" s="69" t="str">
        <f t="shared" ref="O67:O72" si="21">IF(N67="No","û",IF(N67="Si","ü",IF(N67="NA","l","")))</f>
        <v/>
      </c>
      <c r="P67" s="51" t="s">
        <v>54</v>
      </c>
      <c r="Q67" s="10" t="s">
        <v>65</v>
      </c>
      <c r="R67" s="51"/>
      <c r="S67" s="51"/>
      <c r="T67" s="51"/>
      <c r="U67" s="51" t="s">
        <v>52</v>
      </c>
      <c r="V67" s="51"/>
      <c r="W67" s="53"/>
      <c r="X67" s="124">
        <f t="shared" si="13"/>
        <v>1</v>
      </c>
      <c r="Y67" s="124">
        <f t="shared" si="14"/>
        <v>1</v>
      </c>
      <c r="Z67" s="124">
        <f t="shared" si="15"/>
        <v>1</v>
      </c>
      <c r="AA67" s="124">
        <f t="shared" si="16"/>
        <v>1</v>
      </c>
      <c r="AB67" s="124">
        <f t="shared" si="17"/>
        <v>1</v>
      </c>
      <c r="AC67" s="124">
        <f t="shared" si="18"/>
        <v>1</v>
      </c>
    </row>
    <row r="68" spans="2:29" s="39" customFormat="1" ht="36" outlineLevel="1">
      <c r="B68" s="72">
        <f t="shared" si="20"/>
        <v>55</v>
      </c>
      <c r="C68" s="51" t="s">
        <v>125</v>
      </c>
      <c r="D68" s="51">
        <v>3.1</v>
      </c>
      <c r="E68" s="51" t="s">
        <v>135</v>
      </c>
      <c r="F68" s="51" t="s">
        <v>216</v>
      </c>
      <c r="G68" s="51" t="s">
        <v>463</v>
      </c>
      <c r="H68" s="51">
        <v>2</v>
      </c>
      <c r="I68" s="51" t="s">
        <v>364</v>
      </c>
      <c r="J68" s="51" t="s">
        <v>245</v>
      </c>
      <c r="K68" s="51" t="s">
        <v>132</v>
      </c>
      <c r="L68" s="51" t="s">
        <v>258</v>
      </c>
      <c r="M68" s="67"/>
      <c r="N68" s="82"/>
      <c r="O68" s="69" t="str">
        <f t="shared" si="21"/>
        <v/>
      </c>
      <c r="P68" s="51" t="s">
        <v>65</v>
      </c>
      <c r="Q68" s="10" t="s">
        <v>78</v>
      </c>
      <c r="R68" s="51"/>
      <c r="S68" s="51"/>
      <c r="T68" s="51"/>
      <c r="U68" s="51" t="s">
        <v>52</v>
      </c>
      <c r="V68" s="51"/>
      <c r="W68" s="53"/>
      <c r="X68" s="124">
        <f t="shared" si="13"/>
        <v>1</v>
      </c>
      <c r="Y68" s="124">
        <f t="shared" si="14"/>
        <v>1</v>
      </c>
      <c r="Z68" s="124">
        <f t="shared" si="15"/>
        <v>1</v>
      </c>
      <c r="AA68" s="124">
        <f t="shared" si="16"/>
        <v>1</v>
      </c>
      <c r="AB68" s="124">
        <f t="shared" si="17"/>
        <v>1</v>
      </c>
      <c r="AC68" s="124">
        <f t="shared" si="18"/>
        <v>1</v>
      </c>
    </row>
    <row r="69" spans="2:29" s="39" customFormat="1" ht="36" outlineLevel="1">
      <c r="B69" s="72">
        <f t="shared" si="20"/>
        <v>56</v>
      </c>
      <c r="C69" s="51" t="s">
        <v>125</v>
      </c>
      <c r="D69" s="51">
        <v>3.1</v>
      </c>
      <c r="E69" s="51" t="s">
        <v>135</v>
      </c>
      <c r="F69" s="51" t="s">
        <v>216</v>
      </c>
      <c r="G69" s="51" t="s">
        <v>463</v>
      </c>
      <c r="H69" s="51">
        <v>3</v>
      </c>
      <c r="I69" s="51" t="s">
        <v>365</v>
      </c>
      <c r="J69" s="51" t="s">
        <v>132</v>
      </c>
      <c r="K69" s="51" t="s">
        <v>245</v>
      </c>
      <c r="L69" s="51" t="s">
        <v>258</v>
      </c>
      <c r="M69" s="67"/>
      <c r="N69" s="82"/>
      <c r="O69" s="69" t="str">
        <f t="shared" si="21"/>
        <v/>
      </c>
      <c r="P69" s="51" t="s">
        <v>78</v>
      </c>
      <c r="Q69" s="10" t="s">
        <v>78</v>
      </c>
      <c r="R69" s="51"/>
      <c r="S69" s="51"/>
      <c r="T69" s="51"/>
      <c r="U69" s="51" t="s">
        <v>52</v>
      </c>
      <c r="V69" s="51"/>
      <c r="W69" s="53"/>
      <c r="X69" s="124">
        <f t="shared" si="13"/>
        <v>1</v>
      </c>
      <c r="Y69" s="124">
        <f t="shared" si="14"/>
        <v>1</v>
      </c>
      <c r="Z69" s="124">
        <f t="shared" si="15"/>
        <v>1</v>
      </c>
      <c r="AA69" s="124">
        <f t="shared" si="16"/>
        <v>1</v>
      </c>
      <c r="AB69" s="124">
        <f t="shared" si="17"/>
        <v>1</v>
      </c>
      <c r="AC69" s="124">
        <f t="shared" si="18"/>
        <v>1</v>
      </c>
    </row>
    <row r="70" spans="2:29" s="39" customFormat="1" ht="36" outlineLevel="1">
      <c r="B70" s="72">
        <f t="shared" si="20"/>
        <v>57</v>
      </c>
      <c r="C70" s="51" t="s">
        <v>125</v>
      </c>
      <c r="D70" s="51">
        <v>3.1</v>
      </c>
      <c r="E70" s="51" t="s">
        <v>135</v>
      </c>
      <c r="F70" s="51" t="s">
        <v>216</v>
      </c>
      <c r="G70" s="51" t="s">
        <v>463</v>
      </c>
      <c r="H70" s="51">
        <v>4</v>
      </c>
      <c r="I70" s="51" t="s">
        <v>366</v>
      </c>
      <c r="J70" s="51" t="s">
        <v>245</v>
      </c>
      <c r="K70" s="51" t="s">
        <v>132</v>
      </c>
      <c r="L70" s="51" t="s">
        <v>258</v>
      </c>
      <c r="M70" s="67"/>
      <c r="N70" s="82"/>
      <c r="O70" s="69" t="str">
        <f t="shared" si="21"/>
        <v/>
      </c>
      <c r="P70" s="51" t="s">
        <v>65</v>
      </c>
      <c r="Q70" s="10" t="s">
        <v>65</v>
      </c>
      <c r="R70" s="51"/>
      <c r="S70" s="51"/>
      <c r="T70" s="51"/>
      <c r="U70" s="51" t="s">
        <v>52</v>
      </c>
      <c r="V70" s="51"/>
      <c r="W70" s="53"/>
      <c r="X70" s="124">
        <f t="shared" si="13"/>
        <v>1</v>
      </c>
      <c r="Y70" s="124">
        <f t="shared" si="14"/>
        <v>1</v>
      </c>
      <c r="Z70" s="124">
        <f t="shared" si="15"/>
        <v>1</v>
      </c>
      <c r="AA70" s="124">
        <f t="shared" si="16"/>
        <v>1</v>
      </c>
      <c r="AB70" s="124">
        <f t="shared" si="17"/>
        <v>1</v>
      </c>
      <c r="AC70" s="124">
        <f t="shared" si="18"/>
        <v>1</v>
      </c>
    </row>
    <row r="71" spans="2:29" s="39" customFormat="1" ht="36" outlineLevel="1">
      <c r="B71" s="72">
        <f t="shared" si="20"/>
        <v>58</v>
      </c>
      <c r="C71" s="51" t="s">
        <v>125</v>
      </c>
      <c r="D71" s="51">
        <v>3.1</v>
      </c>
      <c r="E71" s="51" t="s">
        <v>135</v>
      </c>
      <c r="F71" s="51" t="s">
        <v>216</v>
      </c>
      <c r="G71" s="51" t="s">
        <v>20</v>
      </c>
      <c r="H71" s="55">
        <v>1</v>
      </c>
      <c r="I71" s="55" t="s">
        <v>351</v>
      </c>
      <c r="J71" s="51" t="s">
        <v>245</v>
      </c>
      <c r="K71" s="51" t="s">
        <v>132</v>
      </c>
      <c r="L71" s="51" t="s">
        <v>258</v>
      </c>
      <c r="M71" s="67"/>
      <c r="N71" s="82"/>
      <c r="O71" s="69" t="str">
        <f t="shared" si="21"/>
        <v/>
      </c>
      <c r="P71" s="51" t="s">
        <v>449</v>
      </c>
      <c r="Q71" s="51" t="s">
        <v>451</v>
      </c>
      <c r="R71" s="51" t="s">
        <v>80</v>
      </c>
      <c r="S71" s="51"/>
      <c r="T71" s="51"/>
      <c r="U71" s="51" t="s">
        <v>50</v>
      </c>
      <c r="V71" s="51"/>
      <c r="W71" s="53"/>
      <c r="X71" s="124">
        <f t="shared" si="13"/>
        <v>1</v>
      </c>
      <c r="Y71" s="124">
        <f t="shared" si="14"/>
        <v>1</v>
      </c>
      <c r="Z71" s="124">
        <f t="shared" si="15"/>
        <v>1</v>
      </c>
      <c r="AA71" s="124">
        <f t="shared" si="16"/>
        <v>1</v>
      </c>
      <c r="AB71" s="124">
        <f t="shared" si="17"/>
        <v>1</v>
      </c>
      <c r="AC71" s="124">
        <f t="shared" si="18"/>
        <v>1</v>
      </c>
    </row>
    <row r="72" spans="2:29" s="39" customFormat="1" ht="36" outlineLevel="1">
      <c r="B72" s="72">
        <f t="shared" si="20"/>
        <v>59</v>
      </c>
      <c r="C72" s="51" t="s">
        <v>125</v>
      </c>
      <c r="D72" s="51">
        <v>3.1</v>
      </c>
      <c r="E72" s="51" t="s">
        <v>135</v>
      </c>
      <c r="F72" s="51" t="s">
        <v>216</v>
      </c>
      <c r="G72" s="51" t="s">
        <v>20</v>
      </c>
      <c r="H72" s="55">
        <v>8</v>
      </c>
      <c r="I72" s="55" t="s">
        <v>408</v>
      </c>
      <c r="J72" s="51" t="s">
        <v>302</v>
      </c>
      <c r="K72" s="51" t="s">
        <v>132</v>
      </c>
      <c r="L72" s="51" t="s">
        <v>258</v>
      </c>
      <c r="M72" s="67"/>
      <c r="N72" s="82"/>
      <c r="O72" s="69" t="str">
        <f t="shared" si="21"/>
        <v/>
      </c>
      <c r="P72" s="51" t="s">
        <v>449</v>
      </c>
      <c r="Q72" s="51" t="s">
        <v>79</v>
      </c>
      <c r="R72" s="51" t="s">
        <v>80</v>
      </c>
      <c r="S72" s="51"/>
      <c r="T72" s="51"/>
      <c r="U72" s="51" t="s">
        <v>60</v>
      </c>
      <c r="V72" s="51"/>
      <c r="W72" s="53"/>
      <c r="X72" s="124">
        <f t="shared" si="13"/>
        <v>1</v>
      </c>
      <c r="Y72" s="124">
        <f t="shared" si="14"/>
        <v>1</v>
      </c>
      <c r="Z72" s="124">
        <f t="shared" si="15"/>
        <v>1</v>
      </c>
      <c r="AA72" s="124">
        <f t="shared" si="16"/>
        <v>1</v>
      </c>
      <c r="AB72" s="124">
        <f t="shared" si="17"/>
        <v>1</v>
      </c>
      <c r="AC72" s="124">
        <f t="shared" si="18"/>
        <v>1</v>
      </c>
    </row>
    <row r="73" spans="2:29" s="39" customFormat="1" ht="36" outlineLevel="1">
      <c r="B73" s="72">
        <f t="shared" si="20"/>
        <v>60</v>
      </c>
      <c r="C73" s="51" t="s">
        <v>125</v>
      </c>
      <c r="D73" s="51">
        <v>3.3</v>
      </c>
      <c r="E73" s="51" t="s">
        <v>137</v>
      </c>
      <c r="F73" s="51" t="s">
        <v>216</v>
      </c>
      <c r="G73" s="51" t="s">
        <v>20</v>
      </c>
      <c r="H73" s="51">
        <v>3</v>
      </c>
      <c r="I73" s="51" t="s">
        <v>351</v>
      </c>
      <c r="J73" s="51" t="s">
        <v>132</v>
      </c>
      <c r="K73" s="51" t="s">
        <v>124</v>
      </c>
      <c r="L73" s="51" t="s">
        <v>258</v>
      </c>
      <c r="M73" s="67"/>
      <c r="N73" s="82"/>
      <c r="O73" s="69"/>
      <c r="P73" s="51" t="s">
        <v>449</v>
      </c>
      <c r="Q73" s="51" t="s">
        <v>452</v>
      </c>
      <c r="R73" s="51" t="s">
        <v>80</v>
      </c>
      <c r="S73" s="51"/>
      <c r="T73" s="51"/>
      <c r="U73" s="51" t="s">
        <v>50</v>
      </c>
      <c r="V73" s="51"/>
      <c r="W73" s="53"/>
      <c r="X73" s="124">
        <f t="shared" si="13"/>
        <v>1</v>
      </c>
      <c r="Y73" s="124">
        <f t="shared" si="14"/>
        <v>1</v>
      </c>
      <c r="Z73" s="124">
        <f t="shared" si="15"/>
        <v>1</v>
      </c>
      <c r="AA73" s="124">
        <f t="shared" si="16"/>
        <v>1</v>
      </c>
      <c r="AB73" s="124">
        <f t="shared" si="17"/>
        <v>1</v>
      </c>
      <c r="AC73" s="124">
        <f t="shared" si="18"/>
        <v>1</v>
      </c>
    </row>
    <row r="74" spans="2:29" s="39" customFormat="1" ht="36" outlineLevel="1">
      <c r="B74" s="72">
        <f t="shared" si="20"/>
        <v>61</v>
      </c>
      <c r="C74" s="51" t="s">
        <v>125</v>
      </c>
      <c r="D74" s="51">
        <v>3.2</v>
      </c>
      <c r="E74" s="51" t="s">
        <v>136</v>
      </c>
      <c r="F74" s="51" t="s">
        <v>216</v>
      </c>
      <c r="G74" s="51" t="s">
        <v>346</v>
      </c>
      <c r="H74" s="51">
        <v>6</v>
      </c>
      <c r="I74" s="51" t="s">
        <v>203</v>
      </c>
      <c r="J74" s="51" t="s">
        <v>132</v>
      </c>
      <c r="K74" s="51" t="s">
        <v>142</v>
      </c>
      <c r="L74" s="51" t="s">
        <v>258</v>
      </c>
      <c r="M74" s="67"/>
      <c r="N74" s="82" t="s">
        <v>157</v>
      </c>
      <c r="O74" s="69" t="str">
        <f t="shared" ref="O74:O95" si="22">IF(N74="No","û",IF(N74="Si","ü",IF(N74="NA","l","")))</f>
        <v>ü</v>
      </c>
      <c r="P74" s="51" t="s">
        <v>255</v>
      </c>
      <c r="Q74" s="51" t="s">
        <v>77</v>
      </c>
      <c r="R74" s="51"/>
      <c r="S74" s="51"/>
      <c r="T74" s="51"/>
      <c r="U74" s="51" t="s">
        <v>62</v>
      </c>
      <c r="V74" s="51"/>
      <c r="W74" s="53"/>
      <c r="X74" s="124">
        <f t="shared" si="13"/>
        <v>1</v>
      </c>
      <c r="Y74" s="124" t="str">
        <f t="shared" si="14"/>
        <v>Si</v>
      </c>
      <c r="Z74" s="124">
        <f t="shared" si="15"/>
        <v>1</v>
      </c>
      <c r="AA74" s="124">
        <f t="shared" si="16"/>
        <v>1</v>
      </c>
      <c r="AB74" s="124">
        <f t="shared" si="17"/>
        <v>1</v>
      </c>
      <c r="AC74" s="124">
        <f t="shared" si="18"/>
        <v>1</v>
      </c>
    </row>
    <row r="75" spans="2:29" s="39" customFormat="1" ht="34.5" outlineLevel="1">
      <c r="B75" s="72">
        <f t="shared" si="20"/>
        <v>62</v>
      </c>
      <c r="C75" s="51" t="s">
        <v>125</v>
      </c>
      <c r="D75" s="51">
        <v>3.2</v>
      </c>
      <c r="E75" s="51" t="s">
        <v>136</v>
      </c>
      <c r="F75" s="51" t="s">
        <v>216</v>
      </c>
      <c r="G75" s="51" t="s">
        <v>346</v>
      </c>
      <c r="H75" s="51">
        <v>7</v>
      </c>
      <c r="I75" s="51" t="s">
        <v>204</v>
      </c>
      <c r="J75" s="51" t="s">
        <v>132</v>
      </c>
      <c r="K75" s="51"/>
      <c r="L75" s="51" t="s">
        <v>258</v>
      </c>
      <c r="M75" s="67"/>
      <c r="N75" s="82"/>
      <c r="O75" s="69" t="str">
        <f t="shared" si="22"/>
        <v/>
      </c>
      <c r="P75" s="51" t="s">
        <v>256</v>
      </c>
      <c r="Q75" s="51" t="s">
        <v>201</v>
      </c>
      <c r="R75" s="51"/>
      <c r="S75" s="51"/>
      <c r="T75" s="51"/>
      <c r="U75" s="51" t="s">
        <v>62</v>
      </c>
      <c r="V75" s="51"/>
      <c r="W75" s="53"/>
      <c r="X75" s="124">
        <f t="shared" si="13"/>
        <v>1</v>
      </c>
      <c r="Y75" s="124">
        <f t="shared" si="14"/>
        <v>1</v>
      </c>
      <c r="Z75" s="124">
        <f t="shared" si="15"/>
        <v>1</v>
      </c>
      <c r="AA75" s="124">
        <f t="shared" si="16"/>
        <v>1</v>
      </c>
      <c r="AB75" s="124">
        <f t="shared" si="17"/>
        <v>1</v>
      </c>
      <c r="AC75" s="124">
        <f t="shared" si="18"/>
        <v>1</v>
      </c>
    </row>
    <row r="76" spans="2:29" s="39" customFormat="1" ht="36" outlineLevel="1">
      <c r="B76" s="72">
        <f t="shared" si="20"/>
        <v>63</v>
      </c>
      <c r="C76" s="51" t="s">
        <v>125</v>
      </c>
      <c r="D76" s="51">
        <v>3.3</v>
      </c>
      <c r="E76" s="51" t="s">
        <v>137</v>
      </c>
      <c r="F76" s="51" t="s">
        <v>216</v>
      </c>
      <c r="G76" s="51" t="s">
        <v>143</v>
      </c>
      <c r="H76" s="51"/>
      <c r="I76" s="51"/>
      <c r="J76" s="51" t="s">
        <v>428</v>
      </c>
      <c r="K76" s="51" t="s">
        <v>455</v>
      </c>
      <c r="L76" s="51" t="s">
        <v>258</v>
      </c>
      <c r="M76" s="67"/>
      <c r="N76" s="82"/>
      <c r="O76" s="69" t="str">
        <f t="shared" si="22"/>
        <v/>
      </c>
      <c r="P76" s="51" t="s">
        <v>183</v>
      </c>
      <c r="Q76" s="51" t="s">
        <v>324</v>
      </c>
      <c r="R76" s="51" t="s">
        <v>312</v>
      </c>
      <c r="S76" s="51"/>
      <c r="T76" s="51"/>
      <c r="U76" s="51" t="s">
        <v>53</v>
      </c>
      <c r="V76" s="51"/>
      <c r="W76" s="53"/>
      <c r="X76" s="124">
        <f t="shared" si="13"/>
        <v>1</v>
      </c>
      <c r="Y76" s="124">
        <f t="shared" si="14"/>
        <v>1</v>
      </c>
      <c r="Z76" s="124">
        <f t="shared" si="15"/>
        <v>1</v>
      </c>
      <c r="AA76" s="124">
        <f t="shared" si="16"/>
        <v>1</v>
      </c>
      <c r="AB76" s="124">
        <f t="shared" si="17"/>
        <v>1</v>
      </c>
      <c r="AC76" s="124">
        <f t="shared" si="18"/>
        <v>1</v>
      </c>
    </row>
    <row r="77" spans="2:29" s="39" customFormat="1" ht="48" outlineLevel="1">
      <c r="B77" s="72">
        <f t="shared" si="20"/>
        <v>64</v>
      </c>
      <c r="C77" s="51" t="s">
        <v>125</v>
      </c>
      <c r="D77" s="51">
        <v>3.3</v>
      </c>
      <c r="E77" s="51" t="s">
        <v>137</v>
      </c>
      <c r="F77" s="51" t="s">
        <v>216</v>
      </c>
      <c r="G77" s="51" t="s">
        <v>346</v>
      </c>
      <c r="H77" s="51">
        <v>8</v>
      </c>
      <c r="I77" s="51" t="s">
        <v>205</v>
      </c>
      <c r="J77" s="51" t="s">
        <v>132</v>
      </c>
      <c r="K77" s="51"/>
      <c r="L77" s="51" t="s">
        <v>258</v>
      </c>
      <c r="M77" s="67"/>
      <c r="N77" s="82"/>
      <c r="O77" s="69" t="str">
        <f t="shared" si="22"/>
        <v/>
      </c>
      <c r="P77" s="51" t="s">
        <v>256</v>
      </c>
      <c r="Q77" s="51" t="s">
        <v>64</v>
      </c>
      <c r="R77" s="51"/>
      <c r="S77" s="51"/>
      <c r="T77" s="51"/>
      <c r="U77" s="51" t="s">
        <v>62</v>
      </c>
      <c r="V77" s="51"/>
      <c r="W77" s="53"/>
      <c r="X77" s="124">
        <f t="shared" si="13"/>
        <v>1</v>
      </c>
      <c r="Y77" s="124">
        <f t="shared" si="14"/>
        <v>1</v>
      </c>
      <c r="Z77" s="124">
        <f t="shared" si="15"/>
        <v>1</v>
      </c>
      <c r="AA77" s="124">
        <f t="shared" si="16"/>
        <v>1</v>
      </c>
      <c r="AB77" s="124">
        <f t="shared" si="17"/>
        <v>1</v>
      </c>
      <c r="AC77" s="124">
        <f t="shared" si="18"/>
        <v>1</v>
      </c>
    </row>
    <row r="78" spans="2:29" s="39" customFormat="1" ht="36" outlineLevel="1">
      <c r="B78" s="72">
        <f t="shared" si="20"/>
        <v>65</v>
      </c>
      <c r="C78" s="51" t="s">
        <v>125</v>
      </c>
      <c r="D78" s="51">
        <v>3.3</v>
      </c>
      <c r="E78" s="51" t="s">
        <v>137</v>
      </c>
      <c r="F78" s="51" t="s">
        <v>216</v>
      </c>
      <c r="G78" s="51" t="s">
        <v>20</v>
      </c>
      <c r="H78" s="55">
        <v>5</v>
      </c>
      <c r="I78" s="55" t="s">
        <v>443</v>
      </c>
      <c r="J78" s="51" t="s">
        <v>302</v>
      </c>
      <c r="K78" s="51"/>
      <c r="L78" s="51" t="s">
        <v>258</v>
      </c>
      <c r="M78" s="67"/>
      <c r="N78" s="82"/>
      <c r="O78" s="69" t="str">
        <f t="shared" si="22"/>
        <v/>
      </c>
      <c r="P78" s="51" t="s">
        <v>449</v>
      </c>
      <c r="Q78" s="51" t="s">
        <v>446</v>
      </c>
      <c r="R78" s="51" t="s">
        <v>80</v>
      </c>
      <c r="S78" s="51"/>
      <c r="T78" s="51"/>
      <c r="U78" s="51" t="s">
        <v>50</v>
      </c>
      <c r="V78" s="51"/>
      <c r="W78" s="53"/>
      <c r="X78" s="124">
        <f t="shared" si="13"/>
        <v>1</v>
      </c>
      <c r="Y78" s="124">
        <f t="shared" si="14"/>
        <v>1</v>
      </c>
      <c r="Z78" s="124">
        <f t="shared" si="15"/>
        <v>1</v>
      </c>
      <c r="AA78" s="124">
        <f t="shared" si="16"/>
        <v>1</v>
      </c>
      <c r="AB78" s="124">
        <f t="shared" si="17"/>
        <v>1</v>
      </c>
      <c r="AC78" s="124">
        <f t="shared" si="18"/>
        <v>1</v>
      </c>
    </row>
    <row r="79" spans="2:29" s="39" customFormat="1" ht="36" outlineLevel="1">
      <c r="B79" s="72">
        <f t="shared" si="20"/>
        <v>66</v>
      </c>
      <c r="C79" s="51" t="s">
        <v>125</v>
      </c>
      <c r="D79" s="51">
        <v>4</v>
      </c>
      <c r="E79" s="51" t="s">
        <v>316</v>
      </c>
      <c r="F79" s="51" t="s">
        <v>216</v>
      </c>
      <c r="G79" s="51" t="s">
        <v>143</v>
      </c>
      <c r="H79" s="51"/>
      <c r="I79" s="51"/>
      <c r="J79" s="51" t="s">
        <v>132</v>
      </c>
      <c r="K79" s="51" t="s">
        <v>461</v>
      </c>
      <c r="L79" s="51" t="s">
        <v>258</v>
      </c>
      <c r="M79" s="67"/>
      <c r="N79" s="82"/>
      <c r="O79" s="69" t="str">
        <f t="shared" si="22"/>
        <v/>
      </c>
      <c r="P79" s="51" t="s">
        <v>175</v>
      </c>
      <c r="Q79" s="51" t="s">
        <v>325</v>
      </c>
      <c r="R79" s="51"/>
      <c r="S79" s="51"/>
      <c r="T79" s="51"/>
      <c r="U79" s="51" t="s">
        <v>53</v>
      </c>
      <c r="V79" s="51"/>
      <c r="W79" s="53"/>
      <c r="X79" s="124">
        <f t="shared" si="13"/>
        <v>1</v>
      </c>
      <c r="Y79" s="124">
        <f t="shared" si="14"/>
        <v>1</v>
      </c>
      <c r="Z79" s="124">
        <f t="shared" si="15"/>
        <v>1</v>
      </c>
      <c r="AA79" s="124">
        <f t="shared" si="16"/>
        <v>1</v>
      </c>
      <c r="AB79" s="124">
        <f t="shared" si="17"/>
        <v>1</v>
      </c>
      <c r="AC79" s="124">
        <f t="shared" si="18"/>
        <v>1</v>
      </c>
    </row>
    <row r="80" spans="2:29" s="39" customFormat="1" ht="36.75" outlineLevel="1" thickBot="1">
      <c r="B80" s="72">
        <f t="shared" si="20"/>
        <v>67</v>
      </c>
      <c r="C80" s="59" t="s">
        <v>125</v>
      </c>
      <c r="D80" s="59">
        <v>5</v>
      </c>
      <c r="E80" s="59" t="s">
        <v>317</v>
      </c>
      <c r="F80" s="59" t="s">
        <v>216</v>
      </c>
      <c r="G80" s="51" t="s">
        <v>143</v>
      </c>
      <c r="H80" s="59"/>
      <c r="I80" s="59"/>
      <c r="J80" s="59" t="s">
        <v>132</v>
      </c>
      <c r="K80" s="59" t="s">
        <v>454</v>
      </c>
      <c r="L80" s="59" t="s">
        <v>258</v>
      </c>
      <c r="M80" s="79"/>
      <c r="N80" s="104"/>
      <c r="O80" s="81" t="str">
        <f t="shared" si="22"/>
        <v/>
      </c>
      <c r="P80" s="59" t="s">
        <v>176</v>
      </c>
      <c r="Q80" s="59" t="s">
        <v>326</v>
      </c>
      <c r="R80" s="59"/>
      <c r="S80" s="59"/>
      <c r="T80" s="59"/>
      <c r="U80" s="59" t="s">
        <v>53</v>
      </c>
      <c r="V80" s="59"/>
      <c r="W80" s="53"/>
      <c r="X80" s="124">
        <f t="shared" si="13"/>
        <v>1</v>
      </c>
      <c r="Y80" s="124">
        <f t="shared" si="14"/>
        <v>1</v>
      </c>
      <c r="Z80" s="124">
        <f t="shared" si="15"/>
        <v>1</v>
      </c>
      <c r="AA80" s="124">
        <f t="shared" si="16"/>
        <v>1</v>
      </c>
      <c r="AB80" s="124">
        <f t="shared" si="17"/>
        <v>1</v>
      </c>
      <c r="AC80" s="124">
        <f t="shared" si="18"/>
        <v>1</v>
      </c>
    </row>
    <row r="81" spans="2:29" s="39" customFormat="1" ht="13.5" customHeight="1" thickBot="1">
      <c r="B81" s="284" t="s">
        <v>392</v>
      </c>
      <c r="C81" s="273"/>
      <c r="D81" s="273"/>
      <c r="E81" s="273"/>
      <c r="F81" s="105"/>
      <c r="G81" s="105"/>
      <c r="H81" s="105"/>
      <c r="I81" s="105"/>
      <c r="J81" s="105"/>
      <c r="K81" s="105"/>
      <c r="L81" s="105"/>
      <c r="M81" s="105"/>
      <c r="N81" s="108" t="s">
        <v>400</v>
      </c>
      <c r="O81" s="105" t="str">
        <f t="shared" si="22"/>
        <v/>
      </c>
      <c r="P81" s="105"/>
      <c r="Q81" s="105"/>
      <c r="R81" s="105"/>
      <c r="S81" s="105"/>
      <c r="T81" s="105"/>
      <c r="U81" s="105"/>
      <c r="V81" s="106"/>
      <c r="W81" s="53"/>
      <c r="X81" s="124"/>
      <c r="Y81" s="124"/>
      <c r="Z81" s="124"/>
      <c r="AA81" s="124"/>
      <c r="AB81" s="124"/>
      <c r="AC81" s="124"/>
    </row>
    <row r="82" spans="2:29" s="39" customFormat="1" ht="36" outlineLevel="1">
      <c r="B82" s="72">
        <f>B80+1</f>
        <v>68</v>
      </c>
      <c r="C82" s="72" t="s">
        <v>336</v>
      </c>
      <c r="D82" s="72">
        <v>1</v>
      </c>
      <c r="E82" s="72" t="s">
        <v>297</v>
      </c>
      <c r="F82" s="72"/>
      <c r="G82" s="51" t="s">
        <v>143</v>
      </c>
      <c r="H82" s="72"/>
      <c r="I82" s="72"/>
      <c r="J82" s="72" t="s">
        <v>132</v>
      </c>
      <c r="K82" s="72" t="s">
        <v>124</v>
      </c>
      <c r="L82" s="72" t="s">
        <v>258</v>
      </c>
      <c r="M82" s="75"/>
      <c r="N82" s="82"/>
      <c r="O82" s="68" t="str">
        <f t="shared" si="22"/>
        <v/>
      </c>
      <c r="P82" s="72" t="s">
        <v>184</v>
      </c>
      <c r="Q82" s="72" t="s">
        <v>185</v>
      </c>
      <c r="R82" s="72"/>
      <c r="S82" s="72"/>
      <c r="T82" s="72"/>
      <c r="U82" s="72" t="s">
        <v>53</v>
      </c>
      <c r="V82" s="72"/>
      <c r="W82" s="53"/>
      <c r="X82" s="124">
        <f t="shared" ref="X82:X113" si="23">IF(($G82="PRO")*AND(N82&lt;&gt;""),$N82, 1)</f>
        <v>1</v>
      </c>
      <c r="Y82" s="124">
        <f t="shared" ref="Y82:Y113" si="24">IF(($G82="REQM")*AND(N82&lt;&gt;""),$N82, 1)</f>
        <v>1</v>
      </c>
      <c r="Z82" s="124">
        <f t="shared" ref="Z82:Z113" si="25">IF(($G82="ING")*AND(N82&lt;&gt;""),$N82, 1)</f>
        <v>1</v>
      </c>
      <c r="AA82" s="124">
        <f t="shared" ref="AA82:AA113" si="26">IF(($G82="PPQA")*AND(N82&lt;&gt;""),$N82, 1)</f>
        <v>1</v>
      </c>
      <c r="AB82" s="124">
        <f t="shared" ref="AB82:AB113" si="27">IF(($G82="CM")*AND(N82&lt;&gt;""),$N82, 1)</f>
        <v>1</v>
      </c>
      <c r="AC82" s="124">
        <f t="shared" ref="AC82:AC113" si="28">IF(($G82="MA")*AND(N82&lt;&gt;""),$N82, 1)</f>
        <v>1</v>
      </c>
    </row>
    <row r="83" spans="2:29" s="39" customFormat="1" ht="36" outlineLevel="1">
      <c r="B83" s="72">
        <f t="shared" ref="B83:B114" si="29">B82+1</f>
        <v>69</v>
      </c>
      <c r="C83" s="51" t="s">
        <v>336</v>
      </c>
      <c r="D83" s="51">
        <v>2</v>
      </c>
      <c r="E83" s="51" t="s">
        <v>327</v>
      </c>
      <c r="F83" s="51"/>
      <c r="G83" s="51" t="s">
        <v>143</v>
      </c>
      <c r="H83" s="51"/>
      <c r="I83" s="51"/>
      <c r="J83" s="51" t="s">
        <v>132</v>
      </c>
      <c r="K83" s="51" t="s">
        <v>124</v>
      </c>
      <c r="L83" s="51" t="s">
        <v>258</v>
      </c>
      <c r="M83" s="67"/>
      <c r="N83" s="82"/>
      <c r="O83" s="69" t="str">
        <f t="shared" si="22"/>
        <v/>
      </c>
      <c r="P83" s="51" t="s">
        <v>299</v>
      </c>
      <c r="Q83" s="51" t="s">
        <v>409</v>
      </c>
      <c r="R83" s="51"/>
      <c r="S83" s="51"/>
      <c r="T83" s="51"/>
      <c r="U83" s="51" t="s">
        <v>53</v>
      </c>
      <c r="V83" s="51"/>
      <c r="W83" s="53"/>
      <c r="X83" s="124">
        <f t="shared" si="23"/>
        <v>1</v>
      </c>
      <c r="Y83" s="124">
        <f t="shared" si="24"/>
        <v>1</v>
      </c>
      <c r="Z83" s="124">
        <f t="shared" si="25"/>
        <v>1</v>
      </c>
      <c r="AA83" s="124">
        <f t="shared" si="26"/>
        <v>1</v>
      </c>
      <c r="AB83" s="124">
        <f t="shared" si="27"/>
        <v>1</v>
      </c>
      <c r="AC83" s="124">
        <f t="shared" si="28"/>
        <v>1</v>
      </c>
    </row>
    <row r="84" spans="2:29" s="39" customFormat="1" ht="36" outlineLevel="1">
      <c r="B84" s="72">
        <f t="shared" si="29"/>
        <v>70</v>
      </c>
      <c r="C84" s="51" t="s">
        <v>336</v>
      </c>
      <c r="D84" s="51"/>
      <c r="E84" s="51" t="s">
        <v>327</v>
      </c>
      <c r="F84" s="51"/>
      <c r="G84" s="51" t="s">
        <v>217</v>
      </c>
      <c r="H84" s="51"/>
      <c r="I84" s="120"/>
      <c r="J84" s="51" t="s">
        <v>132</v>
      </c>
      <c r="K84" s="51" t="s">
        <v>457</v>
      </c>
      <c r="L84" s="51" t="s">
        <v>258</v>
      </c>
      <c r="M84" s="67"/>
      <c r="N84" s="82" t="s">
        <v>157</v>
      </c>
      <c r="O84" s="69" t="str">
        <f t="shared" si="22"/>
        <v>ü</v>
      </c>
      <c r="P84" s="51" t="s">
        <v>410</v>
      </c>
      <c r="Q84" s="51" t="s">
        <v>106</v>
      </c>
      <c r="R84" s="51"/>
      <c r="S84" s="51"/>
      <c r="T84" s="51"/>
      <c r="U84" s="51"/>
      <c r="V84" s="51"/>
      <c r="W84" s="53"/>
      <c r="X84" s="124">
        <f t="shared" si="23"/>
        <v>1</v>
      </c>
      <c r="Y84" s="124">
        <f t="shared" si="24"/>
        <v>1</v>
      </c>
      <c r="Z84" s="124" t="str">
        <f t="shared" si="25"/>
        <v>Si</v>
      </c>
      <c r="AA84" s="124">
        <f t="shared" si="26"/>
        <v>1</v>
      </c>
      <c r="AB84" s="124">
        <f t="shared" si="27"/>
        <v>1</v>
      </c>
      <c r="AC84" s="124">
        <f t="shared" si="28"/>
        <v>1</v>
      </c>
    </row>
    <row r="85" spans="2:29" s="39" customFormat="1" ht="48" outlineLevel="1">
      <c r="B85" s="72">
        <f t="shared" si="29"/>
        <v>71</v>
      </c>
      <c r="C85" s="51" t="s">
        <v>336</v>
      </c>
      <c r="D85" s="51">
        <v>2</v>
      </c>
      <c r="E85" s="51" t="s">
        <v>327</v>
      </c>
      <c r="F85" s="55" t="s">
        <v>151</v>
      </c>
      <c r="G85" s="51" t="s">
        <v>463</v>
      </c>
      <c r="H85" s="51">
        <v>1</v>
      </c>
      <c r="I85" s="51" t="s">
        <v>362</v>
      </c>
      <c r="J85" s="51" t="s">
        <v>245</v>
      </c>
      <c r="K85" s="51" t="s">
        <v>363</v>
      </c>
      <c r="L85" s="51" t="s">
        <v>258</v>
      </c>
      <c r="M85" s="67"/>
      <c r="N85" s="82"/>
      <c r="O85" s="69" t="str">
        <f t="shared" si="22"/>
        <v/>
      </c>
      <c r="P85" s="51" t="s">
        <v>55</v>
      </c>
      <c r="Q85" s="10" t="s">
        <v>65</v>
      </c>
      <c r="R85" s="51"/>
      <c r="S85" s="51" t="s">
        <v>244</v>
      </c>
      <c r="T85" s="51"/>
      <c r="U85" s="51" t="s">
        <v>52</v>
      </c>
      <c r="V85" s="51"/>
      <c r="W85" s="53"/>
      <c r="X85" s="124">
        <f t="shared" si="23"/>
        <v>1</v>
      </c>
      <c r="Y85" s="124">
        <f t="shared" si="24"/>
        <v>1</v>
      </c>
      <c r="Z85" s="124">
        <f t="shared" si="25"/>
        <v>1</v>
      </c>
      <c r="AA85" s="124">
        <f t="shared" si="26"/>
        <v>1</v>
      </c>
      <c r="AB85" s="124">
        <f t="shared" si="27"/>
        <v>1</v>
      </c>
      <c r="AC85" s="124">
        <f t="shared" si="28"/>
        <v>1</v>
      </c>
    </row>
    <row r="86" spans="2:29" s="39" customFormat="1" ht="36" outlineLevel="1">
      <c r="B86" s="72">
        <f t="shared" si="29"/>
        <v>72</v>
      </c>
      <c r="C86" s="51" t="s">
        <v>336</v>
      </c>
      <c r="D86" s="51">
        <v>2</v>
      </c>
      <c r="E86" s="51" t="s">
        <v>327</v>
      </c>
      <c r="F86" s="55" t="s">
        <v>151</v>
      </c>
      <c r="G86" s="51" t="s">
        <v>463</v>
      </c>
      <c r="H86" s="51">
        <v>2</v>
      </c>
      <c r="I86" s="51" t="s">
        <v>364</v>
      </c>
      <c r="J86" s="51" t="s">
        <v>245</v>
      </c>
      <c r="K86" s="51" t="s">
        <v>132</v>
      </c>
      <c r="L86" s="51" t="s">
        <v>258</v>
      </c>
      <c r="M86" s="67"/>
      <c r="N86" s="82"/>
      <c r="O86" s="69" t="str">
        <f t="shared" si="22"/>
        <v/>
      </c>
      <c r="P86" s="51" t="s">
        <v>65</v>
      </c>
      <c r="Q86" s="10" t="s">
        <v>78</v>
      </c>
      <c r="R86" s="51"/>
      <c r="S86" s="51" t="s">
        <v>244</v>
      </c>
      <c r="T86" s="51"/>
      <c r="U86" s="51" t="s">
        <v>52</v>
      </c>
      <c r="V86" s="51"/>
      <c r="W86" s="53"/>
      <c r="X86" s="124">
        <f t="shared" si="23"/>
        <v>1</v>
      </c>
      <c r="Y86" s="124">
        <f t="shared" si="24"/>
        <v>1</v>
      </c>
      <c r="Z86" s="124">
        <f t="shared" si="25"/>
        <v>1</v>
      </c>
      <c r="AA86" s="124">
        <f t="shared" si="26"/>
        <v>1</v>
      </c>
      <c r="AB86" s="124">
        <f t="shared" si="27"/>
        <v>1</v>
      </c>
      <c r="AC86" s="124">
        <f t="shared" si="28"/>
        <v>1</v>
      </c>
    </row>
    <row r="87" spans="2:29" s="39" customFormat="1" ht="36" outlineLevel="1">
      <c r="B87" s="72">
        <f t="shared" si="29"/>
        <v>73</v>
      </c>
      <c r="C87" s="51" t="s">
        <v>336</v>
      </c>
      <c r="D87" s="51">
        <v>2</v>
      </c>
      <c r="E87" s="51" t="s">
        <v>327</v>
      </c>
      <c r="F87" s="55" t="s">
        <v>151</v>
      </c>
      <c r="G87" s="51" t="s">
        <v>463</v>
      </c>
      <c r="H87" s="51">
        <v>3</v>
      </c>
      <c r="I87" s="51" t="s">
        <v>365</v>
      </c>
      <c r="J87" s="51" t="s">
        <v>132</v>
      </c>
      <c r="K87" s="51" t="s">
        <v>245</v>
      </c>
      <c r="L87" s="51" t="s">
        <v>258</v>
      </c>
      <c r="M87" s="67"/>
      <c r="N87" s="82"/>
      <c r="O87" s="69" t="str">
        <f t="shared" si="22"/>
        <v/>
      </c>
      <c r="P87" s="51" t="s">
        <v>78</v>
      </c>
      <c r="Q87" s="10" t="s">
        <v>78</v>
      </c>
      <c r="R87" s="51"/>
      <c r="S87" s="51" t="s">
        <v>244</v>
      </c>
      <c r="T87" s="51"/>
      <c r="U87" s="51" t="s">
        <v>52</v>
      </c>
      <c r="V87" s="51"/>
      <c r="W87" s="53"/>
      <c r="X87" s="124">
        <f t="shared" si="23"/>
        <v>1</v>
      </c>
      <c r="Y87" s="124">
        <f t="shared" si="24"/>
        <v>1</v>
      </c>
      <c r="Z87" s="124">
        <f t="shared" si="25"/>
        <v>1</v>
      </c>
      <c r="AA87" s="124">
        <f t="shared" si="26"/>
        <v>1</v>
      </c>
      <c r="AB87" s="124">
        <f t="shared" si="27"/>
        <v>1</v>
      </c>
      <c r="AC87" s="124">
        <f t="shared" si="28"/>
        <v>1</v>
      </c>
    </row>
    <row r="88" spans="2:29" s="39" customFormat="1" ht="36" outlineLevel="1">
      <c r="B88" s="72">
        <f t="shared" si="29"/>
        <v>74</v>
      </c>
      <c r="C88" s="51" t="s">
        <v>336</v>
      </c>
      <c r="D88" s="51">
        <v>2</v>
      </c>
      <c r="E88" s="51" t="s">
        <v>327</v>
      </c>
      <c r="F88" s="55" t="s">
        <v>151</v>
      </c>
      <c r="G88" s="51" t="s">
        <v>463</v>
      </c>
      <c r="H88" s="51">
        <v>4</v>
      </c>
      <c r="I88" s="51" t="s">
        <v>366</v>
      </c>
      <c r="J88" s="51" t="s">
        <v>245</v>
      </c>
      <c r="K88" s="51" t="s">
        <v>132</v>
      </c>
      <c r="L88" s="51" t="s">
        <v>258</v>
      </c>
      <c r="M88" s="67"/>
      <c r="N88" s="82"/>
      <c r="O88" s="69" t="str">
        <f t="shared" si="22"/>
        <v/>
      </c>
      <c r="P88" s="59" t="s">
        <v>65</v>
      </c>
      <c r="Q88" s="10" t="s">
        <v>65</v>
      </c>
      <c r="R88" s="51"/>
      <c r="S88" s="51" t="s">
        <v>244</v>
      </c>
      <c r="T88" s="51"/>
      <c r="U88" s="51" t="s">
        <v>52</v>
      </c>
      <c r="V88" s="51"/>
      <c r="W88" s="53"/>
      <c r="X88" s="124">
        <f t="shared" si="23"/>
        <v>1</v>
      </c>
      <c r="Y88" s="124">
        <f t="shared" si="24"/>
        <v>1</v>
      </c>
      <c r="Z88" s="124">
        <f t="shared" si="25"/>
        <v>1</v>
      </c>
      <c r="AA88" s="124">
        <f t="shared" si="26"/>
        <v>1</v>
      </c>
      <c r="AB88" s="124">
        <f t="shared" si="27"/>
        <v>1</v>
      </c>
      <c r="AC88" s="124">
        <f t="shared" si="28"/>
        <v>1</v>
      </c>
    </row>
    <row r="89" spans="2:29" s="39" customFormat="1" ht="60" outlineLevel="1">
      <c r="B89" s="72">
        <f t="shared" si="29"/>
        <v>75</v>
      </c>
      <c r="C89" s="51" t="s">
        <v>336</v>
      </c>
      <c r="D89" s="51">
        <v>2</v>
      </c>
      <c r="E89" s="51" t="s">
        <v>327</v>
      </c>
      <c r="F89" s="55" t="s">
        <v>151</v>
      </c>
      <c r="G89" s="51" t="s">
        <v>20</v>
      </c>
      <c r="H89" s="55">
        <v>1</v>
      </c>
      <c r="I89" s="55" t="s">
        <v>351</v>
      </c>
      <c r="J89" s="51" t="s">
        <v>132</v>
      </c>
      <c r="K89" s="51"/>
      <c r="L89" s="51" t="s">
        <v>258</v>
      </c>
      <c r="M89" s="67"/>
      <c r="N89" s="82"/>
      <c r="O89" s="69" t="str">
        <f t="shared" si="22"/>
        <v/>
      </c>
      <c r="P89" s="51" t="s">
        <v>453</v>
      </c>
      <c r="Q89" s="51" t="s">
        <v>107</v>
      </c>
      <c r="R89" s="51" t="s">
        <v>80</v>
      </c>
      <c r="S89" s="51" t="s">
        <v>244</v>
      </c>
      <c r="T89" s="51"/>
      <c r="U89" s="51" t="s">
        <v>50</v>
      </c>
      <c r="V89" s="51"/>
      <c r="W89" s="53"/>
      <c r="X89" s="124">
        <f t="shared" si="23"/>
        <v>1</v>
      </c>
      <c r="Y89" s="124">
        <f t="shared" si="24"/>
        <v>1</v>
      </c>
      <c r="Z89" s="124">
        <f t="shared" si="25"/>
        <v>1</v>
      </c>
      <c r="AA89" s="124">
        <f t="shared" si="26"/>
        <v>1</v>
      </c>
      <c r="AB89" s="124">
        <f t="shared" si="27"/>
        <v>1</v>
      </c>
      <c r="AC89" s="124">
        <f t="shared" si="28"/>
        <v>1</v>
      </c>
    </row>
    <row r="90" spans="2:29" s="39" customFormat="1" ht="48" outlineLevel="1">
      <c r="B90" s="72">
        <f t="shared" si="29"/>
        <v>76</v>
      </c>
      <c r="C90" s="51" t="s">
        <v>336</v>
      </c>
      <c r="D90" s="51">
        <v>2</v>
      </c>
      <c r="E90" s="51" t="s">
        <v>327</v>
      </c>
      <c r="F90" s="55" t="s">
        <v>151</v>
      </c>
      <c r="G90" s="51" t="s">
        <v>463</v>
      </c>
      <c r="H90" s="51">
        <v>1</v>
      </c>
      <c r="I90" s="51" t="s">
        <v>362</v>
      </c>
      <c r="J90" s="51" t="s">
        <v>245</v>
      </c>
      <c r="K90" s="51"/>
      <c r="L90" s="51" t="s">
        <v>258</v>
      </c>
      <c r="M90" s="67"/>
      <c r="N90" s="82"/>
      <c r="O90" s="69" t="str">
        <f t="shared" si="22"/>
        <v/>
      </c>
      <c r="P90" s="51" t="s">
        <v>56</v>
      </c>
      <c r="Q90" s="10" t="s">
        <v>65</v>
      </c>
      <c r="R90" s="51"/>
      <c r="S90" s="51" t="s">
        <v>244</v>
      </c>
      <c r="T90" s="51"/>
      <c r="U90" s="51" t="s">
        <v>52</v>
      </c>
      <c r="V90" s="51"/>
      <c r="W90" s="53"/>
      <c r="X90" s="124">
        <f t="shared" si="23"/>
        <v>1</v>
      </c>
      <c r="Y90" s="124">
        <f t="shared" si="24"/>
        <v>1</v>
      </c>
      <c r="Z90" s="124">
        <f t="shared" si="25"/>
        <v>1</v>
      </c>
      <c r="AA90" s="124">
        <f t="shared" si="26"/>
        <v>1</v>
      </c>
      <c r="AB90" s="124">
        <f t="shared" si="27"/>
        <v>1</v>
      </c>
      <c r="AC90" s="124">
        <f t="shared" si="28"/>
        <v>1</v>
      </c>
    </row>
    <row r="91" spans="2:29" s="39" customFormat="1" ht="36" outlineLevel="1">
      <c r="B91" s="72">
        <f t="shared" si="29"/>
        <v>77</v>
      </c>
      <c r="C91" s="51" t="s">
        <v>336</v>
      </c>
      <c r="D91" s="51">
        <v>2</v>
      </c>
      <c r="E91" s="51" t="s">
        <v>327</v>
      </c>
      <c r="F91" s="55" t="s">
        <v>151</v>
      </c>
      <c r="G91" s="51" t="s">
        <v>463</v>
      </c>
      <c r="H91" s="51">
        <v>2</v>
      </c>
      <c r="I91" s="51" t="s">
        <v>364</v>
      </c>
      <c r="J91" s="51" t="s">
        <v>245</v>
      </c>
      <c r="K91" s="51" t="s">
        <v>132</v>
      </c>
      <c r="L91" s="51" t="s">
        <v>258</v>
      </c>
      <c r="M91" s="67"/>
      <c r="N91" s="82"/>
      <c r="O91" s="69" t="str">
        <f t="shared" si="22"/>
        <v/>
      </c>
      <c r="P91" s="51" t="s">
        <v>65</v>
      </c>
      <c r="Q91" s="10" t="s">
        <v>78</v>
      </c>
      <c r="R91" s="51"/>
      <c r="S91" s="51" t="s">
        <v>244</v>
      </c>
      <c r="T91" s="51"/>
      <c r="U91" s="51" t="s">
        <v>52</v>
      </c>
      <c r="V91" s="51"/>
      <c r="W91" s="53"/>
      <c r="X91" s="124">
        <f t="shared" si="23"/>
        <v>1</v>
      </c>
      <c r="Y91" s="124">
        <f t="shared" si="24"/>
        <v>1</v>
      </c>
      <c r="Z91" s="124">
        <f t="shared" si="25"/>
        <v>1</v>
      </c>
      <c r="AA91" s="124">
        <f t="shared" si="26"/>
        <v>1</v>
      </c>
      <c r="AB91" s="124">
        <f t="shared" si="27"/>
        <v>1</v>
      </c>
      <c r="AC91" s="124">
        <f t="shared" si="28"/>
        <v>1</v>
      </c>
    </row>
    <row r="92" spans="2:29" s="39" customFormat="1" ht="36" outlineLevel="1">
      <c r="B92" s="72">
        <f t="shared" si="29"/>
        <v>78</v>
      </c>
      <c r="C92" s="51" t="s">
        <v>336</v>
      </c>
      <c r="D92" s="51">
        <v>2</v>
      </c>
      <c r="E92" s="51" t="s">
        <v>327</v>
      </c>
      <c r="F92" s="55" t="s">
        <v>151</v>
      </c>
      <c r="G92" s="51" t="s">
        <v>463</v>
      </c>
      <c r="H92" s="51">
        <v>3</v>
      </c>
      <c r="I92" s="51" t="s">
        <v>365</v>
      </c>
      <c r="J92" s="51" t="s">
        <v>132</v>
      </c>
      <c r="K92" s="51" t="s">
        <v>245</v>
      </c>
      <c r="L92" s="51" t="s">
        <v>258</v>
      </c>
      <c r="M92" s="67"/>
      <c r="N92" s="82"/>
      <c r="O92" s="69" t="str">
        <f t="shared" si="22"/>
        <v/>
      </c>
      <c r="P92" s="51" t="s">
        <v>78</v>
      </c>
      <c r="Q92" s="10" t="s">
        <v>78</v>
      </c>
      <c r="R92" s="51"/>
      <c r="S92" s="51" t="s">
        <v>244</v>
      </c>
      <c r="T92" s="51"/>
      <c r="U92" s="51" t="s">
        <v>52</v>
      </c>
      <c r="V92" s="51"/>
      <c r="W92" s="53"/>
      <c r="X92" s="124">
        <f t="shared" si="23"/>
        <v>1</v>
      </c>
      <c r="Y92" s="124">
        <f t="shared" si="24"/>
        <v>1</v>
      </c>
      <c r="Z92" s="124">
        <f t="shared" si="25"/>
        <v>1</v>
      </c>
      <c r="AA92" s="124">
        <f t="shared" si="26"/>
        <v>1</v>
      </c>
      <c r="AB92" s="124">
        <f t="shared" si="27"/>
        <v>1</v>
      </c>
      <c r="AC92" s="124">
        <f t="shared" si="28"/>
        <v>1</v>
      </c>
    </row>
    <row r="93" spans="2:29" s="39" customFormat="1" ht="36" outlineLevel="1">
      <c r="B93" s="72">
        <f t="shared" si="29"/>
        <v>79</v>
      </c>
      <c r="C93" s="51" t="s">
        <v>336</v>
      </c>
      <c r="D93" s="51">
        <v>2</v>
      </c>
      <c r="E93" s="51" t="s">
        <v>327</v>
      </c>
      <c r="F93" s="55" t="s">
        <v>151</v>
      </c>
      <c r="G93" s="51" t="s">
        <v>463</v>
      </c>
      <c r="H93" s="51">
        <v>4</v>
      </c>
      <c r="I93" s="51" t="s">
        <v>366</v>
      </c>
      <c r="J93" s="51" t="s">
        <v>245</v>
      </c>
      <c r="K93" s="51" t="s">
        <v>132</v>
      </c>
      <c r="L93" s="51" t="s">
        <v>258</v>
      </c>
      <c r="M93" s="67"/>
      <c r="N93" s="82"/>
      <c r="O93" s="69" t="str">
        <f t="shared" si="22"/>
        <v/>
      </c>
      <c r="P93" s="51" t="s">
        <v>65</v>
      </c>
      <c r="Q93" s="10" t="s">
        <v>65</v>
      </c>
      <c r="R93" s="51"/>
      <c r="S93" s="51" t="s">
        <v>244</v>
      </c>
      <c r="T93" s="51"/>
      <c r="U93" s="51" t="s">
        <v>52</v>
      </c>
      <c r="V93" s="51"/>
      <c r="W93" s="53"/>
      <c r="X93" s="124">
        <f t="shared" si="23"/>
        <v>1</v>
      </c>
      <c r="Y93" s="124">
        <f t="shared" si="24"/>
        <v>1</v>
      </c>
      <c r="Z93" s="124">
        <f t="shared" si="25"/>
        <v>1</v>
      </c>
      <c r="AA93" s="124">
        <f t="shared" si="26"/>
        <v>1</v>
      </c>
      <c r="AB93" s="124">
        <f t="shared" si="27"/>
        <v>1</v>
      </c>
      <c r="AC93" s="124">
        <f t="shared" si="28"/>
        <v>1</v>
      </c>
    </row>
    <row r="94" spans="2:29" s="39" customFormat="1" ht="60" outlineLevel="1">
      <c r="B94" s="72">
        <f t="shared" si="29"/>
        <v>80</v>
      </c>
      <c r="C94" s="51" t="s">
        <v>336</v>
      </c>
      <c r="D94" s="51">
        <v>2</v>
      </c>
      <c r="E94" s="51" t="s">
        <v>327</v>
      </c>
      <c r="F94" s="55" t="s">
        <v>151</v>
      </c>
      <c r="G94" s="55" t="s">
        <v>352</v>
      </c>
      <c r="H94" s="55">
        <v>2</v>
      </c>
      <c r="I94" s="55" t="s">
        <v>351</v>
      </c>
      <c r="J94" s="51" t="s">
        <v>245</v>
      </c>
      <c r="K94" s="51"/>
      <c r="L94" s="51" t="s">
        <v>258</v>
      </c>
      <c r="M94" s="67"/>
      <c r="N94" s="82"/>
      <c r="O94" s="69" t="str">
        <f t="shared" si="22"/>
        <v/>
      </c>
      <c r="P94" s="51" t="s">
        <v>108</v>
      </c>
      <c r="Q94" s="51" t="s">
        <v>107</v>
      </c>
      <c r="R94" s="51" t="s">
        <v>80</v>
      </c>
      <c r="S94" s="51" t="s">
        <v>244</v>
      </c>
      <c r="T94" s="51"/>
      <c r="U94" s="51" t="s">
        <v>50</v>
      </c>
      <c r="V94" s="124"/>
      <c r="W94" s="53"/>
      <c r="X94" s="124">
        <f t="shared" si="23"/>
        <v>1</v>
      </c>
      <c r="Y94" s="124">
        <f t="shared" si="24"/>
        <v>1</v>
      </c>
      <c r="Z94" s="124">
        <f t="shared" si="25"/>
        <v>1</v>
      </c>
      <c r="AA94" s="124">
        <f t="shared" si="26"/>
        <v>1</v>
      </c>
      <c r="AB94" s="124">
        <f t="shared" si="27"/>
        <v>1</v>
      </c>
      <c r="AC94" s="124">
        <f t="shared" si="28"/>
        <v>1</v>
      </c>
    </row>
    <row r="95" spans="2:29" s="39" customFormat="1" ht="60" outlineLevel="1">
      <c r="B95" s="72">
        <f t="shared" si="29"/>
        <v>81</v>
      </c>
      <c r="C95" s="51" t="s">
        <v>336</v>
      </c>
      <c r="D95" s="51">
        <v>2</v>
      </c>
      <c r="E95" s="51" t="s">
        <v>327</v>
      </c>
      <c r="F95" s="55" t="s">
        <v>151</v>
      </c>
      <c r="G95" s="55" t="s">
        <v>352</v>
      </c>
      <c r="H95" s="55">
        <v>8</v>
      </c>
      <c r="I95" s="55" t="s">
        <v>408</v>
      </c>
      <c r="J95" s="51" t="s">
        <v>302</v>
      </c>
      <c r="K95" s="51" t="s">
        <v>245</v>
      </c>
      <c r="L95" s="51" t="s">
        <v>258</v>
      </c>
      <c r="M95" s="67"/>
      <c r="N95" s="82"/>
      <c r="O95" s="69" t="str">
        <f t="shared" si="22"/>
        <v/>
      </c>
      <c r="P95" s="51" t="s">
        <v>108</v>
      </c>
      <c r="Q95" s="51" t="s">
        <v>79</v>
      </c>
      <c r="R95" s="51" t="s">
        <v>80</v>
      </c>
      <c r="S95" s="51" t="s">
        <v>244</v>
      </c>
      <c r="T95" s="51"/>
      <c r="U95" s="51" t="s">
        <v>60</v>
      </c>
      <c r="V95" s="51"/>
      <c r="W95" s="53"/>
      <c r="X95" s="124">
        <f t="shared" si="23"/>
        <v>1</v>
      </c>
      <c r="Y95" s="124">
        <f t="shared" si="24"/>
        <v>1</v>
      </c>
      <c r="Z95" s="124">
        <f t="shared" si="25"/>
        <v>1</v>
      </c>
      <c r="AA95" s="124">
        <f t="shared" si="26"/>
        <v>1</v>
      </c>
      <c r="AB95" s="124">
        <f t="shared" si="27"/>
        <v>1</v>
      </c>
      <c r="AC95" s="124">
        <f t="shared" si="28"/>
        <v>1</v>
      </c>
    </row>
    <row r="96" spans="2:29" s="39" customFormat="1" ht="36" outlineLevel="1">
      <c r="B96" s="72">
        <f t="shared" si="29"/>
        <v>82</v>
      </c>
      <c r="C96" s="51" t="s">
        <v>336</v>
      </c>
      <c r="D96" s="51">
        <v>3.3</v>
      </c>
      <c r="E96" s="51" t="s">
        <v>137</v>
      </c>
      <c r="F96" s="51" t="s">
        <v>216</v>
      </c>
      <c r="G96" s="51" t="s">
        <v>352</v>
      </c>
      <c r="H96" s="51">
        <v>3</v>
      </c>
      <c r="I96" s="51" t="s">
        <v>351</v>
      </c>
      <c r="J96" s="51" t="s">
        <v>132</v>
      </c>
      <c r="K96" s="51" t="s">
        <v>124</v>
      </c>
      <c r="L96" s="51" t="s">
        <v>258</v>
      </c>
      <c r="M96" s="67"/>
      <c r="N96" s="82"/>
      <c r="O96" s="69"/>
      <c r="P96" s="51" t="s">
        <v>110</v>
      </c>
      <c r="Q96" s="51" t="s">
        <v>452</v>
      </c>
      <c r="R96" s="51" t="s">
        <v>80</v>
      </c>
      <c r="S96" s="51"/>
      <c r="T96" s="51"/>
      <c r="U96" s="51" t="s">
        <v>50</v>
      </c>
      <c r="V96" s="51"/>
      <c r="W96" s="53"/>
      <c r="X96" s="124">
        <f t="shared" si="23"/>
        <v>1</v>
      </c>
      <c r="Y96" s="124">
        <f t="shared" si="24"/>
        <v>1</v>
      </c>
      <c r="Z96" s="124">
        <f t="shared" si="25"/>
        <v>1</v>
      </c>
      <c r="AA96" s="124">
        <f t="shared" si="26"/>
        <v>1</v>
      </c>
      <c r="AB96" s="124">
        <f t="shared" si="27"/>
        <v>1</v>
      </c>
      <c r="AC96" s="124">
        <f t="shared" si="28"/>
        <v>1</v>
      </c>
    </row>
    <row r="97" spans="2:29" s="39" customFormat="1" ht="60" outlineLevel="1">
      <c r="B97" s="72">
        <f t="shared" si="29"/>
        <v>83</v>
      </c>
      <c r="C97" s="51" t="s">
        <v>336</v>
      </c>
      <c r="D97" s="51">
        <v>2</v>
      </c>
      <c r="E97" s="51" t="s">
        <v>327</v>
      </c>
      <c r="F97" s="55" t="s">
        <v>151</v>
      </c>
      <c r="G97" s="55" t="s">
        <v>352</v>
      </c>
      <c r="H97" s="55">
        <v>6</v>
      </c>
      <c r="I97" s="55" t="s">
        <v>443</v>
      </c>
      <c r="J97" s="51" t="s">
        <v>302</v>
      </c>
      <c r="K97" s="51"/>
      <c r="L97" s="51" t="s">
        <v>258</v>
      </c>
      <c r="M97" s="67"/>
      <c r="N97" s="82"/>
      <c r="O97" s="69" t="str">
        <f t="shared" ref="O97:O109" si="30">IF(N97="No","û",IF(N97="Si","ü",IF(N97="NA","l","")))</f>
        <v/>
      </c>
      <c r="P97" s="51" t="s">
        <v>109</v>
      </c>
      <c r="Q97" s="51" t="s">
        <v>446</v>
      </c>
      <c r="R97" s="51" t="s">
        <v>80</v>
      </c>
      <c r="S97" s="51" t="s">
        <v>244</v>
      </c>
      <c r="T97" s="51"/>
      <c r="U97" s="51" t="s">
        <v>50</v>
      </c>
      <c r="V97" s="51"/>
      <c r="W97" s="53"/>
      <c r="X97" s="124">
        <f t="shared" si="23"/>
        <v>1</v>
      </c>
      <c r="Y97" s="124">
        <f t="shared" si="24"/>
        <v>1</v>
      </c>
      <c r="Z97" s="124">
        <f t="shared" si="25"/>
        <v>1</v>
      </c>
      <c r="AA97" s="124">
        <f t="shared" si="26"/>
        <v>1</v>
      </c>
      <c r="AB97" s="124">
        <f t="shared" si="27"/>
        <v>1</v>
      </c>
      <c r="AC97" s="124">
        <f t="shared" si="28"/>
        <v>1</v>
      </c>
    </row>
    <row r="98" spans="2:29" s="39" customFormat="1" ht="36" outlineLevel="1">
      <c r="B98" s="72">
        <f t="shared" si="29"/>
        <v>84</v>
      </c>
      <c r="C98" s="51" t="s">
        <v>336</v>
      </c>
      <c r="D98" s="51">
        <v>2</v>
      </c>
      <c r="E98" s="51" t="s">
        <v>327</v>
      </c>
      <c r="F98" s="55" t="s">
        <v>151</v>
      </c>
      <c r="G98" s="57" t="s">
        <v>207</v>
      </c>
      <c r="H98" s="57">
        <v>1</v>
      </c>
      <c r="I98" s="58" t="s">
        <v>213</v>
      </c>
      <c r="J98" s="51" t="s">
        <v>132</v>
      </c>
      <c r="K98" s="51" t="s">
        <v>124</v>
      </c>
      <c r="L98" s="51" t="s">
        <v>258</v>
      </c>
      <c r="M98" s="67"/>
      <c r="N98" s="82"/>
      <c r="O98" s="69" t="str">
        <f t="shared" si="30"/>
        <v/>
      </c>
      <c r="P98" s="51" t="s">
        <v>411</v>
      </c>
      <c r="Q98" s="51" t="s">
        <v>215</v>
      </c>
      <c r="R98" s="51"/>
      <c r="S98" s="51" t="s">
        <v>244</v>
      </c>
      <c r="T98" s="51"/>
      <c r="U98" s="51"/>
      <c r="V98" s="51"/>
      <c r="W98" s="53"/>
      <c r="X98" s="124">
        <f t="shared" si="23"/>
        <v>1</v>
      </c>
      <c r="Y98" s="124">
        <f t="shared" si="24"/>
        <v>1</v>
      </c>
      <c r="Z98" s="124">
        <f t="shared" si="25"/>
        <v>1</v>
      </c>
      <c r="AA98" s="124">
        <f t="shared" si="26"/>
        <v>1</v>
      </c>
      <c r="AB98" s="124">
        <f t="shared" si="27"/>
        <v>1</v>
      </c>
      <c r="AC98" s="124">
        <f t="shared" si="28"/>
        <v>1</v>
      </c>
    </row>
    <row r="99" spans="2:29" s="39" customFormat="1" ht="84" outlineLevel="1">
      <c r="B99" s="72">
        <f t="shared" si="29"/>
        <v>85</v>
      </c>
      <c r="C99" s="51" t="s">
        <v>336</v>
      </c>
      <c r="D99" s="51">
        <v>2</v>
      </c>
      <c r="E99" s="51" t="s">
        <v>327</v>
      </c>
      <c r="F99" s="55" t="s">
        <v>151</v>
      </c>
      <c r="G99" s="51" t="s">
        <v>207</v>
      </c>
      <c r="H99" s="51">
        <v>1</v>
      </c>
      <c r="I99" s="54" t="s">
        <v>208</v>
      </c>
      <c r="J99" s="51" t="s">
        <v>132</v>
      </c>
      <c r="K99" s="51" t="s">
        <v>124</v>
      </c>
      <c r="L99" s="51" t="s">
        <v>258</v>
      </c>
      <c r="M99" s="67"/>
      <c r="N99" s="82"/>
      <c r="O99" s="69" t="str">
        <f t="shared" si="30"/>
        <v/>
      </c>
      <c r="P99" s="51" t="s">
        <v>69</v>
      </c>
      <c r="Q99" s="51" t="s">
        <v>72</v>
      </c>
      <c r="R99" s="51"/>
      <c r="S99" s="51" t="s">
        <v>244</v>
      </c>
      <c r="T99" s="51"/>
      <c r="U99" s="51" t="s">
        <v>51</v>
      </c>
      <c r="V99" s="51"/>
      <c r="W99" s="53"/>
      <c r="X99" s="124">
        <f t="shared" si="23"/>
        <v>1</v>
      </c>
      <c r="Y99" s="124">
        <f t="shared" si="24"/>
        <v>1</v>
      </c>
      <c r="Z99" s="124">
        <f t="shared" si="25"/>
        <v>1</v>
      </c>
      <c r="AA99" s="124">
        <f t="shared" si="26"/>
        <v>1</v>
      </c>
      <c r="AB99" s="124">
        <f t="shared" si="27"/>
        <v>1</v>
      </c>
      <c r="AC99" s="124">
        <f t="shared" si="28"/>
        <v>1</v>
      </c>
    </row>
    <row r="100" spans="2:29" s="39" customFormat="1" ht="36" outlineLevel="1">
      <c r="B100" s="72">
        <f t="shared" si="29"/>
        <v>86</v>
      </c>
      <c r="C100" s="51" t="s">
        <v>336</v>
      </c>
      <c r="D100" s="55">
        <v>2.4</v>
      </c>
      <c r="E100" s="55" t="s">
        <v>128</v>
      </c>
      <c r="F100" s="55"/>
      <c r="G100" s="55" t="s">
        <v>207</v>
      </c>
      <c r="H100" s="55">
        <v>3</v>
      </c>
      <c r="I100" s="56" t="s">
        <v>150</v>
      </c>
      <c r="J100" s="55" t="s">
        <v>132</v>
      </c>
      <c r="K100" s="55" t="s">
        <v>124</v>
      </c>
      <c r="L100" s="51" t="s">
        <v>258</v>
      </c>
      <c r="M100" s="67"/>
      <c r="N100" s="66"/>
      <c r="O100" s="69" t="str">
        <f t="shared" si="30"/>
        <v/>
      </c>
      <c r="P100" s="55" t="s">
        <v>69</v>
      </c>
      <c r="Q100" s="55" t="s">
        <v>83</v>
      </c>
      <c r="R100" s="55"/>
      <c r="S100" s="55"/>
      <c r="T100" s="55"/>
      <c r="U100" s="55" t="s">
        <v>51</v>
      </c>
      <c r="V100" s="51"/>
      <c r="W100" s="53"/>
      <c r="X100" s="124">
        <f t="shared" si="23"/>
        <v>1</v>
      </c>
      <c r="Y100" s="124">
        <f t="shared" si="24"/>
        <v>1</v>
      </c>
      <c r="Z100" s="124">
        <f t="shared" si="25"/>
        <v>1</v>
      </c>
      <c r="AA100" s="124">
        <f t="shared" si="26"/>
        <v>1</v>
      </c>
      <c r="AB100" s="124">
        <f t="shared" si="27"/>
        <v>1</v>
      </c>
      <c r="AC100" s="124">
        <f t="shared" si="28"/>
        <v>1</v>
      </c>
    </row>
    <row r="101" spans="2:29" s="39" customFormat="1" ht="36" outlineLevel="1">
      <c r="B101" s="72">
        <f t="shared" si="29"/>
        <v>87</v>
      </c>
      <c r="C101" s="51" t="s">
        <v>336</v>
      </c>
      <c r="D101" s="51">
        <v>2</v>
      </c>
      <c r="E101" s="51" t="s">
        <v>327</v>
      </c>
      <c r="F101" s="55" t="s">
        <v>151</v>
      </c>
      <c r="G101" s="51" t="s">
        <v>207</v>
      </c>
      <c r="H101" s="51">
        <v>4</v>
      </c>
      <c r="I101" s="54" t="s">
        <v>209</v>
      </c>
      <c r="J101" s="51" t="s">
        <v>132</v>
      </c>
      <c r="K101" s="51" t="s">
        <v>124</v>
      </c>
      <c r="L101" s="51" t="s">
        <v>258</v>
      </c>
      <c r="M101" s="67"/>
      <c r="N101" s="82"/>
      <c r="O101" s="69" t="str">
        <f t="shared" si="30"/>
        <v/>
      </c>
      <c r="P101" s="51" t="s">
        <v>69</v>
      </c>
      <c r="Q101" s="51" t="s">
        <v>70</v>
      </c>
      <c r="R101" s="51"/>
      <c r="S101" s="51" t="s">
        <v>244</v>
      </c>
      <c r="T101" s="51"/>
      <c r="U101" s="51" t="s">
        <v>51</v>
      </c>
      <c r="V101" s="51"/>
      <c r="W101" s="53"/>
      <c r="X101" s="124">
        <f t="shared" si="23"/>
        <v>1</v>
      </c>
      <c r="Y101" s="124">
        <f t="shared" si="24"/>
        <v>1</v>
      </c>
      <c r="Z101" s="124">
        <f t="shared" si="25"/>
        <v>1</v>
      </c>
      <c r="AA101" s="124">
        <f t="shared" si="26"/>
        <v>1</v>
      </c>
      <c r="AB101" s="124">
        <f t="shared" si="27"/>
        <v>1</v>
      </c>
      <c r="AC101" s="124">
        <f t="shared" si="28"/>
        <v>1</v>
      </c>
    </row>
    <row r="102" spans="2:29" s="39" customFormat="1" ht="36" outlineLevel="1">
      <c r="B102" s="72">
        <f t="shared" si="29"/>
        <v>88</v>
      </c>
      <c r="C102" s="51" t="s">
        <v>336</v>
      </c>
      <c r="D102" s="51">
        <v>2</v>
      </c>
      <c r="E102" s="51" t="s">
        <v>327</v>
      </c>
      <c r="F102" s="55" t="s">
        <v>151</v>
      </c>
      <c r="G102" s="51" t="s">
        <v>207</v>
      </c>
      <c r="H102" s="51">
        <v>5</v>
      </c>
      <c r="I102" s="54" t="s">
        <v>210</v>
      </c>
      <c r="J102" s="51" t="s">
        <v>132</v>
      </c>
      <c r="K102" s="51" t="s">
        <v>124</v>
      </c>
      <c r="L102" s="51" t="s">
        <v>258</v>
      </c>
      <c r="M102" s="67"/>
      <c r="N102" s="82"/>
      <c r="O102" s="69" t="str">
        <f t="shared" si="30"/>
        <v/>
      </c>
      <c r="P102" s="51" t="s">
        <v>69</v>
      </c>
      <c r="Q102" s="51" t="s">
        <v>211</v>
      </c>
      <c r="R102" s="51"/>
      <c r="S102" s="51" t="s">
        <v>244</v>
      </c>
      <c r="T102" s="51"/>
      <c r="U102" s="51" t="s">
        <v>51</v>
      </c>
      <c r="V102" s="51"/>
      <c r="W102" s="53"/>
      <c r="X102" s="124">
        <f t="shared" si="23"/>
        <v>1</v>
      </c>
      <c r="Y102" s="124">
        <f t="shared" si="24"/>
        <v>1</v>
      </c>
      <c r="Z102" s="124">
        <f t="shared" si="25"/>
        <v>1</v>
      </c>
      <c r="AA102" s="124">
        <f t="shared" si="26"/>
        <v>1</v>
      </c>
      <c r="AB102" s="124">
        <f t="shared" si="27"/>
        <v>1</v>
      </c>
      <c r="AC102" s="124">
        <f t="shared" si="28"/>
        <v>1</v>
      </c>
    </row>
    <row r="103" spans="2:29" s="39" customFormat="1" ht="36" outlineLevel="1">
      <c r="B103" s="72">
        <f t="shared" si="29"/>
        <v>89</v>
      </c>
      <c r="C103" s="51" t="s">
        <v>336</v>
      </c>
      <c r="D103" s="51">
        <v>2</v>
      </c>
      <c r="E103" s="51" t="s">
        <v>327</v>
      </c>
      <c r="F103" s="55" t="s">
        <v>152</v>
      </c>
      <c r="G103" s="55" t="s">
        <v>352</v>
      </c>
      <c r="H103" s="55">
        <v>1</v>
      </c>
      <c r="I103" s="55" t="s">
        <v>351</v>
      </c>
      <c r="J103" s="51" t="s">
        <v>132</v>
      </c>
      <c r="K103" s="51"/>
      <c r="L103" s="51" t="s">
        <v>258</v>
      </c>
      <c r="M103" s="67"/>
      <c r="N103" s="82"/>
      <c r="O103" s="69" t="str">
        <f t="shared" si="30"/>
        <v/>
      </c>
      <c r="P103" s="51" t="s">
        <v>111</v>
      </c>
      <c r="Q103" s="51" t="s">
        <v>107</v>
      </c>
      <c r="R103" s="51" t="s">
        <v>80</v>
      </c>
      <c r="S103" s="51" t="s">
        <v>367</v>
      </c>
      <c r="T103" s="51"/>
      <c r="U103" s="51" t="s">
        <v>50</v>
      </c>
      <c r="V103" s="51"/>
      <c r="W103" s="53"/>
      <c r="X103" s="124">
        <f t="shared" si="23"/>
        <v>1</v>
      </c>
      <c r="Y103" s="124">
        <f t="shared" si="24"/>
        <v>1</v>
      </c>
      <c r="Z103" s="124">
        <f t="shared" si="25"/>
        <v>1</v>
      </c>
      <c r="AA103" s="124">
        <f t="shared" si="26"/>
        <v>1</v>
      </c>
      <c r="AB103" s="124">
        <f t="shared" si="27"/>
        <v>1</v>
      </c>
      <c r="AC103" s="124">
        <f t="shared" si="28"/>
        <v>1</v>
      </c>
    </row>
    <row r="104" spans="2:29" s="39" customFormat="1" ht="48" outlineLevel="1">
      <c r="B104" s="72">
        <f t="shared" si="29"/>
        <v>90</v>
      </c>
      <c r="C104" s="51" t="s">
        <v>336</v>
      </c>
      <c r="D104" s="51">
        <v>2</v>
      </c>
      <c r="E104" s="51" t="s">
        <v>327</v>
      </c>
      <c r="F104" s="55" t="s">
        <v>151</v>
      </c>
      <c r="G104" s="51" t="s">
        <v>361</v>
      </c>
      <c r="H104" s="51">
        <v>1</v>
      </c>
      <c r="I104" s="51" t="s">
        <v>362</v>
      </c>
      <c r="J104" s="51" t="s">
        <v>245</v>
      </c>
      <c r="K104" s="51"/>
      <c r="L104" s="51" t="s">
        <v>258</v>
      </c>
      <c r="M104" s="67"/>
      <c r="N104" s="82"/>
      <c r="O104" s="69" t="str">
        <f t="shared" si="30"/>
        <v/>
      </c>
      <c r="P104" s="51" t="s">
        <v>57</v>
      </c>
      <c r="Q104" s="10" t="s">
        <v>65</v>
      </c>
      <c r="R104" s="51"/>
      <c r="S104" s="51" t="s">
        <v>367</v>
      </c>
      <c r="T104" s="51"/>
      <c r="U104" s="51" t="s">
        <v>52</v>
      </c>
      <c r="V104" s="51"/>
      <c r="W104" s="53"/>
      <c r="X104" s="124">
        <f t="shared" si="23"/>
        <v>1</v>
      </c>
      <c r="Y104" s="124">
        <f t="shared" si="24"/>
        <v>1</v>
      </c>
      <c r="Z104" s="124">
        <f t="shared" si="25"/>
        <v>1</v>
      </c>
      <c r="AA104" s="124">
        <f t="shared" si="26"/>
        <v>1</v>
      </c>
      <c r="AB104" s="124">
        <f t="shared" si="27"/>
        <v>1</v>
      </c>
      <c r="AC104" s="124">
        <f t="shared" si="28"/>
        <v>1</v>
      </c>
    </row>
    <row r="105" spans="2:29" s="39" customFormat="1" ht="36" outlineLevel="1">
      <c r="B105" s="72">
        <f t="shared" si="29"/>
        <v>91</v>
      </c>
      <c r="C105" s="51" t="s">
        <v>336</v>
      </c>
      <c r="D105" s="51">
        <v>2</v>
      </c>
      <c r="E105" s="51" t="s">
        <v>327</v>
      </c>
      <c r="F105" s="55" t="s">
        <v>151</v>
      </c>
      <c r="G105" s="51" t="s">
        <v>361</v>
      </c>
      <c r="H105" s="51">
        <v>2</v>
      </c>
      <c r="I105" s="51" t="s">
        <v>364</v>
      </c>
      <c r="J105" s="51" t="s">
        <v>245</v>
      </c>
      <c r="K105" s="51" t="s">
        <v>132</v>
      </c>
      <c r="L105" s="51" t="s">
        <v>258</v>
      </c>
      <c r="M105" s="67"/>
      <c r="N105" s="82"/>
      <c r="O105" s="69" t="str">
        <f t="shared" si="30"/>
        <v/>
      </c>
      <c r="P105" s="51" t="s">
        <v>65</v>
      </c>
      <c r="Q105" s="10" t="s">
        <v>78</v>
      </c>
      <c r="R105" s="51"/>
      <c r="S105" s="51" t="s">
        <v>367</v>
      </c>
      <c r="T105" s="51"/>
      <c r="U105" s="51" t="s">
        <v>52</v>
      </c>
      <c r="V105" s="51"/>
      <c r="W105" s="53"/>
      <c r="X105" s="124">
        <f t="shared" si="23"/>
        <v>1</v>
      </c>
      <c r="Y105" s="124">
        <f t="shared" si="24"/>
        <v>1</v>
      </c>
      <c r="Z105" s="124">
        <f t="shared" si="25"/>
        <v>1</v>
      </c>
      <c r="AA105" s="124">
        <f t="shared" si="26"/>
        <v>1</v>
      </c>
      <c r="AB105" s="124">
        <f t="shared" si="27"/>
        <v>1</v>
      </c>
      <c r="AC105" s="124">
        <f t="shared" si="28"/>
        <v>1</v>
      </c>
    </row>
    <row r="106" spans="2:29" s="39" customFormat="1" ht="36" outlineLevel="1">
      <c r="B106" s="72">
        <f t="shared" si="29"/>
        <v>92</v>
      </c>
      <c r="C106" s="51" t="s">
        <v>336</v>
      </c>
      <c r="D106" s="51">
        <v>2</v>
      </c>
      <c r="E106" s="51" t="s">
        <v>327</v>
      </c>
      <c r="F106" s="55" t="s">
        <v>151</v>
      </c>
      <c r="G106" s="51" t="s">
        <v>361</v>
      </c>
      <c r="H106" s="51">
        <v>3</v>
      </c>
      <c r="I106" s="51" t="s">
        <v>365</v>
      </c>
      <c r="J106" s="51" t="s">
        <v>132</v>
      </c>
      <c r="K106" s="51" t="s">
        <v>245</v>
      </c>
      <c r="L106" s="51" t="s">
        <v>258</v>
      </c>
      <c r="M106" s="67"/>
      <c r="N106" s="82"/>
      <c r="O106" s="69" t="str">
        <f t="shared" si="30"/>
        <v/>
      </c>
      <c r="P106" s="51" t="s">
        <v>78</v>
      </c>
      <c r="Q106" s="10" t="s">
        <v>78</v>
      </c>
      <c r="R106" s="51"/>
      <c r="S106" s="51" t="s">
        <v>367</v>
      </c>
      <c r="T106" s="51"/>
      <c r="U106" s="51" t="s">
        <v>52</v>
      </c>
      <c r="V106" s="51"/>
      <c r="W106" s="53"/>
      <c r="X106" s="124">
        <f t="shared" si="23"/>
        <v>1</v>
      </c>
      <c r="Y106" s="124">
        <f t="shared" si="24"/>
        <v>1</v>
      </c>
      <c r="Z106" s="124">
        <f t="shared" si="25"/>
        <v>1</v>
      </c>
      <c r="AA106" s="124">
        <f t="shared" si="26"/>
        <v>1</v>
      </c>
      <c r="AB106" s="124">
        <f t="shared" si="27"/>
        <v>1</v>
      </c>
      <c r="AC106" s="124">
        <f t="shared" si="28"/>
        <v>1</v>
      </c>
    </row>
    <row r="107" spans="2:29" s="39" customFormat="1" ht="36" outlineLevel="1">
      <c r="B107" s="72">
        <f t="shared" si="29"/>
        <v>93</v>
      </c>
      <c r="C107" s="51" t="s">
        <v>336</v>
      </c>
      <c r="D107" s="51">
        <v>2</v>
      </c>
      <c r="E107" s="51" t="s">
        <v>327</v>
      </c>
      <c r="F107" s="55" t="s">
        <v>151</v>
      </c>
      <c r="G107" s="51" t="s">
        <v>361</v>
      </c>
      <c r="H107" s="51">
        <v>4</v>
      </c>
      <c r="I107" s="51" t="s">
        <v>366</v>
      </c>
      <c r="J107" s="51" t="s">
        <v>245</v>
      </c>
      <c r="K107" s="51" t="s">
        <v>132</v>
      </c>
      <c r="L107" s="51" t="s">
        <v>258</v>
      </c>
      <c r="M107" s="67"/>
      <c r="N107" s="82"/>
      <c r="O107" s="69" t="str">
        <f t="shared" si="30"/>
        <v/>
      </c>
      <c r="P107" s="51" t="s">
        <v>65</v>
      </c>
      <c r="Q107" s="10" t="s">
        <v>65</v>
      </c>
      <c r="R107" s="51"/>
      <c r="S107" s="51" t="s">
        <v>367</v>
      </c>
      <c r="T107" s="51"/>
      <c r="U107" s="51" t="s">
        <v>52</v>
      </c>
      <c r="V107" s="51"/>
      <c r="W107" s="53"/>
      <c r="X107" s="124">
        <f t="shared" si="23"/>
        <v>1</v>
      </c>
      <c r="Y107" s="124">
        <f t="shared" si="24"/>
        <v>1</v>
      </c>
      <c r="Z107" s="124">
        <f t="shared" si="25"/>
        <v>1</v>
      </c>
      <c r="AA107" s="124">
        <f t="shared" si="26"/>
        <v>1</v>
      </c>
      <c r="AB107" s="124">
        <f t="shared" si="27"/>
        <v>1</v>
      </c>
      <c r="AC107" s="124">
        <f t="shared" si="28"/>
        <v>1</v>
      </c>
    </row>
    <row r="108" spans="2:29" s="39" customFormat="1" ht="36" outlineLevel="1">
      <c r="B108" s="72">
        <f t="shared" si="29"/>
        <v>94</v>
      </c>
      <c r="C108" s="51" t="s">
        <v>336</v>
      </c>
      <c r="D108" s="51">
        <v>2</v>
      </c>
      <c r="E108" s="51" t="s">
        <v>327</v>
      </c>
      <c r="F108" s="55" t="s">
        <v>152</v>
      </c>
      <c r="G108" s="55" t="s">
        <v>352</v>
      </c>
      <c r="H108" s="55">
        <v>2</v>
      </c>
      <c r="I108" s="55" t="s">
        <v>351</v>
      </c>
      <c r="J108" s="51" t="s">
        <v>245</v>
      </c>
      <c r="K108" s="51"/>
      <c r="L108" s="51" t="s">
        <v>258</v>
      </c>
      <c r="M108" s="67"/>
      <c r="N108" s="82"/>
      <c r="O108" s="69" t="str">
        <f t="shared" si="30"/>
        <v/>
      </c>
      <c r="P108" s="51" t="s">
        <v>111</v>
      </c>
      <c r="Q108" s="51" t="s">
        <v>112</v>
      </c>
      <c r="R108" s="51" t="s">
        <v>80</v>
      </c>
      <c r="S108" s="51" t="s">
        <v>367</v>
      </c>
      <c r="T108" s="51"/>
      <c r="U108" s="51" t="s">
        <v>50</v>
      </c>
      <c r="V108" s="51"/>
      <c r="W108" s="53"/>
      <c r="X108" s="124">
        <f t="shared" si="23"/>
        <v>1</v>
      </c>
      <c r="Y108" s="124">
        <f t="shared" si="24"/>
        <v>1</v>
      </c>
      <c r="Z108" s="124">
        <f t="shared" si="25"/>
        <v>1</v>
      </c>
      <c r="AA108" s="124">
        <f t="shared" si="26"/>
        <v>1</v>
      </c>
      <c r="AB108" s="124">
        <f t="shared" si="27"/>
        <v>1</v>
      </c>
      <c r="AC108" s="124">
        <f t="shared" si="28"/>
        <v>1</v>
      </c>
    </row>
    <row r="109" spans="2:29" s="39" customFormat="1" ht="36" outlineLevel="1">
      <c r="B109" s="72">
        <f t="shared" si="29"/>
        <v>95</v>
      </c>
      <c r="C109" s="51" t="s">
        <v>336</v>
      </c>
      <c r="D109" s="51">
        <v>2</v>
      </c>
      <c r="E109" s="51" t="s">
        <v>327</v>
      </c>
      <c r="F109" s="55" t="s">
        <v>152</v>
      </c>
      <c r="G109" s="55" t="s">
        <v>352</v>
      </c>
      <c r="H109" s="55">
        <v>8</v>
      </c>
      <c r="I109" s="55" t="s">
        <v>408</v>
      </c>
      <c r="J109" s="51" t="s">
        <v>302</v>
      </c>
      <c r="K109" s="51"/>
      <c r="L109" s="51" t="s">
        <v>258</v>
      </c>
      <c r="M109" s="67"/>
      <c r="N109" s="82"/>
      <c r="O109" s="69" t="str">
        <f t="shared" si="30"/>
        <v/>
      </c>
      <c r="P109" s="51" t="s">
        <v>111</v>
      </c>
      <c r="Q109" s="51" t="s">
        <v>79</v>
      </c>
      <c r="R109" s="51"/>
      <c r="S109" s="51" t="s">
        <v>367</v>
      </c>
      <c r="T109" s="51"/>
      <c r="U109" s="51" t="s">
        <v>60</v>
      </c>
      <c r="V109" s="51"/>
      <c r="W109" s="53"/>
      <c r="X109" s="124">
        <f t="shared" si="23"/>
        <v>1</v>
      </c>
      <c r="Y109" s="124">
        <f t="shared" si="24"/>
        <v>1</v>
      </c>
      <c r="Z109" s="124">
        <f t="shared" si="25"/>
        <v>1</v>
      </c>
      <c r="AA109" s="124">
        <f t="shared" si="26"/>
        <v>1</v>
      </c>
      <c r="AB109" s="124">
        <f t="shared" si="27"/>
        <v>1</v>
      </c>
      <c r="AC109" s="124">
        <f t="shared" si="28"/>
        <v>1</v>
      </c>
    </row>
    <row r="110" spans="2:29" s="39" customFormat="1" ht="36" outlineLevel="1">
      <c r="B110" s="72">
        <f t="shared" si="29"/>
        <v>96</v>
      </c>
      <c r="C110" s="51" t="s">
        <v>336</v>
      </c>
      <c r="D110" s="51">
        <v>2</v>
      </c>
      <c r="E110" s="51" t="s">
        <v>327</v>
      </c>
      <c r="F110" s="51" t="s">
        <v>216</v>
      </c>
      <c r="G110" s="51" t="s">
        <v>352</v>
      </c>
      <c r="H110" s="51">
        <v>3</v>
      </c>
      <c r="I110" s="51" t="s">
        <v>351</v>
      </c>
      <c r="J110" s="51" t="s">
        <v>132</v>
      </c>
      <c r="K110" s="51"/>
      <c r="L110" s="51" t="s">
        <v>258</v>
      </c>
      <c r="M110" s="67"/>
      <c r="N110" s="82"/>
      <c r="O110" s="69"/>
      <c r="P110" s="51" t="s">
        <v>111</v>
      </c>
      <c r="Q110" s="51" t="s">
        <v>452</v>
      </c>
      <c r="R110" s="51" t="s">
        <v>80</v>
      </c>
      <c r="S110" s="51" t="s">
        <v>367</v>
      </c>
      <c r="T110" s="51"/>
      <c r="U110" s="51" t="s">
        <v>50</v>
      </c>
      <c r="V110" s="51"/>
      <c r="W110" s="53"/>
      <c r="X110" s="124">
        <f t="shared" si="23"/>
        <v>1</v>
      </c>
      <c r="Y110" s="124">
        <f t="shared" si="24"/>
        <v>1</v>
      </c>
      <c r="Z110" s="124">
        <f t="shared" si="25"/>
        <v>1</v>
      </c>
      <c r="AA110" s="124">
        <f t="shared" si="26"/>
        <v>1</v>
      </c>
      <c r="AB110" s="124">
        <f t="shared" si="27"/>
        <v>1</v>
      </c>
      <c r="AC110" s="124">
        <f t="shared" si="28"/>
        <v>1</v>
      </c>
    </row>
    <row r="111" spans="2:29" s="39" customFormat="1" ht="36" outlineLevel="1">
      <c r="B111" s="72">
        <f t="shared" si="29"/>
        <v>97</v>
      </c>
      <c r="C111" s="51" t="s">
        <v>336</v>
      </c>
      <c r="D111" s="51">
        <v>2</v>
      </c>
      <c r="E111" s="51" t="s">
        <v>327</v>
      </c>
      <c r="F111" s="55" t="s">
        <v>152</v>
      </c>
      <c r="G111" s="55" t="s">
        <v>352</v>
      </c>
      <c r="H111" s="55">
        <v>5</v>
      </c>
      <c r="I111" s="55" t="s">
        <v>443</v>
      </c>
      <c r="J111" s="51" t="s">
        <v>302</v>
      </c>
      <c r="K111" s="51"/>
      <c r="L111" s="51" t="s">
        <v>258</v>
      </c>
      <c r="M111" s="67"/>
      <c r="N111" s="82"/>
      <c r="O111" s="69" t="str">
        <f t="shared" ref="O111:O118" si="31">IF(N111="No","û",IF(N111="Si","ü",IF(N111="NA","l","")))</f>
        <v/>
      </c>
      <c r="P111" s="51" t="s">
        <v>111</v>
      </c>
      <c r="Q111" s="51" t="s">
        <v>446</v>
      </c>
      <c r="R111" s="51" t="s">
        <v>80</v>
      </c>
      <c r="S111" s="51" t="s">
        <v>367</v>
      </c>
      <c r="T111" s="51"/>
      <c r="U111" s="51" t="s">
        <v>50</v>
      </c>
      <c r="V111" s="51"/>
      <c r="W111" s="53"/>
      <c r="X111" s="124">
        <f t="shared" si="23"/>
        <v>1</v>
      </c>
      <c r="Y111" s="124">
        <f t="shared" si="24"/>
        <v>1</v>
      </c>
      <c r="Z111" s="124">
        <f t="shared" si="25"/>
        <v>1</v>
      </c>
      <c r="AA111" s="124">
        <f t="shared" si="26"/>
        <v>1</v>
      </c>
      <c r="AB111" s="124">
        <f t="shared" si="27"/>
        <v>1</v>
      </c>
      <c r="AC111" s="124">
        <f t="shared" si="28"/>
        <v>1</v>
      </c>
    </row>
    <row r="112" spans="2:29" s="39" customFormat="1" ht="72" outlineLevel="1">
      <c r="B112" s="72">
        <f t="shared" si="29"/>
        <v>98</v>
      </c>
      <c r="C112" s="51" t="s">
        <v>336</v>
      </c>
      <c r="D112" s="51">
        <v>2</v>
      </c>
      <c r="E112" s="51" t="s">
        <v>327</v>
      </c>
      <c r="F112" s="55" t="s">
        <v>152</v>
      </c>
      <c r="G112" s="55" t="s">
        <v>352</v>
      </c>
      <c r="H112" s="55">
        <v>1</v>
      </c>
      <c r="I112" s="55" t="s">
        <v>351</v>
      </c>
      <c r="J112" s="51" t="s">
        <v>132</v>
      </c>
      <c r="K112" s="51"/>
      <c r="L112" s="51" t="s">
        <v>258</v>
      </c>
      <c r="M112" s="67"/>
      <c r="N112" s="82"/>
      <c r="O112" s="69" t="str">
        <f t="shared" si="31"/>
        <v/>
      </c>
      <c r="P112" s="51" t="s">
        <v>113</v>
      </c>
      <c r="Q112" s="51" t="s">
        <v>107</v>
      </c>
      <c r="R112" s="51" t="s">
        <v>80</v>
      </c>
      <c r="S112" s="51" t="s">
        <v>431</v>
      </c>
      <c r="T112" s="51"/>
      <c r="U112" s="51" t="s">
        <v>50</v>
      </c>
      <c r="V112" s="51"/>
      <c r="W112" s="53"/>
      <c r="X112" s="124">
        <f t="shared" si="23"/>
        <v>1</v>
      </c>
      <c r="Y112" s="124">
        <f t="shared" si="24"/>
        <v>1</v>
      </c>
      <c r="Z112" s="124">
        <f t="shared" si="25"/>
        <v>1</v>
      </c>
      <c r="AA112" s="124">
        <f t="shared" si="26"/>
        <v>1</v>
      </c>
      <c r="AB112" s="124">
        <f t="shared" si="27"/>
        <v>1</v>
      </c>
      <c r="AC112" s="124">
        <f t="shared" si="28"/>
        <v>1</v>
      </c>
    </row>
    <row r="113" spans="2:29" s="39" customFormat="1" ht="84" outlineLevel="1">
      <c r="B113" s="72">
        <f t="shared" si="29"/>
        <v>99</v>
      </c>
      <c r="C113" s="51" t="s">
        <v>336</v>
      </c>
      <c r="D113" s="51">
        <v>2</v>
      </c>
      <c r="E113" s="51" t="s">
        <v>327</v>
      </c>
      <c r="F113" s="55" t="s">
        <v>153</v>
      </c>
      <c r="G113" s="51" t="s">
        <v>361</v>
      </c>
      <c r="H113" s="51">
        <v>1</v>
      </c>
      <c r="I113" s="51" t="s">
        <v>362</v>
      </c>
      <c r="J113" s="51" t="s">
        <v>245</v>
      </c>
      <c r="K113" s="51"/>
      <c r="L113" s="51" t="s">
        <v>258</v>
      </c>
      <c r="M113" s="67"/>
      <c r="N113" s="82"/>
      <c r="O113" s="69" t="str">
        <f t="shared" si="31"/>
        <v/>
      </c>
      <c r="P113" s="51" t="s">
        <v>59</v>
      </c>
      <c r="Q113" s="10" t="s">
        <v>65</v>
      </c>
      <c r="R113" s="51"/>
      <c r="S113" s="51" t="s">
        <v>431</v>
      </c>
      <c r="T113" s="51"/>
      <c r="U113" s="51" t="s">
        <v>52</v>
      </c>
      <c r="V113" s="51"/>
      <c r="W113" s="53"/>
      <c r="X113" s="124">
        <f t="shared" si="23"/>
        <v>1</v>
      </c>
      <c r="Y113" s="124">
        <f t="shared" si="24"/>
        <v>1</v>
      </c>
      <c r="Z113" s="124">
        <f t="shared" si="25"/>
        <v>1</v>
      </c>
      <c r="AA113" s="124">
        <f t="shared" si="26"/>
        <v>1</v>
      </c>
      <c r="AB113" s="124">
        <f t="shared" si="27"/>
        <v>1</v>
      </c>
      <c r="AC113" s="124">
        <f t="shared" si="28"/>
        <v>1</v>
      </c>
    </row>
    <row r="114" spans="2:29" s="39" customFormat="1" ht="36" outlineLevel="1">
      <c r="B114" s="72">
        <f t="shared" si="29"/>
        <v>100</v>
      </c>
      <c r="C114" s="51" t="s">
        <v>336</v>
      </c>
      <c r="D114" s="51">
        <v>2</v>
      </c>
      <c r="E114" s="51" t="s">
        <v>327</v>
      </c>
      <c r="F114" s="55" t="s">
        <v>153</v>
      </c>
      <c r="G114" s="51" t="s">
        <v>361</v>
      </c>
      <c r="H114" s="51">
        <v>2</v>
      </c>
      <c r="I114" s="51" t="s">
        <v>364</v>
      </c>
      <c r="J114" s="51" t="s">
        <v>245</v>
      </c>
      <c r="K114" s="51" t="s">
        <v>132</v>
      </c>
      <c r="L114" s="51" t="s">
        <v>258</v>
      </c>
      <c r="M114" s="67"/>
      <c r="N114" s="82"/>
      <c r="O114" s="69" t="str">
        <f t="shared" si="31"/>
        <v/>
      </c>
      <c r="P114" s="51" t="s">
        <v>65</v>
      </c>
      <c r="Q114" s="10" t="s">
        <v>78</v>
      </c>
      <c r="R114" s="51"/>
      <c r="S114" s="51" t="s">
        <v>431</v>
      </c>
      <c r="T114" s="51"/>
      <c r="U114" s="51" t="s">
        <v>52</v>
      </c>
      <c r="V114" s="51"/>
      <c r="W114" s="53"/>
      <c r="X114" s="124">
        <f t="shared" ref="X114:X145" si="32">IF(($G114="PRO")*AND(N114&lt;&gt;""),$N114, 1)</f>
        <v>1</v>
      </c>
      <c r="Y114" s="124">
        <f t="shared" ref="Y114:Y145" si="33">IF(($G114="REQM")*AND(N114&lt;&gt;""),$N114, 1)</f>
        <v>1</v>
      </c>
      <c r="Z114" s="124">
        <f t="shared" ref="Z114:Z145" si="34">IF(($G114="ING")*AND(N114&lt;&gt;""),$N114, 1)</f>
        <v>1</v>
      </c>
      <c r="AA114" s="124">
        <f t="shared" ref="AA114:AA145" si="35">IF(($G114="PPQA")*AND(N114&lt;&gt;""),$N114, 1)</f>
        <v>1</v>
      </c>
      <c r="AB114" s="124">
        <f t="shared" ref="AB114:AB145" si="36">IF(($G114="CM")*AND(N114&lt;&gt;""),$N114, 1)</f>
        <v>1</v>
      </c>
      <c r="AC114" s="124">
        <f t="shared" ref="AC114:AC145" si="37">IF(($G114="MA")*AND(N114&lt;&gt;""),$N114, 1)</f>
        <v>1</v>
      </c>
    </row>
    <row r="115" spans="2:29" s="39" customFormat="1" ht="36" outlineLevel="1">
      <c r="B115" s="72">
        <f t="shared" ref="B115:B146" si="38">B114+1</f>
        <v>101</v>
      </c>
      <c r="C115" s="51" t="s">
        <v>336</v>
      </c>
      <c r="D115" s="51">
        <v>2</v>
      </c>
      <c r="E115" s="51" t="s">
        <v>327</v>
      </c>
      <c r="F115" s="55" t="s">
        <v>153</v>
      </c>
      <c r="G115" s="51" t="s">
        <v>361</v>
      </c>
      <c r="H115" s="51">
        <v>3</v>
      </c>
      <c r="I115" s="51" t="s">
        <v>365</v>
      </c>
      <c r="J115" s="51" t="s">
        <v>132</v>
      </c>
      <c r="K115" s="51" t="s">
        <v>245</v>
      </c>
      <c r="L115" s="51" t="s">
        <v>258</v>
      </c>
      <c r="M115" s="67"/>
      <c r="N115" s="82"/>
      <c r="O115" s="69" t="str">
        <f t="shared" si="31"/>
        <v/>
      </c>
      <c r="P115" s="51" t="s">
        <v>78</v>
      </c>
      <c r="Q115" s="10" t="s">
        <v>78</v>
      </c>
      <c r="R115" s="51"/>
      <c r="S115" s="51" t="s">
        <v>431</v>
      </c>
      <c r="T115" s="51"/>
      <c r="U115" s="51" t="s">
        <v>52</v>
      </c>
      <c r="V115" s="51"/>
      <c r="W115" s="53"/>
      <c r="X115" s="124">
        <f t="shared" si="32"/>
        <v>1</v>
      </c>
      <c r="Y115" s="124">
        <f t="shared" si="33"/>
        <v>1</v>
      </c>
      <c r="Z115" s="124">
        <f t="shared" si="34"/>
        <v>1</v>
      </c>
      <c r="AA115" s="124">
        <f t="shared" si="35"/>
        <v>1</v>
      </c>
      <c r="AB115" s="124">
        <f t="shared" si="36"/>
        <v>1</v>
      </c>
      <c r="AC115" s="124">
        <f t="shared" si="37"/>
        <v>1</v>
      </c>
    </row>
    <row r="116" spans="2:29" s="39" customFormat="1" ht="36" outlineLevel="1">
      <c r="B116" s="72">
        <f t="shared" si="38"/>
        <v>102</v>
      </c>
      <c r="C116" s="51" t="s">
        <v>336</v>
      </c>
      <c r="D116" s="51">
        <v>2</v>
      </c>
      <c r="E116" s="51" t="s">
        <v>327</v>
      </c>
      <c r="F116" s="55" t="s">
        <v>153</v>
      </c>
      <c r="G116" s="51" t="s">
        <v>361</v>
      </c>
      <c r="H116" s="51">
        <v>4</v>
      </c>
      <c r="I116" s="51" t="s">
        <v>366</v>
      </c>
      <c r="J116" s="51" t="s">
        <v>245</v>
      </c>
      <c r="K116" s="51" t="s">
        <v>132</v>
      </c>
      <c r="L116" s="51" t="s">
        <v>258</v>
      </c>
      <c r="M116" s="67"/>
      <c r="N116" s="82"/>
      <c r="O116" s="69" t="str">
        <f t="shared" si="31"/>
        <v/>
      </c>
      <c r="P116" s="51" t="s">
        <v>65</v>
      </c>
      <c r="Q116" s="10" t="s">
        <v>65</v>
      </c>
      <c r="R116" s="51"/>
      <c r="S116" s="51" t="s">
        <v>431</v>
      </c>
      <c r="T116" s="51"/>
      <c r="U116" s="51" t="s">
        <v>52</v>
      </c>
      <c r="V116" s="51"/>
      <c r="W116" s="53"/>
      <c r="X116" s="124">
        <f t="shared" si="32"/>
        <v>1</v>
      </c>
      <c r="Y116" s="124">
        <f t="shared" si="33"/>
        <v>1</v>
      </c>
      <c r="Z116" s="124">
        <f t="shared" si="34"/>
        <v>1</v>
      </c>
      <c r="AA116" s="124">
        <f t="shared" si="35"/>
        <v>1</v>
      </c>
      <c r="AB116" s="124">
        <f t="shared" si="36"/>
        <v>1</v>
      </c>
      <c r="AC116" s="124">
        <f t="shared" si="37"/>
        <v>1</v>
      </c>
    </row>
    <row r="117" spans="2:29" s="39" customFormat="1" ht="72" outlineLevel="1">
      <c r="B117" s="72">
        <f t="shared" si="38"/>
        <v>103</v>
      </c>
      <c r="C117" s="51" t="s">
        <v>336</v>
      </c>
      <c r="D117" s="51">
        <v>2</v>
      </c>
      <c r="E117" s="51" t="s">
        <v>327</v>
      </c>
      <c r="F117" s="55" t="s">
        <v>153</v>
      </c>
      <c r="G117" s="55" t="s">
        <v>352</v>
      </c>
      <c r="H117" s="55">
        <v>2</v>
      </c>
      <c r="I117" s="55" t="s">
        <v>351</v>
      </c>
      <c r="J117" s="51" t="s">
        <v>245</v>
      </c>
      <c r="K117" s="51"/>
      <c r="L117" s="51" t="s">
        <v>258</v>
      </c>
      <c r="M117" s="67"/>
      <c r="N117" s="82"/>
      <c r="O117" s="69" t="str">
        <f t="shared" si="31"/>
        <v/>
      </c>
      <c r="P117" s="51" t="s">
        <v>113</v>
      </c>
      <c r="Q117" s="51" t="s">
        <v>112</v>
      </c>
      <c r="R117" s="51" t="s">
        <v>80</v>
      </c>
      <c r="S117" s="51" t="s">
        <v>431</v>
      </c>
      <c r="T117" s="51"/>
      <c r="U117" s="51" t="s">
        <v>81</v>
      </c>
      <c r="V117" s="51"/>
      <c r="W117" s="53"/>
      <c r="X117" s="124">
        <f t="shared" si="32"/>
        <v>1</v>
      </c>
      <c r="Y117" s="124">
        <f t="shared" si="33"/>
        <v>1</v>
      </c>
      <c r="Z117" s="124">
        <f t="shared" si="34"/>
        <v>1</v>
      </c>
      <c r="AA117" s="124">
        <f t="shared" si="35"/>
        <v>1</v>
      </c>
      <c r="AB117" s="124">
        <f t="shared" si="36"/>
        <v>1</v>
      </c>
      <c r="AC117" s="124">
        <f t="shared" si="37"/>
        <v>1</v>
      </c>
    </row>
    <row r="118" spans="2:29" s="39" customFormat="1" ht="72" outlineLevel="1">
      <c r="B118" s="72">
        <f t="shared" si="38"/>
        <v>104</v>
      </c>
      <c r="C118" s="51" t="s">
        <v>336</v>
      </c>
      <c r="D118" s="51">
        <v>2</v>
      </c>
      <c r="E118" s="51" t="s">
        <v>327</v>
      </c>
      <c r="F118" s="55" t="s">
        <v>153</v>
      </c>
      <c r="G118" s="55" t="s">
        <v>352</v>
      </c>
      <c r="H118" s="55">
        <v>8</v>
      </c>
      <c r="I118" s="55" t="s">
        <v>353</v>
      </c>
      <c r="J118" s="51" t="s">
        <v>302</v>
      </c>
      <c r="K118" s="51"/>
      <c r="L118" s="51" t="s">
        <v>258</v>
      </c>
      <c r="M118" s="67"/>
      <c r="N118" s="82"/>
      <c r="O118" s="69" t="str">
        <f t="shared" si="31"/>
        <v/>
      </c>
      <c r="P118" s="51" t="s">
        <v>113</v>
      </c>
      <c r="Q118" s="51" t="s">
        <v>79</v>
      </c>
      <c r="R118" s="51"/>
      <c r="S118" s="51" t="s">
        <v>431</v>
      </c>
      <c r="T118" s="51"/>
      <c r="U118" s="51" t="s">
        <v>60</v>
      </c>
      <c r="V118" s="51"/>
      <c r="W118" s="53"/>
      <c r="X118" s="124">
        <f t="shared" si="32"/>
        <v>1</v>
      </c>
      <c r="Y118" s="124">
        <f t="shared" si="33"/>
        <v>1</v>
      </c>
      <c r="Z118" s="124">
        <f t="shared" si="34"/>
        <v>1</v>
      </c>
      <c r="AA118" s="124">
        <f t="shared" si="35"/>
        <v>1</v>
      </c>
      <c r="AB118" s="124">
        <f t="shared" si="36"/>
        <v>1</v>
      </c>
      <c r="AC118" s="124">
        <f t="shared" si="37"/>
        <v>1</v>
      </c>
    </row>
    <row r="119" spans="2:29" s="39" customFormat="1" ht="36" outlineLevel="1">
      <c r="B119" s="72">
        <f t="shared" si="38"/>
        <v>105</v>
      </c>
      <c r="C119" s="51" t="s">
        <v>336</v>
      </c>
      <c r="D119" s="51">
        <v>2</v>
      </c>
      <c r="E119" s="51" t="s">
        <v>327</v>
      </c>
      <c r="F119" s="51" t="s">
        <v>216</v>
      </c>
      <c r="G119" s="51" t="s">
        <v>352</v>
      </c>
      <c r="H119" s="51">
        <v>3</v>
      </c>
      <c r="I119" s="51" t="s">
        <v>351</v>
      </c>
      <c r="J119" s="51" t="s">
        <v>132</v>
      </c>
      <c r="K119" s="51"/>
      <c r="L119" s="51" t="s">
        <v>258</v>
      </c>
      <c r="M119" s="67"/>
      <c r="N119" s="82"/>
      <c r="O119" s="69"/>
      <c r="P119" s="51" t="s">
        <v>111</v>
      </c>
      <c r="Q119" s="51" t="s">
        <v>452</v>
      </c>
      <c r="R119" s="51" t="s">
        <v>80</v>
      </c>
      <c r="S119" s="51" t="s">
        <v>367</v>
      </c>
      <c r="T119" s="51"/>
      <c r="U119" s="51" t="s">
        <v>50</v>
      </c>
      <c r="V119" s="51"/>
      <c r="W119" s="53"/>
      <c r="X119" s="124">
        <f t="shared" si="32"/>
        <v>1</v>
      </c>
      <c r="Y119" s="124">
        <f t="shared" si="33"/>
        <v>1</v>
      </c>
      <c r="Z119" s="124">
        <f t="shared" si="34"/>
        <v>1</v>
      </c>
      <c r="AA119" s="124">
        <f t="shared" si="35"/>
        <v>1</v>
      </c>
      <c r="AB119" s="124">
        <f t="shared" si="36"/>
        <v>1</v>
      </c>
      <c r="AC119" s="124">
        <f t="shared" si="37"/>
        <v>1</v>
      </c>
    </row>
    <row r="120" spans="2:29" s="39" customFormat="1" ht="36" outlineLevel="1">
      <c r="B120" s="72">
        <f t="shared" si="38"/>
        <v>106</v>
      </c>
      <c r="C120" s="51" t="s">
        <v>336</v>
      </c>
      <c r="D120" s="51">
        <v>2</v>
      </c>
      <c r="E120" s="51" t="s">
        <v>327</v>
      </c>
      <c r="F120" s="55" t="s">
        <v>153</v>
      </c>
      <c r="G120" s="55" t="s">
        <v>352</v>
      </c>
      <c r="H120" s="55">
        <v>6</v>
      </c>
      <c r="I120" s="55" t="s">
        <v>443</v>
      </c>
      <c r="J120" s="51" t="s">
        <v>302</v>
      </c>
      <c r="K120" s="51"/>
      <c r="L120" s="51" t="s">
        <v>258</v>
      </c>
      <c r="M120" s="67"/>
      <c r="N120" s="82"/>
      <c r="O120" s="69" t="str">
        <f t="shared" ref="O120:O132" si="39">IF(N120="No","û",IF(N120="Si","ü",IF(N120="NA","l","")))</f>
        <v/>
      </c>
      <c r="P120" s="51" t="s">
        <v>111</v>
      </c>
      <c r="Q120" s="51" t="s">
        <v>114</v>
      </c>
      <c r="R120" s="51" t="s">
        <v>80</v>
      </c>
      <c r="S120" s="51" t="s">
        <v>431</v>
      </c>
      <c r="T120" s="51"/>
      <c r="U120" s="51" t="s">
        <v>50</v>
      </c>
      <c r="V120" s="51"/>
      <c r="W120" s="53"/>
      <c r="X120" s="124">
        <f t="shared" si="32"/>
        <v>1</v>
      </c>
      <c r="Y120" s="124">
        <f t="shared" si="33"/>
        <v>1</v>
      </c>
      <c r="Z120" s="124">
        <f t="shared" si="34"/>
        <v>1</v>
      </c>
      <c r="AA120" s="124">
        <f t="shared" si="35"/>
        <v>1</v>
      </c>
      <c r="AB120" s="124">
        <f t="shared" si="36"/>
        <v>1</v>
      </c>
      <c r="AC120" s="124">
        <f t="shared" si="37"/>
        <v>1</v>
      </c>
    </row>
    <row r="121" spans="2:29" s="39" customFormat="1" ht="36" outlineLevel="1">
      <c r="B121" s="72">
        <f t="shared" si="38"/>
        <v>107</v>
      </c>
      <c r="C121" s="51" t="s">
        <v>336</v>
      </c>
      <c r="D121" s="51">
        <v>2</v>
      </c>
      <c r="E121" s="51" t="s">
        <v>327</v>
      </c>
      <c r="F121" s="55" t="s">
        <v>154</v>
      </c>
      <c r="G121" s="57" t="s">
        <v>207</v>
      </c>
      <c r="H121" s="57">
        <v>1</v>
      </c>
      <c r="I121" s="58" t="s">
        <v>213</v>
      </c>
      <c r="J121" s="51" t="s">
        <v>132</v>
      </c>
      <c r="K121" s="51" t="s">
        <v>124</v>
      </c>
      <c r="L121" s="51" t="s">
        <v>258</v>
      </c>
      <c r="M121" s="67"/>
      <c r="N121" s="82"/>
      <c r="O121" s="69" t="str">
        <f t="shared" si="39"/>
        <v/>
      </c>
      <c r="P121" s="51" t="s">
        <v>432</v>
      </c>
      <c r="Q121" s="51" t="s">
        <v>215</v>
      </c>
      <c r="R121" s="51"/>
      <c r="S121" s="51" t="s">
        <v>431</v>
      </c>
      <c r="T121" s="51"/>
      <c r="U121" s="51"/>
      <c r="V121" s="51"/>
      <c r="W121" s="53"/>
      <c r="X121" s="124">
        <f t="shared" si="32"/>
        <v>1</v>
      </c>
      <c r="Y121" s="124">
        <f t="shared" si="33"/>
        <v>1</v>
      </c>
      <c r="Z121" s="124">
        <f t="shared" si="34"/>
        <v>1</v>
      </c>
      <c r="AA121" s="124">
        <f t="shared" si="35"/>
        <v>1</v>
      </c>
      <c r="AB121" s="124">
        <f t="shared" si="36"/>
        <v>1</v>
      </c>
      <c r="AC121" s="124">
        <f t="shared" si="37"/>
        <v>1</v>
      </c>
    </row>
    <row r="122" spans="2:29" s="39" customFormat="1" ht="84" outlineLevel="1">
      <c r="B122" s="72">
        <f t="shared" si="38"/>
        <v>108</v>
      </c>
      <c r="C122" s="51" t="s">
        <v>336</v>
      </c>
      <c r="D122" s="51">
        <v>2</v>
      </c>
      <c r="E122" s="51" t="s">
        <v>327</v>
      </c>
      <c r="F122" s="55" t="s">
        <v>154</v>
      </c>
      <c r="G122" s="51" t="s">
        <v>207</v>
      </c>
      <c r="H122" s="51">
        <v>1</v>
      </c>
      <c r="I122" s="54" t="s">
        <v>208</v>
      </c>
      <c r="J122" s="51" t="s">
        <v>132</v>
      </c>
      <c r="K122" s="51" t="s">
        <v>124</v>
      </c>
      <c r="L122" s="51" t="s">
        <v>258</v>
      </c>
      <c r="M122" s="67"/>
      <c r="N122" s="82"/>
      <c r="O122" s="69" t="str">
        <f t="shared" si="39"/>
        <v/>
      </c>
      <c r="P122" s="51" t="s">
        <v>69</v>
      </c>
      <c r="Q122" s="51" t="s">
        <v>72</v>
      </c>
      <c r="R122" s="51"/>
      <c r="S122" s="51" t="s">
        <v>431</v>
      </c>
      <c r="T122" s="51"/>
      <c r="U122" s="51" t="s">
        <v>51</v>
      </c>
      <c r="V122" s="51"/>
      <c r="W122" s="53"/>
      <c r="X122" s="124">
        <f t="shared" si="32"/>
        <v>1</v>
      </c>
      <c r="Y122" s="124">
        <f t="shared" si="33"/>
        <v>1</v>
      </c>
      <c r="Z122" s="124">
        <f t="shared" si="34"/>
        <v>1</v>
      </c>
      <c r="AA122" s="124">
        <f t="shared" si="35"/>
        <v>1</v>
      </c>
      <c r="AB122" s="124">
        <f t="shared" si="36"/>
        <v>1</v>
      </c>
      <c r="AC122" s="124">
        <f t="shared" si="37"/>
        <v>1</v>
      </c>
    </row>
    <row r="123" spans="2:29" s="39" customFormat="1" ht="36" outlineLevel="1">
      <c r="B123" s="72">
        <f t="shared" si="38"/>
        <v>109</v>
      </c>
      <c r="C123" s="51" t="s">
        <v>336</v>
      </c>
      <c r="D123" s="55">
        <v>2.4</v>
      </c>
      <c r="E123" s="55" t="s">
        <v>128</v>
      </c>
      <c r="F123" s="55"/>
      <c r="G123" s="55" t="s">
        <v>207</v>
      </c>
      <c r="H123" s="55">
        <v>3</v>
      </c>
      <c r="I123" s="56" t="s">
        <v>150</v>
      </c>
      <c r="J123" s="55" t="s">
        <v>132</v>
      </c>
      <c r="K123" s="55" t="s">
        <v>124</v>
      </c>
      <c r="L123" s="51" t="s">
        <v>258</v>
      </c>
      <c r="M123" s="67"/>
      <c r="N123" s="66"/>
      <c r="O123" s="69" t="str">
        <f t="shared" si="39"/>
        <v/>
      </c>
      <c r="P123" s="55" t="s">
        <v>69</v>
      </c>
      <c r="Q123" s="55" t="s">
        <v>83</v>
      </c>
      <c r="R123" s="55"/>
      <c r="S123" s="55"/>
      <c r="T123" s="55"/>
      <c r="U123" s="55" t="s">
        <v>51</v>
      </c>
      <c r="V123" s="51"/>
      <c r="W123" s="53"/>
      <c r="X123" s="124">
        <f t="shared" si="32"/>
        <v>1</v>
      </c>
      <c r="Y123" s="124">
        <f t="shared" si="33"/>
        <v>1</v>
      </c>
      <c r="Z123" s="124">
        <f t="shared" si="34"/>
        <v>1</v>
      </c>
      <c r="AA123" s="124">
        <f t="shared" si="35"/>
        <v>1</v>
      </c>
      <c r="AB123" s="124">
        <f t="shared" si="36"/>
        <v>1</v>
      </c>
      <c r="AC123" s="124">
        <f t="shared" si="37"/>
        <v>1</v>
      </c>
    </row>
    <row r="124" spans="2:29" s="39" customFormat="1" ht="36" outlineLevel="1">
      <c r="B124" s="72">
        <f t="shared" si="38"/>
        <v>110</v>
      </c>
      <c r="C124" s="51" t="s">
        <v>336</v>
      </c>
      <c r="D124" s="51">
        <v>2</v>
      </c>
      <c r="E124" s="51" t="s">
        <v>327</v>
      </c>
      <c r="F124" s="55" t="s">
        <v>154</v>
      </c>
      <c r="G124" s="51" t="s">
        <v>207</v>
      </c>
      <c r="H124" s="51">
        <v>4</v>
      </c>
      <c r="I124" s="54" t="s">
        <v>209</v>
      </c>
      <c r="J124" s="51" t="s">
        <v>132</v>
      </c>
      <c r="K124" s="51" t="s">
        <v>124</v>
      </c>
      <c r="L124" s="51" t="s">
        <v>258</v>
      </c>
      <c r="M124" s="67"/>
      <c r="N124" s="82"/>
      <c r="O124" s="69" t="str">
        <f t="shared" si="39"/>
        <v/>
      </c>
      <c r="P124" s="51" t="s">
        <v>69</v>
      </c>
      <c r="Q124" s="51" t="s">
        <v>70</v>
      </c>
      <c r="R124" s="51"/>
      <c r="S124" s="51" t="s">
        <v>431</v>
      </c>
      <c r="T124" s="51"/>
      <c r="U124" s="51" t="s">
        <v>51</v>
      </c>
      <c r="V124" s="51"/>
      <c r="W124" s="53"/>
      <c r="X124" s="124">
        <f t="shared" si="32"/>
        <v>1</v>
      </c>
      <c r="Y124" s="124">
        <f t="shared" si="33"/>
        <v>1</v>
      </c>
      <c r="Z124" s="124">
        <f t="shared" si="34"/>
        <v>1</v>
      </c>
      <c r="AA124" s="124">
        <f t="shared" si="35"/>
        <v>1</v>
      </c>
      <c r="AB124" s="124">
        <f t="shared" si="36"/>
        <v>1</v>
      </c>
      <c r="AC124" s="124">
        <f t="shared" si="37"/>
        <v>1</v>
      </c>
    </row>
    <row r="125" spans="2:29" s="39" customFormat="1" ht="36" outlineLevel="1">
      <c r="B125" s="72">
        <f t="shared" si="38"/>
        <v>111</v>
      </c>
      <c r="C125" s="51" t="s">
        <v>336</v>
      </c>
      <c r="D125" s="51">
        <v>2</v>
      </c>
      <c r="E125" s="51" t="s">
        <v>327</v>
      </c>
      <c r="F125" s="55" t="s">
        <v>154</v>
      </c>
      <c r="G125" s="51" t="s">
        <v>207</v>
      </c>
      <c r="H125" s="51">
        <v>5</v>
      </c>
      <c r="I125" s="54" t="s">
        <v>210</v>
      </c>
      <c r="J125" s="51" t="s">
        <v>132</v>
      </c>
      <c r="K125" s="51" t="s">
        <v>124</v>
      </c>
      <c r="L125" s="51" t="s">
        <v>258</v>
      </c>
      <c r="M125" s="67"/>
      <c r="N125" s="82"/>
      <c r="O125" s="69" t="str">
        <f t="shared" si="39"/>
        <v/>
      </c>
      <c r="P125" s="51" t="s">
        <v>69</v>
      </c>
      <c r="Q125" s="51" t="s">
        <v>211</v>
      </c>
      <c r="R125" s="51"/>
      <c r="S125" s="51" t="s">
        <v>431</v>
      </c>
      <c r="T125" s="51"/>
      <c r="U125" s="51" t="s">
        <v>51</v>
      </c>
      <c r="V125" s="51"/>
      <c r="W125" s="53"/>
      <c r="X125" s="124">
        <f t="shared" si="32"/>
        <v>1</v>
      </c>
      <c r="Y125" s="124">
        <f t="shared" si="33"/>
        <v>1</v>
      </c>
      <c r="Z125" s="124">
        <f t="shared" si="34"/>
        <v>1</v>
      </c>
      <c r="AA125" s="124">
        <f t="shared" si="35"/>
        <v>1</v>
      </c>
      <c r="AB125" s="124">
        <f t="shared" si="36"/>
        <v>1</v>
      </c>
      <c r="AC125" s="124">
        <f t="shared" si="37"/>
        <v>1</v>
      </c>
    </row>
    <row r="126" spans="2:29" s="39" customFormat="1" ht="36" outlineLevel="1">
      <c r="B126" s="72">
        <f t="shared" si="38"/>
        <v>112</v>
      </c>
      <c r="C126" s="51" t="s">
        <v>336</v>
      </c>
      <c r="D126" s="51">
        <v>2</v>
      </c>
      <c r="E126" s="51" t="s">
        <v>327</v>
      </c>
      <c r="F126" s="55" t="s">
        <v>152</v>
      </c>
      <c r="G126" s="55" t="s">
        <v>352</v>
      </c>
      <c r="H126" s="55">
        <v>1</v>
      </c>
      <c r="I126" s="55" t="s">
        <v>351</v>
      </c>
      <c r="J126" s="51" t="s">
        <v>132</v>
      </c>
      <c r="K126" s="51"/>
      <c r="L126" s="51" t="s">
        <v>258</v>
      </c>
      <c r="M126" s="67"/>
      <c r="N126" s="82"/>
      <c r="O126" s="69" t="str">
        <f t="shared" si="39"/>
        <v/>
      </c>
      <c r="P126" s="51" t="s">
        <v>98</v>
      </c>
      <c r="Q126" s="51" t="s">
        <v>107</v>
      </c>
      <c r="R126" s="51" t="s">
        <v>80</v>
      </c>
      <c r="S126" s="51" t="s">
        <v>115</v>
      </c>
      <c r="T126" s="51"/>
      <c r="U126" s="51" t="s">
        <v>50</v>
      </c>
      <c r="V126" s="51"/>
      <c r="W126" s="53"/>
      <c r="X126" s="124">
        <f t="shared" si="32"/>
        <v>1</v>
      </c>
      <c r="Y126" s="124">
        <f t="shared" si="33"/>
        <v>1</v>
      </c>
      <c r="Z126" s="124">
        <f t="shared" si="34"/>
        <v>1</v>
      </c>
      <c r="AA126" s="124">
        <f t="shared" si="35"/>
        <v>1</v>
      </c>
      <c r="AB126" s="124">
        <f t="shared" si="36"/>
        <v>1</v>
      </c>
      <c r="AC126" s="124">
        <f t="shared" si="37"/>
        <v>1</v>
      </c>
    </row>
    <row r="127" spans="2:29" s="39" customFormat="1" ht="36" outlineLevel="1">
      <c r="B127" s="72">
        <f t="shared" si="38"/>
        <v>113</v>
      </c>
      <c r="C127" s="51" t="s">
        <v>336</v>
      </c>
      <c r="D127" s="51">
        <v>2</v>
      </c>
      <c r="E127" s="51" t="s">
        <v>327</v>
      </c>
      <c r="F127" s="55" t="s">
        <v>379</v>
      </c>
      <c r="G127" s="51" t="s">
        <v>361</v>
      </c>
      <c r="H127" s="51">
        <v>1</v>
      </c>
      <c r="I127" s="51" t="s">
        <v>362</v>
      </c>
      <c r="J127" s="51" t="s">
        <v>245</v>
      </c>
      <c r="K127" s="51"/>
      <c r="L127" s="51" t="s">
        <v>258</v>
      </c>
      <c r="M127" s="67"/>
      <c r="N127" s="82"/>
      <c r="O127" s="69" t="str">
        <f t="shared" si="39"/>
        <v/>
      </c>
      <c r="P127" s="51" t="s">
        <v>99</v>
      </c>
      <c r="Q127" s="10" t="s">
        <v>65</v>
      </c>
      <c r="R127" s="51"/>
      <c r="S127" s="51" t="s">
        <v>115</v>
      </c>
      <c r="T127" s="51"/>
      <c r="U127" s="51" t="s">
        <v>52</v>
      </c>
      <c r="V127" s="51"/>
      <c r="W127" s="53"/>
      <c r="X127" s="124">
        <f t="shared" si="32"/>
        <v>1</v>
      </c>
      <c r="Y127" s="124">
        <f t="shared" si="33"/>
        <v>1</v>
      </c>
      <c r="Z127" s="124">
        <f t="shared" si="34"/>
        <v>1</v>
      </c>
      <c r="AA127" s="124">
        <f t="shared" si="35"/>
        <v>1</v>
      </c>
      <c r="AB127" s="124">
        <f t="shared" si="36"/>
        <v>1</v>
      </c>
      <c r="AC127" s="124">
        <f t="shared" si="37"/>
        <v>1</v>
      </c>
    </row>
    <row r="128" spans="2:29" s="39" customFormat="1" ht="36" outlineLevel="1">
      <c r="B128" s="72">
        <f t="shared" si="38"/>
        <v>114</v>
      </c>
      <c r="C128" s="51" t="s">
        <v>336</v>
      </c>
      <c r="D128" s="51">
        <v>2</v>
      </c>
      <c r="E128" s="51" t="s">
        <v>327</v>
      </c>
      <c r="F128" s="55" t="s">
        <v>379</v>
      </c>
      <c r="G128" s="51" t="s">
        <v>361</v>
      </c>
      <c r="H128" s="51">
        <v>2</v>
      </c>
      <c r="I128" s="51" t="s">
        <v>364</v>
      </c>
      <c r="J128" s="51" t="s">
        <v>245</v>
      </c>
      <c r="K128" s="51" t="s">
        <v>132</v>
      </c>
      <c r="L128" s="51" t="s">
        <v>258</v>
      </c>
      <c r="M128" s="67"/>
      <c r="N128" s="82"/>
      <c r="O128" s="69" t="str">
        <f t="shared" si="39"/>
        <v/>
      </c>
      <c r="P128" s="51" t="s">
        <v>65</v>
      </c>
      <c r="Q128" s="10" t="s">
        <v>78</v>
      </c>
      <c r="R128" s="51"/>
      <c r="S128" s="51" t="s">
        <v>115</v>
      </c>
      <c r="T128" s="51"/>
      <c r="U128" s="51" t="s">
        <v>52</v>
      </c>
      <c r="V128" s="51"/>
      <c r="W128" s="53"/>
      <c r="X128" s="124">
        <f t="shared" si="32"/>
        <v>1</v>
      </c>
      <c r="Y128" s="124">
        <f t="shared" si="33"/>
        <v>1</v>
      </c>
      <c r="Z128" s="124">
        <f t="shared" si="34"/>
        <v>1</v>
      </c>
      <c r="AA128" s="124">
        <f t="shared" si="35"/>
        <v>1</v>
      </c>
      <c r="AB128" s="124">
        <f t="shared" si="36"/>
        <v>1</v>
      </c>
      <c r="AC128" s="124">
        <f t="shared" si="37"/>
        <v>1</v>
      </c>
    </row>
    <row r="129" spans="2:29" s="39" customFormat="1" ht="36" outlineLevel="1">
      <c r="B129" s="72">
        <f t="shared" si="38"/>
        <v>115</v>
      </c>
      <c r="C129" s="51" t="s">
        <v>336</v>
      </c>
      <c r="D129" s="51">
        <v>2</v>
      </c>
      <c r="E129" s="51" t="s">
        <v>327</v>
      </c>
      <c r="F129" s="55" t="s">
        <v>379</v>
      </c>
      <c r="G129" s="51" t="s">
        <v>361</v>
      </c>
      <c r="H129" s="51">
        <v>3</v>
      </c>
      <c r="I129" s="51" t="s">
        <v>365</v>
      </c>
      <c r="J129" s="51" t="s">
        <v>132</v>
      </c>
      <c r="K129" s="51" t="s">
        <v>245</v>
      </c>
      <c r="L129" s="51" t="s">
        <v>258</v>
      </c>
      <c r="M129" s="67"/>
      <c r="N129" s="82"/>
      <c r="O129" s="69" t="str">
        <f t="shared" si="39"/>
        <v/>
      </c>
      <c r="P129" s="51" t="s">
        <v>78</v>
      </c>
      <c r="Q129" s="10" t="s">
        <v>78</v>
      </c>
      <c r="R129" s="51"/>
      <c r="S129" s="51" t="s">
        <v>115</v>
      </c>
      <c r="T129" s="51"/>
      <c r="U129" s="51" t="s">
        <v>52</v>
      </c>
      <c r="V129" s="51"/>
      <c r="W129" s="53"/>
      <c r="X129" s="124">
        <f t="shared" si="32"/>
        <v>1</v>
      </c>
      <c r="Y129" s="124">
        <f t="shared" si="33"/>
        <v>1</v>
      </c>
      <c r="Z129" s="124">
        <f t="shared" si="34"/>
        <v>1</v>
      </c>
      <c r="AA129" s="124">
        <f t="shared" si="35"/>
        <v>1</v>
      </c>
      <c r="AB129" s="124">
        <f t="shared" si="36"/>
        <v>1</v>
      </c>
      <c r="AC129" s="124">
        <f t="shared" si="37"/>
        <v>1</v>
      </c>
    </row>
    <row r="130" spans="2:29" s="39" customFormat="1" ht="36" outlineLevel="1">
      <c r="B130" s="72">
        <f t="shared" si="38"/>
        <v>116</v>
      </c>
      <c r="C130" s="51" t="s">
        <v>336</v>
      </c>
      <c r="D130" s="51">
        <v>2</v>
      </c>
      <c r="E130" s="51" t="s">
        <v>327</v>
      </c>
      <c r="F130" s="55" t="s">
        <v>379</v>
      </c>
      <c r="G130" s="51" t="s">
        <v>361</v>
      </c>
      <c r="H130" s="51">
        <v>4</v>
      </c>
      <c r="I130" s="51" t="s">
        <v>366</v>
      </c>
      <c r="J130" s="51" t="s">
        <v>245</v>
      </c>
      <c r="K130" s="51" t="s">
        <v>132</v>
      </c>
      <c r="L130" s="51" t="s">
        <v>258</v>
      </c>
      <c r="M130" s="67"/>
      <c r="N130" s="82"/>
      <c r="O130" s="69" t="str">
        <f t="shared" si="39"/>
        <v/>
      </c>
      <c r="P130" s="51" t="s">
        <v>65</v>
      </c>
      <c r="Q130" s="10" t="s">
        <v>65</v>
      </c>
      <c r="R130" s="51"/>
      <c r="S130" s="51" t="s">
        <v>115</v>
      </c>
      <c r="T130" s="51"/>
      <c r="U130" s="51" t="s">
        <v>52</v>
      </c>
      <c r="V130" s="51"/>
      <c r="W130" s="53"/>
      <c r="X130" s="124">
        <f t="shared" si="32"/>
        <v>1</v>
      </c>
      <c r="Y130" s="124">
        <f t="shared" si="33"/>
        <v>1</v>
      </c>
      <c r="Z130" s="124">
        <f t="shared" si="34"/>
        <v>1</v>
      </c>
      <c r="AA130" s="124">
        <f t="shared" si="35"/>
        <v>1</v>
      </c>
      <c r="AB130" s="124">
        <f t="shared" si="36"/>
        <v>1</v>
      </c>
      <c r="AC130" s="124">
        <f t="shared" si="37"/>
        <v>1</v>
      </c>
    </row>
    <row r="131" spans="2:29" s="39" customFormat="1" ht="36" outlineLevel="1">
      <c r="B131" s="72">
        <f t="shared" si="38"/>
        <v>117</v>
      </c>
      <c r="C131" s="51" t="s">
        <v>336</v>
      </c>
      <c r="D131" s="51">
        <v>2</v>
      </c>
      <c r="E131" s="51" t="s">
        <v>327</v>
      </c>
      <c r="F131" s="55" t="s">
        <v>379</v>
      </c>
      <c r="G131" s="55" t="s">
        <v>352</v>
      </c>
      <c r="H131" s="55">
        <v>2</v>
      </c>
      <c r="I131" s="55" t="s">
        <v>351</v>
      </c>
      <c r="J131" s="51" t="s">
        <v>245</v>
      </c>
      <c r="K131" s="51"/>
      <c r="L131" s="51" t="s">
        <v>258</v>
      </c>
      <c r="M131" s="67"/>
      <c r="N131" s="82"/>
      <c r="O131" s="69" t="str">
        <f t="shared" si="39"/>
        <v/>
      </c>
      <c r="P131" s="51" t="s">
        <v>98</v>
      </c>
      <c r="Q131" s="51" t="s">
        <v>112</v>
      </c>
      <c r="R131" s="51" t="s">
        <v>80</v>
      </c>
      <c r="S131" s="51" t="s">
        <v>115</v>
      </c>
      <c r="T131" s="51"/>
      <c r="U131" s="51" t="s">
        <v>82</v>
      </c>
      <c r="V131" s="51"/>
      <c r="W131" s="53"/>
      <c r="X131" s="124">
        <f t="shared" si="32"/>
        <v>1</v>
      </c>
      <c r="Y131" s="124">
        <f t="shared" si="33"/>
        <v>1</v>
      </c>
      <c r="Z131" s="124">
        <f t="shared" si="34"/>
        <v>1</v>
      </c>
      <c r="AA131" s="124">
        <f t="shared" si="35"/>
        <v>1</v>
      </c>
      <c r="AB131" s="124">
        <f t="shared" si="36"/>
        <v>1</v>
      </c>
      <c r="AC131" s="124">
        <f t="shared" si="37"/>
        <v>1</v>
      </c>
    </row>
    <row r="132" spans="2:29" s="39" customFormat="1" ht="36" outlineLevel="1">
      <c r="B132" s="72">
        <f t="shared" si="38"/>
        <v>118</v>
      </c>
      <c r="C132" s="51" t="s">
        <v>336</v>
      </c>
      <c r="D132" s="51">
        <v>2</v>
      </c>
      <c r="E132" s="51" t="s">
        <v>327</v>
      </c>
      <c r="F132" s="55" t="s">
        <v>379</v>
      </c>
      <c r="G132" s="55" t="s">
        <v>352</v>
      </c>
      <c r="H132" s="55">
        <v>8</v>
      </c>
      <c r="I132" s="55" t="s">
        <v>408</v>
      </c>
      <c r="J132" s="51" t="s">
        <v>302</v>
      </c>
      <c r="K132" s="51"/>
      <c r="L132" s="51" t="s">
        <v>258</v>
      </c>
      <c r="M132" s="67"/>
      <c r="N132" s="82"/>
      <c r="O132" s="69" t="str">
        <f t="shared" si="39"/>
        <v/>
      </c>
      <c r="P132" s="51" t="s">
        <v>98</v>
      </c>
      <c r="Q132" s="51" t="s">
        <v>79</v>
      </c>
      <c r="R132" s="51"/>
      <c r="S132" s="51" t="s">
        <v>115</v>
      </c>
      <c r="T132" s="51"/>
      <c r="U132" s="51" t="s">
        <v>60</v>
      </c>
      <c r="V132" s="51"/>
      <c r="W132" s="53"/>
      <c r="X132" s="124">
        <f t="shared" si="32"/>
        <v>1</v>
      </c>
      <c r="Y132" s="124">
        <f t="shared" si="33"/>
        <v>1</v>
      </c>
      <c r="Z132" s="124">
        <f t="shared" si="34"/>
        <v>1</v>
      </c>
      <c r="AA132" s="124">
        <f t="shared" si="35"/>
        <v>1</v>
      </c>
      <c r="AB132" s="124">
        <f t="shared" si="36"/>
        <v>1</v>
      </c>
      <c r="AC132" s="124">
        <f t="shared" si="37"/>
        <v>1</v>
      </c>
    </row>
    <row r="133" spans="2:29" s="39" customFormat="1" ht="36" outlineLevel="1">
      <c r="B133" s="72">
        <f t="shared" si="38"/>
        <v>119</v>
      </c>
      <c r="C133" s="51" t="s">
        <v>336</v>
      </c>
      <c r="D133" s="51">
        <v>2</v>
      </c>
      <c r="E133" s="51" t="s">
        <v>327</v>
      </c>
      <c r="F133" s="51" t="s">
        <v>216</v>
      </c>
      <c r="G133" s="51" t="s">
        <v>352</v>
      </c>
      <c r="H133" s="51">
        <v>3</v>
      </c>
      <c r="I133" s="51" t="s">
        <v>351</v>
      </c>
      <c r="J133" s="51" t="s">
        <v>132</v>
      </c>
      <c r="K133" s="51"/>
      <c r="L133" s="51" t="s">
        <v>258</v>
      </c>
      <c r="M133" s="67"/>
      <c r="N133" s="82"/>
      <c r="O133" s="69"/>
      <c r="P133" s="51" t="s">
        <v>98</v>
      </c>
      <c r="Q133" s="51" t="s">
        <v>452</v>
      </c>
      <c r="R133" s="51" t="s">
        <v>80</v>
      </c>
      <c r="S133" s="51" t="s">
        <v>115</v>
      </c>
      <c r="T133" s="51"/>
      <c r="U133" s="51" t="s">
        <v>50</v>
      </c>
      <c r="V133" s="51"/>
      <c r="W133" s="53"/>
      <c r="X133" s="124">
        <f t="shared" si="32"/>
        <v>1</v>
      </c>
      <c r="Y133" s="124">
        <f t="shared" si="33"/>
        <v>1</v>
      </c>
      <c r="Z133" s="124">
        <f t="shared" si="34"/>
        <v>1</v>
      </c>
      <c r="AA133" s="124">
        <f t="shared" si="35"/>
        <v>1</v>
      </c>
      <c r="AB133" s="124">
        <f t="shared" si="36"/>
        <v>1</v>
      </c>
      <c r="AC133" s="124">
        <f t="shared" si="37"/>
        <v>1</v>
      </c>
    </row>
    <row r="134" spans="2:29" s="39" customFormat="1" ht="36" outlineLevel="1">
      <c r="B134" s="72">
        <f t="shared" si="38"/>
        <v>120</v>
      </c>
      <c r="C134" s="51" t="s">
        <v>336</v>
      </c>
      <c r="D134" s="51">
        <v>2</v>
      </c>
      <c r="E134" s="51" t="s">
        <v>327</v>
      </c>
      <c r="F134" s="55" t="s">
        <v>379</v>
      </c>
      <c r="G134" s="55" t="s">
        <v>352</v>
      </c>
      <c r="H134" s="55">
        <v>5</v>
      </c>
      <c r="I134" s="55" t="s">
        <v>443</v>
      </c>
      <c r="J134" s="51" t="s">
        <v>302</v>
      </c>
      <c r="K134" s="51"/>
      <c r="L134" s="51" t="s">
        <v>258</v>
      </c>
      <c r="M134" s="67"/>
      <c r="N134" s="82"/>
      <c r="O134" s="69" t="str">
        <f t="shared" ref="O134:O154" si="40">IF(N134="No","û",IF(N134="Si","ü",IF(N134="NA","l","")))</f>
        <v/>
      </c>
      <c r="P134" s="51" t="s">
        <v>98</v>
      </c>
      <c r="Q134" s="51" t="s">
        <v>114</v>
      </c>
      <c r="R134" s="51" t="s">
        <v>80</v>
      </c>
      <c r="S134" s="51" t="s">
        <v>115</v>
      </c>
      <c r="T134" s="51"/>
      <c r="U134" s="51" t="s">
        <v>50</v>
      </c>
      <c r="V134" s="51"/>
      <c r="W134" s="53"/>
      <c r="X134" s="124">
        <f t="shared" si="32"/>
        <v>1</v>
      </c>
      <c r="Y134" s="124">
        <f t="shared" si="33"/>
        <v>1</v>
      </c>
      <c r="Z134" s="124">
        <f t="shared" si="34"/>
        <v>1</v>
      </c>
      <c r="AA134" s="124">
        <f t="shared" si="35"/>
        <v>1</v>
      </c>
      <c r="AB134" s="124">
        <f t="shared" si="36"/>
        <v>1</v>
      </c>
      <c r="AC134" s="124">
        <f t="shared" si="37"/>
        <v>1</v>
      </c>
    </row>
    <row r="135" spans="2:29" s="41" customFormat="1" ht="36" outlineLevel="1">
      <c r="B135" s="72">
        <f t="shared" si="38"/>
        <v>121</v>
      </c>
      <c r="C135" s="55" t="s">
        <v>336</v>
      </c>
      <c r="D135" s="55">
        <v>3</v>
      </c>
      <c r="E135" s="55" t="s">
        <v>373</v>
      </c>
      <c r="F135" s="60"/>
      <c r="G135" s="55" t="s">
        <v>19</v>
      </c>
      <c r="H135" s="55">
        <v>1</v>
      </c>
      <c r="I135" s="40" t="s">
        <v>356</v>
      </c>
      <c r="J135" s="55" t="s">
        <v>132</v>
      </c>
      <c r="K135" s="55"/>
      <c r="L135" s="51" t="s">
        <v>258</v>
      </c>
      <c r="M135" s="67"/>
      <c r="N135" s="82"/>
      <c r="O135" s="69" t="str">
        <f t="shared" si="40"/>
        <v/>
      </c>
      <c r="P135" s="55" t="s">
        <v>84</v>
      </c>
      <c r="Q135" s="40" t="s">
        <v>85</v>
      </c>
      <c r="R135" s="55"/>
      <c r="S135" s="55"/>
      <c r="T135" s="55"/>
      <c r="U135" s="55" t="s">
        <v>357</v>
      </c>
      <c r="V135" s="55"/>
      <c r="W135" s="61"/>
      <c r="X135" s="124">
        <f t="shared" si="32"/>
        <v>1</v>
      </c>
      <c r="Y135" s="124">
        <f t="shared" si="33"/>
        <v>1</v>
      </c>
      <c r="Z135" s="124">
        <f t="shared" si="34"/>
        <v>1</v>
      </c>
      <c r="AA135" s="124">
        <f t="shared" si="35"/>
        <v>1</v>
      </c>
      <c r="AB135" s="124">
        <f t="shared" si="36"/>
        <v>1</v>
      </c>
      <c r="AC135" s="124">
        <f t="shared" si="37"/>
        <v>1</v>
      </c>
    </row>
    <row r="136" spans="2:29" s="39" customFormat="1" ht="72" outlineLevel="1">
      <c r="B136" s="72">
        <f t="shared" si="38"/>
        <v>122</v>
      </c>
      <c r="C136" s="51" t="s">
        <v>336</v>
      </c>
      <c r="D136" s="51">
        <v>3</v>
      </c>
      <c r="E136" s="51" t="s">
        <v>373</v>
      </c>
      <c r="F136" s="52"/>
      <c r="G136" s="51" t="s">
        <v>143</v>
      </c>
      <c r="H136" s="51"/>
      <c r="I136" s="51"/>
      <c r="J136" s="51" t="s">
        <v>132</v>
      </c>
      <c r="K136" s="51" t="s">
        <v>124</v>
      </c>
      <c r="L136" s="51" t="s">
        <v>258</v>
      </c>
      <c r="M136" s="67"/>
      <c r="N136" s="82"/>
      <c r="O136" s="69" t="str">
        <f t="shared" si="40"/>
        <v/>
      </c>
      <c r="P136" s="51" t="s">
        <v>195</v>
      </c>
      <c r="Q136" s="51" t="s">
        <v>299</v>
      </c>
      <c r="R136" s="51"/>
      <c r="S136" s="51"/>
      <c r="T136" s="51"/>
      <c r="U136" s="51" t="s">
        <v>53</v>
      </c>
      <c r="V136" s="51"/>
      <c r="W136" s="53"/>
      <c r="X136" s="124">
        <f t="shared" si="32"/>
        <v>1</v>
      </c>
      <c r="Y136" s="124">
        <f t="shared" si="33"/>
        <v>1</v>
      </c>
      <c r="Z136" s="124">
        <f t="shared" si="34"/>
        <v>1</v>
      </c>
      <c r="AA136" s="124">
        <f t="shared" si="35"/>
        <v>1</v>
      </c>
      <c r="AB136" s="124">
        <f t="shared" si="36"/>
        <v>1</v>
      </c>
      <c r="AC136" s="124">
        <f t="shared" si="37"/>
        <v>1</v>
      </c>
    </row>
    <row r="137" spans="2:29" s="39" customFormat="1" ht="48" outlineLevel="1">
      <c r="B137" s="72">
        <f t="shared" si="38"/>
        <v>123</v>
      </c>
      <c r="C137" s="51" t="s">
        <v>336</v>
      </c>
      <c r="D137" s="51">
        <v>4</v>
      </c>
      <c r="E137" s="51" t="s">
        <v>374</v>
      </c>
      <c r="F137" s="52"/>
      <c r="G137" s="51" t="s">
        <v>143</v>
      </c>
      <c r="H137" s="51"/>
      <c r="I137" s="51"/>
      <c r="J137" s="51" t="s">
        <v>132</v>
      </c>
      <c r="K137" s="51" t="s">
        <v>124</v>
      </c>
      <c r="L137" s="51" t="s">
        <v>258</v>
      </c>
      <c r="M137" s="67"/>
      <c r="N137" s="82"/>
      <c r="O137" s="69" t="str">
        <f t="shared" si="40"/>
        <v/>
      </c>
      <c r="P137" s="51" t="s">
        <v>261</v>
      </c>
      <c r="Q137" s="51" t="s">
        <v>262</v>
      </c>
      <c r="R137" s="51"/>
      <c r="S137" s="51"/>
      <c r="T137" s="51"/>
      <c r="U137" s="51" t="s">
        <v>53</v>
      </c>
      <c r="V137" s="51"/>
      <c r="W137" s="53"/>
      <c r="X137" s="124">
        <f t="shared" si="32"/>
        <v>1</v>
      </c>
      <c r="Y137" s="124">
        <f t="shared" si="33"/>
        <v>1</v>
      </c>
      <c r="Z137" s="124">
        <f t="shared" si="34"/>
        <v>1</v>
      </c>
      <c r="AA137" s="124">
        <f t="shared" si="35"/>
        <v>1</v>
      </c>
      <c r="AB137" s="124">
        <f t="shared" si="36"/>
        <v>1</v>
      </c>
      <c r="AC137" s="124">
        <f t="shared" si="37"/>
        <v>1</v>
      </c>
    </row>
    <row r="138" spans="2:29" s="39" customFormat="1" ht="36" outlineLevel="1">
      <c r="B138" s="72">
        <f t="shared" si="38"/>
        <v>124</v>
      </c>
      <c r="C138" s="51" t="s">
        <v>336</v>
      </c>
      <c r="D138" s="51">
        <v>4</v>
      </c>
      <c r="E138" s="51" t="s">
        <v>374</v>
      </c>
      <c r="F138" s="52"/>
      <c r="G138" s="55" t="s">
        <v>19</v>
      </c>
      <c r="H138" s="51">
        <v>2</v>
      </c>
      <c r="I138" s="10" t="s">
        <v>358</v>
      </c>
      <c r="J138" s="51" t="s">
        <v>132</v>
      </c>
      <c r="K138" s="51" t="s">
        <v>124</v>
      </c>
      <c r="L138" s="51" t="s">
        <v>258</v>
      </c>
      <c r="M138" s="67"/>
      <c r="N138" s="82"/>
      <c r="O138" s="69" t="str">
        <f t="shared" si="40"/>
        <v/>
      </c>
      <c r="P138" s="51" t="s">
        <v>86</v>
      </c>
      <c r="Q138" s="10" t="s">
        <v>375</v>
      </c>
      <c r="R138" s="51"/>
      <c r="S138" s="51"/>
      <c r="T138" s="51"/>
      <c r="U138" s="51" t="s">
        <v>357</v>
      </c>
      <c r="V138" s="51"/>
      <c r="W138" s="53"/>
      <c r="X138" s="124">
        <f t="shared" si="32"/>
        <v>1</v>
      </c>
      <c r="Y138" s="124">
        <f t="shared" si="33"/>
        <v>1</v>
      </c>
      <c r="Z138" s="124">
        <f t="shared" si="34"/>
        <v>1</v>
      </c>
      <c r="AA138" s="124">
        <f t="shared" si="35"/>
        <v>1</v>
      </c>
      <c r="AB138" s="124">
        <f t="shared" si="36"/>
        <v>1</v>
      </c>
      <c r="AC138" s="124">
        <f t="shared" si="37"/>
        <v>1</v>
      </c>
    </row>
    <row r="139" spans="2:29" s="101" customFormat="1" ht="60" outlineLevel="1">
      <c r="B139" s="72">
        <f t="shared" si="38"/>
        <v>125</v>
      </c>
      <c r="C139" s="57" t="s">
        <v>336</v>
      </c>
      <c r="D139" s="57">
        <v>4</v>
      </c>
      <c r="E139" s="57" t="s">
        <v>374</v>
      </c>
      <c r="F139" s="57"/>
      <c r="G139" s="57" t="s">
        <v>433</v>
      </c>
      <c r="H139" s="57">
        <v>1</v>
      </c>
      <c r="I139" s="99" t="s">
        <v>116</v>
      </c>
      <c r="J139" s="57" t="s">
        <v>132</v>
      </c>
      <c r="K139" s="57" t="s">
        <v>124</v>
      </c>
      <c r="L139" s="57" t="s">
        <v>258</v>
      </c>
      <c r="M139" s="67"/>
      <c r="N139" s="82"/>
      <c r="O139" s="69" t="str">
        <f t="shared" si="40"/>
        <v/>
      </c>
      <c r="P139" s="99" t="s">
        <v>360</v>
      </c>
      <c r="Q139" s="99" t="s">
        <v>253</v>
      </c>
      <c r="R139" s="57"/>
      <c r="S139" s="57"/>
      <c r="T139" s="57"/>
      <c r="U139" s="57" t="s">
        <v>254</v>
      </c>
      <c r="V139" s="57"/>
      <c r="W139" s="100"/>
      <c r="X139" s="124">
        <f t="shared" si="32"/>
        <v>1</v>
      </c>
      <c r="Y139" s="124">
        <f t="shared" si="33"/>
        <v>1</v>
      </c>
      <c r="Z139" s="124">
        <f t="shared" si="34"/>
        <v>1</v>
      </c>
      <c r="AA139" s="124">
        <f t="shared" si="35"/>
        <v>1</v>
      </c>
      <c r="AB139" s="124">
        <f t="shared" si="36"/>
        <v>1</v>
      </c>
      <c r="AC139" s="124">
        <f t="shared" si="37"/>
        <v>1</v>
      </c>
    </row>
    <row r="140" spans="2:29" s="39" customFormat="1" ht="72" outlineLevel="1">
      <c r="B140" s="72">
        <f t="shared" si="38"/>
        <v>126</v>
      </c>
      <c r="C140" s="51" t="s">
        <v>336</v>
      </c>
      <c r="D140" s="51">
        <v>5</v>
      </c>
      <c r="E140" s="51" t="s">
        <v>376</v>
      </c>
      <c r="F140" s="52"/>
      <c r="G140" s="51" t="s">
        <v>143</v>
      </c>
      <c r="H140" s="51"/>
      <c r="I140" s="51"/>
      <c r="J140" s="51" t="s">
        <v>132</v>
      </c>
      <c r="K140" s="51"/>
      <c r="L140" s="51" t="s">
        <v>258</v>
      </c>
      <c r="M140" s="67"/>
      <c r="N140" s="82"/>
      <c r="O140" s="69" t="str">
        <f t="shared" si="40"/>
        <v/>
      </c>
      <c r="P140" s="51" t="s">
        <v>186</v>
      </c>
      <c r="Q140" s="51" t="s">
        <v>337</v>
      </c>
      <c r="R140" s="51"/>
      <c r="S140" s="51"/>
      <c r="T140" s="51"/>
      <c r="U140" s="51" t="s">
        <v>53</v>
      </c>
      <c r="V140" s="51"/>
      <c r="W140" s="53"/>
      <c r="X140" s="124">
        <f t="shared" si="32"/>
        <v>1</v>
      </c>
      <c r="Y140" s="124">
        <f t="shared" si="33"/>
        <v>1</v>
      </c>
      <c r="Z140" s="124">
        <f t="shared" si="34"/>
        <v>1</v>
      </c>
      <c r="AA140" s="124">
        <f t="shared" si="35"/>
        <v>1</v>
      </c>
      <c r="AB140" s="124">
        <f t="shared" si="36"/>
        <v>1</v>
      </c>
      <c r="AC140" s="124">
        <f t="shared" si="37"/>
        <v>1</v>
      </c>
    </row>
    <row r="141" spans="2:29" s="39" customFormat="1" ht="36" outlineLevel="1">
      <c r="B141" s="72">
        <f t="shared" si="38"/>
        <v>127</v>
      </c>
      <c r="C141" s="51" t="s">
        <v>336</v>
      </c>
      <c r="D141" s="51">
        <v>5</v>
      </c>
      <c r="E141" s="51" t="s">
        <v>376</v>
      </c>
      <c r="F141" s="52"/>
      <c r="G141" s="55" t="s">
        <v>19</v>
      </c>
      <c r="H141" s="51">
        <v>3</v>
      </c>
      <c r="I141" s="10" t="s">
        <v>87</v>
      </c>
      <c r="J141" s="51" t="s">
        <v>355</v>
      </c>
      <c r="K141" s="51" t="s">
        <v>359</v>
      </c>
      <c r="L141" s="51" t="s">
        <v>258</v>
      </c>
      <c r="M141" s="67"/>
      <c r="N141" s="82"/>
      <c r="O141" s="69" t="str">
        <f t="shared" si="40"/>
        <v/>
      </c>
      <c r="P141" s="51" t="s">
        <v>369</v>
      </c>
      <c r="Q141" s="10" t="s">
        <v>88</v>
      </c>
      <c r="R141" s="51"/>
      <c r="S141" s="51"/>
      <c r="T141" s="51"/>
      <c r="U141" s="51" t="s">
        <v>357</v>
      </c>
      <c r="V141" s="51"/>
      <c r="W141" s="53"/>
      <c r="X141" s="124">
        <f t="shared" si="32"/>
        <v>1</v>
      </c>
      <c r="Y141" s="124">
        <f t="shared" si="33"/>
        <v>1</v>
      </c>
      <c r="Z141" s="124">
        <f t="shared" si="34"/>
        <v>1</v>
      </c>
      <c r="AA141" s="124">
        <f t="shared" si="35"/>
        <v>1</v>
      </c>
      <c r="AB141" s="124">
        <f t="shared" si="36"/>
        <v>1</v>
      </c>
      <c r="AC141" s="124">
        <f t="shared" si="37"/>
        <v>1</v>
      </c>
    </row>
    <row r="142" spans="2:29" s="39" customFormat="1" ht="120" outlineLevel="1">
      <c r="B142" s="72">
        <f t="shared" si="38"/>
        <v>128</v>
      </c>
      <c r="C142" s="51" t="s">
        <v>336</v>
      </c>
      <c r="D142" s="51">
        <v>6</v>
      </c>
      <c r="E142" s="51" t="s">
        <v>422</v>
      </c>
      <c r="F142" s="52"/>
      <c r="G142" s="51" t="s">
        <v>143</v>
      </c>
      <c r="H142" s="51"/>
      <c r="I142" s="51"/>
      <c r="J142" s="51" t="s">
        <v>455</v>
      </c>
      <c r="K142" s="51" t="s">
        <v>132</v>
      </c>
      <c r="L142" s="51" t="s">
        <v>258</v>
      </c>
      <c r="M142" s="67"/>
      <c r="N142" s="82"/>
      <c r="O142" s="69" t="str">
        <f t="shared" si="40"/>
        <v/>
      </c>
      <c r="P142" s="51" t="s">
        <v>423</v>
      </c>
      <c r="Q142" s="51" t="s">
        <v>424</v>
      </c>
      <c r="R142" s="51"/>
      <c r="S142" s="51"/>
      <c r="T142" s="51"/>
      <c r="U142" s="51" t="s">
        <v>53</v>
      </c>
      <c r="V142" s="51"/>
      <c r="W142" s="53"/>
      <c r="X142" s="124">
        <f t="shared" si="32"/>
        <v>1</v>
      </c>
      <c r="Y142" s="124">
        <f t="shared" si="33"/>
        <v>1</v>
      </c>
      <c r="Z142" s="124">
        <f t="shared" si="34"/>
        <v>1</v>
      </c>
      <c r="AA142" s="124">
        <f t="shared" si="35"/>
        <v>1</v>
      </c>
      <c r="AB142" s="124">
        <f t="shared" si="36"/>
        <v>1</v>
      </c>
      <c r="AC142" s="124">
        <f t="shared" si="37"/>
        <v>1</v>
      </c>
    </row>
    <row r="143" spans="2:29" s="39" customFormat="1" ht="96" outlineLevel="1">
      <c r="B143" s="72">
        <f t="shared" si="38"/>
        <v>129</v>
      </c>
      <c r="C143" s="51" t="s">
        <v>336</v>
      </c>
      <c r="D143" s="51">
        <v>7</v>
      </c>
      <c r="E143" s="51" t="s">
        <v>425</v>
      </c>
      <c r="F143" s="52"/>
      <c r="G143" s="51" t="s">
        <v>143</v>
      </c>
      <c r="H143" s="51"/>
      <c r="I143" s="51"/>
      <c r="J143" s="51" t="s">
        <v>455</v>
      </c>
      <c r="K143" s="51" t="s">
        <v>132</v>
      </c>
      <c r="L143" s="51" t="s">
        <v>258</v>
      </c>
      <c r="M143" s="67"/>
      <c r="N143" s="82"/>
      <c r="O143" s="69" t="str">
        <f t="shared" si="40"/>
        <v/>
      </c>
      <c r="P143" s="51" t="s">
        <v>426</v>
      </c>
      <c r="Q143" s="51" t="s">
        <v>427</v>
      </c>
      <c r="R143" s="51"/>
      <c r="S143" s="51"/>
      <c r="T143" s="51"/>
      <c r="U143" s="51" t="s">
        <v>53</v>
      </c>
      <c r="V143" s="51"/>
      <c r="W143" s="53"/>
      <c r="X143" s="124">
        <f t="shared" si="32"/>
        <v>1</v>
      </c>
      <c r="Y143" s="124">
        <f t="shared" si="33"/>
        <v>1</v>
      </c>
      <c r="Z143" s="124">
        <f t="shared" si="34"/>
        <v>1</v>
      </c>
      <c r="AA143" s="124">
        <f t="shared" si="35"/>
        <v>1</v>
      </c>
      <c r="AB143" s="124">
        <f t="shared" si="36"/>
        <v>1</v>
      </c>
      <c r="AC143" s="124">
        <f t="shared" si="37"/>
        <v>1</v>
      </c>
    </row>
    <row r="144" spans="2:29" s="39" customFormat="1" ht="48" outlineLevel="1">
      <c r="B144" s="72">
        <f t="shared" si="38"/>
        <v>130</v>
      </c>
      <c r="C144" s="51" t="s">
        <v>336</v>
      </c>
      <c r="D144" s="51">
        <v>6</v>
      </c>
      <c r="E144" s="51" t="s">
        <v>425</v>
      </c>
      <c r="F144" s="52"/>
      <c r="G144" s="55" t="s">
        <v>19</v>
      </c>
      <c r="H144" s="51">
        <v>4</v>
      </c>
      <c r="I144" s="10" t="s">
        <v>89</v>
      </c>
      <c r="J144" s="51" t="s">
        <v>455</v>
      </c>
      <c r="K144" s="51" t="s">
        <v>359</v>
      </c>
      <c r="L144" s="51" t="s">
        <v>258</v>
      </c>
      <c r="M144" s="67"/>
      <c r="N144" s="82"/>
      <c r="O144" s="69" t="str">
        <f t="shared" si="40"/>
        <v/>
      </c>
      <c r="P144" s="51" t="s">
        <v>88</v>
      </c>
      <c r="Q144" s="10" t="s">
        <v>221</v>
      </c>
      <c r="R144" s="51"/>
      <c r="S144" s="51"/>
      <c r="T144" s="51"/>
      <c r="U144" s="51" t="s">
        <v>357</v>
      </c>
      <c r="V144" s="51"/>
      <c r="W144" s="53"/>
      <c r="X144" s="124">
        <f t="shared" si="32"/>
        <v>1</v>
      </c>
      <c r="Y144" s="124">
        <f t="shared" si="33"/>
        <v>1</v>
      </c>
      <c r="Z144" s="124">
        <f t="shared" si="34"/>
        <v>1</v>
      </c>
      <c r="AA144" s="124">
        <f t="shared" si="35"/>
        <v>1</v>
      </c>
      <c r="AB144" s="124">
        <f t="shared" si="36"/>
        <v>1</v>
      </c>
      <c r="AC144" s="124">
        <f t="shared" si="37"/>
        <v>1</v>
      </c>
    </row>
    <row r="145" spans="2:29" s="39" customFormat="1" ht="36" outlineLevel="1">
      <c r="B145" s="72">
        <f t="shared" si="38"/>
        <v>131</v>
      </c>
      <c r="C145" s="51" t="s">
        <v>336</v>
      </c>
      <c r="D145" s="51">
        <v>8</v>
      </c>
      <c r="E145" s="51" t="s">
        <v>377</v>
      </c>
      <c r="F145" s="52"/>
      <c r="G145" s="51" t="s">
        <v>143</v>
      </c>
      <c r="H145" s="51"/>
      <c r="I145" s="51"/>
      <c r="J145" s="51" t="s">
        <v>455</v>
      </c>
      <c r="K145" s="51"/>
      <c r="L145" s="51" t="s">
        <v>258</v>
      </c>
      <c r="M145" s="67"/>
      <c r="N145" s="82"/>
      <c r="O145" s="69" t="str">
        <f t="shared" si="40"/>
        <v/>
      </c>
      <c r="P145" s="51" t="s">
        <v>187</v>
      </c>
      <c r="Q145" s="51" t="s">
        <v>300</v>
      </c>
      <c r="R145" s="51"/>
      <c r="S145" s="51"/>
      <c r="T145" s="51"/>
      <c r="U145" s="51" t="s">
        <v>53</v>
      </c>
      <c r="V145" s="51"/>
      <c r="W145" s="53"/>
      <c r="X145" s="124">
        <f t="shared" si="32"/>
        <v>1</v>
      </c>
      <c r="Y145" s="124">
        <f t="shared" si="33"/>
        <v>1</v>
      </c>
      <c r="Z145" s="124">
        <f t="shared" si="34"/>
        <v>1</v>
      </c>
      <c r="AA145" s="124">
        <f t="shared" si="35"/>
        <v>1</v>
      </c>
      <c r="AB145" s="124">
        <f t="shared" si="36"/>
        <v>1</v>
      </c>
      <c r="AC145" s="124">
        <f t="shared" si="37"/>
        <v>1</v>
      </c>
    </row>
    <row r="146" spans="2:29" s="39" customFormat="1" ht="48" outlineLevel="1">
      <c r="B146" s="72">
        <f t="shared" si="38"/>
        <v>132</v>
      </c>
      <c r="C146" s="51" t="s">
        <v>336</v>
      </c>
      <c r="D146" s="51">
        <v>9</v>
      </c>
      <c r="E146" s="51" t="s">
        <v>378</v>
      </c>
      <c r="F146" s="52"/>
      <c r="G146" s="51" t="s">
        <v>143</v>
      </c>
      <c r="H146" s="51"/>
      <c r="I146" s="51"/>
      <c r="J146" s="51" t="s">
        <v>132</v>
      </c>
      <c r="K146" s="51" t="s">
        <v>454</v>
      </c>
      <c r="L146" s="51" t="s">
        <v>258</v>
      </c>
      <c r="M146" s="67"/>
      <c r="N146" s="82"/>
      <c r="O146" s="69" t="str">
        <f t="shared" si="40"/>
        <v/>
      </c>
      <c r="P146" s="51" t="s">
        <v>188</v>
      </c>
      <c r="Q146" s="51" t="s">
        <v>338</v>
      </c>
      <c r="R146" s="51"/>
      <c r="S146" s="51"/>
      <c r="T146" s="51"/>
      <c r="U146" s="51" t="s">
        <v>53</v>
      </c>
      <c r="V146" s="51"/>
      <c r="W146" s="53"/>
      <c r="X146" s="124">
        <f t="shared" ref="X146:X154" si="41">IF(($G146="PRO")*AND(N146&lt;&gt;""),$N146, 1)</f>
        <v>1</v>
      </c>
      <c r="Y146" s="124">
        <f t="shared" ref="Y146:Y154" si="42">IF(($G146="REQM")*AND(N146&lt;&gt;""),$N146, 1)</f>
        <v>1</v>
      </c>
      <c r="Z146" s="124">
        <f t="shared" ref="Z146:Z154" si="43">IF(($G146="ING")*AND(N146&lt;&gt;""),$N146, 1)</f>
        <v>1</v>
      </c>
      <c r="AA146" s="124">
        <f t="shared" ref="AA146:AA154" si="44">IF(($G146="PPQA")*AND(N146&lt;&gt;""),$N146, 1)</f>
        <v>1</v>
      </c>
      <c r="AB146" s="124">
        <f t="shared" ref="AB146:AB154" si="45">IF(($G146="CM")*AND(N146&lt;&gt;""),$N146, 1)</f>
        <v>1</v>
      </c>
      <c r="AC146" s="124">
        <f t="shared" ref="AC146:AC154" si="46">IF(($G146="MA")*AND(N146&lt;&gt;""),$N146, 1)</f>
        <v>1</v>
      </c>
    </row>
    <row r="147" spans="2:29" s="39" customFormat="1" ht="84" outlineLevel="1">
      <c r="B147" s="72">
        <f t="shared" ref="B147:B154" si="47">B146+1</f>
        <v>133</v>
      </c>
      <c r="C147" s="51" t="s">
        <v>336</v>
      </c>
      <c r="D147" s="51">
        <v>10</v>
      </c>
      <c r="E147" s="51" t="s">
        <v>189</v>
      </c>
      <c r="F147" s="52"/>
      <c r="G147" s="51" t="s">
        <v>143</v>
      </c>
      <c r="H147" s="51"/>
      <c r="I147" s="51"/>
      <c r="J147" s="51" t="s">
        <v>455</v>
      </c>
      <c r="K147" s="51" t="s">
        <v>191</v>
      </c>
      <c r="L147" s="51" t="s">
        <v>258</v>
      </c>
      <c r="M147" s="67"/>
      <c r="N147" s="82"/>
      <c r="O147" s="69" t="str">
        <f t="shared" si="40"/>
        <v/>
      </c>
      <c r="P147" s="51" t="s">
        <v>370</v>
      </c>
      <c r="Q147" s="51" t="s">
        <v>371</v>
      </c>
      <c r="R147" s="51"/>
      <c r="S147" s="51"/>
      <c r="T147" s="51"/>
      <c r="U147" s="51" t="s">
        <v>53</v>
      </c>
      <c r="V147" s="51"/>
      <c r="W147" s="53"/>
      <c r="X147" s="124">
        <f t="shared" si="41"/>
        <v>1</v>
      </c>
      <c r="Y147" s="124">
        <f t="shared" si="42"/>
        <v>1</v>
      </c>
      <c r="Z147" s="124">
        <f t="shared" si="43"/>
        <v>1</v>
      </c>
      <c r="AA147" s="124">
        <f t="shared" si="44"/>
        <v>1</v>
      </c>
      <c r="AB147" s="124">
        <f t="shared" si="45"/>
        <v>1</v>
      </c>
      <c r="AC147" s="124">
        <f t="shared" si="46"/>
        <v>1</v>
      </c>
    </row>
    <row r="148" spans="2:29" s="39" customFormat="1" ht="84" outlineLevel="1">
      <c r="B148" s="72">
        <f t="shared" si="47"/>
        <v>134</v>
      </c>
      <c r="C148" s="51" t="s">
        <v>336</v>
      </c>
      <c r="D148" s="51">
        <v>11</v>
      </c>
      <c r="E148" s="51" t="s">
        <v>190</v>
      </c>
      <c r="F148" s="52"/>
      <c r="G148" s="51" t="s">
        <v>143</v>
      </c>
      <c r="H148" s="51"/>
      <c r="I148" s="51"/>
      <c r="J148" s="51" t="s">
        <v>455</v>
      </c>
      <c r="K148" s="51" t="s">
        <v>192</v>
      </c>
      <c r="L148" s="51" t="s">
        <v>258</v>
      </c>
      <c r="M148" s="67"/>
      <c r="N148" s="82"/>
      <c r="O148" s="69" t="str">
        <f t="shared" si="40"/>
        <v/>
      </c>
      <c r="P148" s="51" t="s">
        <v>193</v>
      </c>
      <c r="Q148" s="51" t="s">
        <v>105</v>
      </c>
      <c r="R148" s="51"/>
      <c r="S148" s="51"/>
      <c r="T148" s="51"/>
      <c r="U148" s="51" t="s">
        <v>53</v>
      </c>
      <c r="V148" s="51"/>
      <c r="W148" s="53"/>
      <c r="X148" s="124">
        <f t="shared" si="41"/>
        <v>1</v>
      </c>
      <c r="Y148" s="124">
        <f t="shared" si="42"/>
        <v>1</v>
      </c>
      <c r="Z148" s="124">
        <f t="shared" si="43"/>
        <v>1</v>
      </c>
      <c r="AA148" s="124">
        <f t="shared" si="44"/>
        <v>1</v>
      </c>
      <c r="AB148" s="124">
        <f t="shared" si="45"/>
        <v>1</v>
      </c>
      <c r="AC148" s="124">
        <f t="shared" si="46"/>
        <v>1</v>
      </c>
    </row>
    <row r="149" spans="2:29" s="39" customFormat="1" ht="84" outlineLevel="1">
      <c r="B149" s="72">
        <f t="shared" si="47"/>
        <v>135</v>
      </c>
      <c r="C149" s="51" t="s">
        <v>336</v>
      </c>
      <c r="D149" s="51">
        <v>12</v>
      </c>
      <c r="E149" s="51" t="s">
        <v>298</v>
      </c>
      <c r="F149" s="52"/>
      <c r="G149" s="51" t="s">
        <v>143</v>
      </c>
      <c r="H149" s="51"/>
      <c r="I149" s="51"/>
      <c r="J149" s="51" t="s">
        <v>455</v>
      </c>
      <c r="K149" s="51"/>
      <c r="L149" s="51" t="s">
        <v>258</v>
      </c>
      <c r="M149" s="67"/>
      <c r="N149" s="82"/>
      <c r="O149" s="69" t="str">
        <f t="shared" si="40"/>
        <v/>
      </c>
      <c r="P149" s="51" t="s">
        <v>372</v>
      </c>
      <c r="Q149" s="51" t="s">
        <v>338</v>
      </c>
      <c r="R149" s="51"/>
      <c r="S149" s="51"/>
      <c r="T149" s="51"/>
      <c r="U149" s="51" t="s">
        <v>53</v>
      </c>
      <c r="V149" s="51"/>
      <c r="W149" s="53"/>
      <c r="X149" s="124">
        <f t="shared" si="41"/>
        <v>1</v>
      </c>
      <c r="Y149" s="124">
        <f t="shared" si="42"/>
        <v>1</v>
      </c>
      <c r="Z149" s="124">
        <f t="shared" si="43"/>
        <v>1</v>
      </c>
      <c r="AA149" s="124">
        <f t="shared" si="44"/>
        <v>1</v>
      </c>
      <c r="AB149" s="124">
        <f t="shared" si="45"/>
        <v>1</v>
      </c>
      <c r="AC149" s="124">
        <f t="shared" si="46"/>
        <v>1</v>
      </c>
    </row>
    <row r="150" spans="2:29" s="39" customFormat="1" ht="48" outlineLevel="1">
      <c r="B150" s="72">
        <f t="shared" si="47"/>
        <v>136</v>
      </c>
      <c r="C150" s="51" t="s">
        <v>336</v>
      </c>
      <c r="D150" s="51">
        <v>13</v>
      </c>
      <c r="E150" s="51" t="s">
        <v>335</v>
      </c>
      <c r="F150" s="52"/>
      <c r="G150" s="51" t="s">
        <v>143</v>
      </c>
      <c r="H150" s="51"/>
      <c r="I150" s="51"/>
      <c r="J150" s="51" t="s">
        <v>132</v>
      </c>
      <c r="K150" s="51"/>
      <c r="L150" s="51" t="s">
        <v>258</v>
      </c>
      <c r="M150" s="67"/>
      <c r="N150" s="82"/>
      <c r="O150" s="69" t="str">
        <f t="shared" si="40"/>
        <v/>
      </c>
      <c r="P150" s="51" t="s">
        <v>194</v>
      </c>
      <c r="Q150" s="51" t="s">
        <v>339</v>
      </c>
      <c r="R150" s="51"/>
      <c r="S150" s="51"/>
      <c r="T150" s="51"/>
      <c r="U150" s="51" t="s">
        <v>53</v>
      </c>
      <c r="V150" s="51"/>
      <c r="W150" s="53"/>
      <c r="X150" s="124">
        <f t="shared" si="41"/>
        <v>1</v>
      </c>
      <c r="Y150" s="124">
        <f t="shared" si="42"/>
        <v>1</v>
      </c>
      <c r="Z150" s="124">
        <f t="shared" si="43"/>
        <v>1</v>
      </c>
      <c r="AA150" s="124">
        <f t="shared" si="44"/>
        <v>1</v>
      </c>
      <c r="AB150" s="124">
        <f t="shared" si="45"/>
        <v>1</v>
      </c>
      <c r="AC150" s="124">
        <f t="shared" si="46"/>
        <v>1</v>
      </c>
    </row>
    <row r="151" spans="2:29" s="39" customFormat="1" ht="36" outlineLevel="1">
      <c r="B151" s="72">
        <f t="shared" si="47"/>
        <v>137</v>
      </c>
      <c r="C151" s="51" t="s">
        <v>336</v>
      </c>
      <c r="D151" s="51">
        <v>10</v>
      </c>
      <c r="E151" s="51" t="s">
        <v>335</v>
      </c>
      <c r="F151" s="52"/>
      <c r="G151" s="51" t="s">
        <v>346</v>
      </c>
      <c r="H151" s="51">
        <v>9.1</v>
      </c>
      <c r="I151" s="51" t="s">
        <v>206</v>
      </c>
      <c r="J151" s="51" t="s">
        <v>142</v>
      </c>
      <c r="K151" s="51" t="s">
        <v>132</v>
      </c>
      <c r="L151" s="51" t="s">
        <v>258</v>
      </c>
      <c r="M151" s="67"/>
      <c r="N151" s="82"/>
      <c r="O151" s="69" t="str">
        <f t="shared" si="40"/>
        <v/>
      </c>
      <c r="P151" s="42" t="s">
        <v>118</v>
      </c>
      <c r="Q151" s="51" t="s">
        <v>90</v>
      </c>
      <c r="R151" s="51" t="s">
        <v>197</v>
      </c>
      <c r="S151" s="51"/>
      <c r="T151" s="51"/>
      <c r="U151" s="51" t="s">
        <v>62</v>
      </c>
      <c r="V151" s="51"/>
      <c r="W151" s="53"/>
      <c r="X151" s="124">
        <f t="shared" si="41"/>
        <v>1</v>
      </c>
      <c r="Y151" s="124">
        <f t="shared" si="42"/>
        <v>1</v>
      </c>
      <c r="Z151" s="124">
        <f t="shared" si="43"/>
        <v>1</v>
      </c>
      <c r="AA151" s="124">
        <f t="shared" si="44"/>
        <v>1</v>
      </c>
      <c r="AB151" s="124">
        <f t="shared" si="45"/>
        <v>1</v>
      </c>
      <c r="AC151" s="124">
        <f t="shared" si="46"/>
        <v>1</v>
      </c>
    </row>
    <row r="152" spans="2:29" s="39" customFormat="1" ht="48" outlineLevel="1">
      <c r="B152" s="72">
        <f t="shared" si="47"/>
        <v>138</v>
      </c>
      <c r="C152" s="51" t="s">
        <v>336</v>
      </c>
      <c r="D152" s="51">
        <v>10</v>
      </c>
      <c r="E152" s="51" t="s">
        <v>335</v>
      </c>
      <c r="F152" s="52"/>
      <c r="G152" s="51" t="s">
        <v>346</v>
      </c>
      <c r="H152" s="51">
        <v>9.1999999999999993</v>
      </c>
      <c r="I152" s="51" t="s">
        <v>198</v>
      </c>
      <c r="J152" s="51" t="s">
        <v>132</v>
      </c>
      <c r="K152" s="51" t="s">
        <v>142</v>
      </c>
      <c r="L152" s="51" t="s">
        <v>258</v>
      </c>
      <c r="M152" s="67"/>
      <c r="N152" s="82"/>
      <c r="O152" s="69" t="str">
        <f t="shared" si="40"/>
        <v/>
      </c>
      <c r="P152" s="51" t="s">
        <v>91</v>
      </c>
      <c r="Q152" s="51" t="s">
        <v>93</v>
      </c>
      <c r="R152" s="51" t="s">
        <v>197</v>
      </c>
      <c r="S152" s="51"/>
      <c r="T152" s="51"/>
      <c r="U152" s="51" t="s">
        <v>62</v>
      </c>
      <c r="V152" s="51"/>
      <c r="W152" s="53"/>
      <c r="X152" s="124">
        <f t="shared" si="41"/>
        <v>1</v>
      </c>
      <c r="Y152" s="124">
        <f t="shared" si="42"/>
        <v>1</v>
      </c>
      <c r="Z152" s="124">
        <f t="shared" si="43"/>
        <v>1</v>
      </c>
      <c r="AA152" s="124">
        <f t="shared" si="44"/>
        <v>1</v>
      </c>
      <c r="AB152" s="124">
        <f t="shared" si="45"/>
        <v>1</v>
      </c>
      <c r="AC152" s="124">
        <f t="shared" si="46"/>
        <v>1</v>
      </c>
    </row>
    <row r="153" spans="2:29" s="39" customFormat="1" ht="60" outlineLevel="1">
      <c r="B153" s="72">
        <f t="shared" si="47"/>
        <v>139</v>
      </c>
      <c r="C153" s="51" t="s">
        <v>336</v>
      </c>
      <c r="D153" s="51">
        <v>10</v>
      </c>
      <c r="E153" s="51" t="s">
        <v>335</v>
      </c>
      <c r="F153" s="52"/>
      <c r="G153" s="51" t="s">
        <v>346</v>
      </c>
      <c r="H153" s="51">
        <v>9.4</v>
      </c>
      <c r="I153" s="51" t="s">
        <v>199</v>
      </c>
      <c r="J153" s="51" t="s">
        <v>132</v>
      </c>
      <c r="K153" s="51" t="s">
        <v>142</v>
      </c>
      <c r="L153" s="51" t="s">
        <v>258</v>
      </c>
      <c r="M153" s="67"/>
      <c r="N153" s="82"/>
      <c r="O153" s="69" t="str">
        <f t="shared" si="40"/>
        <v/>
      </c>
      <c r="P153" s="51" t="s">
        <v>92</v>
      </c>
      <c r="Q153" s="51" t="s">
        <v>94</v>
      </c>
      <c r="R153" s="51" t="s">
        <v>197</v>
      </c>
      <c r="S153" s="51"/>
      <c r="T153" s="51"/>
      <c r="U153" s="51" t="s">
        <v>62</v>
      </c>
      <c r="V153" s="51"/>
      <c r="W153" s="53"/>
      <c r="X153" s="124">
        <f t="shared" si="41"/>
        <v>1</v>
      </c>
      <c r="Y153" s="124">
        <f t="shared" si="42"/>
        <v>1</v>
      </c>
      <c r="Z153" s="124">
        <f t="shared" si="43"/>
        <v>1</v>
      </c>
      <c r="AA153" s="124">
        <f t="shared" si="44"/>
        <v>1</v>
      </c>
      <c r="AB153" s="124">
        <f t="shared" si="45"/>
        <v>1</v>
      </c>
      <c r="AC153" s="124">
        <f t="shared" si="46"/>
        <v>1</v>
      </c>
    </row>
    <row r="154" spans="2:29" s="39" customFormat="1" ht="36.75" outlineLevel="1" thickBot="1">
      <c r="B154" s="72">
        <f t="shared" si="47"/>
        <v>140</v>
      </c>
      <c r="C154" s="59" t="s">
        <v>336</v>
      </c>
      <c r="D154" s="59">
        <v>10</v>
      </c>
      <c r="E154" s="59" t="s">
        <v>335</v>
      </c>
      <c r="F154" s="83"/>
      <c r="G154" s="51" t="s">
        <v>346</v>
      </c>
      <c r="H154" s="59">
        <v>9.6</v>
      </c>
      <c r="I154" s="59" t="s">
        <v>200</v>
      </c>
      <c r="J154" s="59" t="s">
        <v>132</v>
      </c>
      <c r="K154" s="59" t="s">
        <v>142</v>
      </c>
      <c r="L154" s="59" t="s">
        <v>258</v>
      </c>
      <c r="M154" s="79"/>
      <c r="N154" s="104"/>
      <c r="O154" s="81" t="str">
        <f t="shared" si="40"/>
        <v/>
      </c>
      <c r="P154" s="59" t="s">
        <v>91</v>
      </c>
      <c r="Q154" s="59" t="s">
        <v>250</v>
      </c>
      <c r="R154" s="59" t="s">
        <v>197</v>
      </c>
      <c r="S154" s="59"/>
      <c r="T154" s="59"/>
      <c r="U154" s="59" t="s">
        <v>62</v>
      </c>
      <c r="V154" s="59"/>
      <c r="W154" s="53"/>
      <c r="X154" s="124">
        <f t="shared" si="41"/>
        <v>1</v>
      </c>
      <c r="Y154" s="124">
        <f t="shared" si="42"/>
        <v>1</v>
      </c>
      <c r="Z154" s="124">
        <f t="shared" si="43"/>
        <v>1</v>
      </c>
      <c r="AA154" s="124">
        <f t="shared" si="44"/>
        <v>1</v>
      </c>
      <c r="AB154" s="124">
        <f t="shared" si="45"/>
        <v>1</v>
      </c>
      <c r="AC154" s="124">
        <f t="shared" si="46"/>
        <v>1</v>
      </c>
    </row>
    <row r="155" spans="2:29" s="39" customFormat="1" ht="13.5" customHeight="1" thickBot="1">
      <c r="B155" s="107" t="s">
        <v>301</v>
      </c>
      <c r="C155" s="92"/>
      <c r="D155" s="92"/>
      <c r="E155" s="92"/>
      <c r="F155" s="92"/>
      <c r="G155" s="92"/>
      <c r="H155" s="92"/>
      <c r="I155" s="92"/>
      <c r="J155" s="92"/>
      <c r="K155" s="92"/>
      <c r="L155" s="92"/>
      <c r="M155" s="92"/>
      <c r="N155" s="103">
        <v>7</v>
      </c>
      <c r="O155" s="92"/>
      <c r="P155" s="92"/>
      <c r="Q155" s="92"/>
      <c r="R155" s="92"/>
      <c r="S155" s="92"/>
      <c r="T155" s="92"/>
      <c r="U155" s="92"/>
      <c r="V155" s="94"/>
      <c r="W155" s="53"/>
      <c r="X155" s="124"/>
      <c r="Y155" s="124"/>
      <c r="Z155" s="124"/>
      <c r="AA155" s="124"/>
      <c r="AB155" s="124"/>
      <c r="AC155" s="124"/>
    </row>
    <row r="156" spans="2:29" s="39" customFormat="1" ht="34.5" outlineLevel="1">
      <c r="B156" s="72">
        <f>B154+1</f>
        <v>141</v>
      </c>
      <c r="C156" s="72" t="s">
        <v>301</v>
      </c>
      <c r="D156" s="72">
        <v>1</v>
      </c>
      <c r="E156" s="72" t="s">
        <v>340</v>
      </c>
      <c r="F156" s="73"/>
      <c r="G156" s="51" t="s">
        <v>143</v>
      </c>
      <c r="H156" s="72"/>
      <c r="I156" s="72"/>
      <c r="J156" s="72" t="s">
        <v>132</v>
      </c>
      <c r="K156" s="72" t="s">
        <v>455</v>
      </c>
      <c r="L156" s="72" t="s">
        <v>258</v>
      </c>
      <c r="M156" s="75"/>
      <c r="N156" s="82"/>
      <c r="O156" s="68" t="str">
        <f t="shared" ref="O156:O165" si="48">IF(N156="No","û",IF(N156="Si","ü",IF(N156="NA","l","")))</f>
        <v/>
      </c>
      <c r="P156" s="72" t="s">
        <v>263</v>
      </c>
      <c r="Q156" s="72" t="s">
        <v>343</v>
      </c>
      <c r="R156" s="72"/>
      <c r="S156" s="72"/>
      <c r="T156" s="72"/>
      <c r="U156" s="72" t="s">
        <v>53</v>
      </c>
      <c r="V156" s="72"/>
      <c r="W156" s="53"/>
      <c r="X156" s="124">
        <f t="shared" ref="X156:X168" si="49">IF(($G156="PRO")*AND(N156&lt;&gt;""),$N156, 1)</f>
        <v>1</v>
      </c>
      <c r="Y156" s="124">
        <f t="shared" ref="Y156:Y168" si="50">IF(($G156="REQM")*AND(N156&lt;&gt;""),$N156, 1)</f>
        <v>1</v>
      </c>
      <c r="Z156" s="124">
        <f t="shared" ref="Z156:Z168" si="51">IF(($G156="ING")*AND(N156&lt;&gt;""),$N156, 1)</f>
        <v>1</v>
      </c>
      <c r="AA156" s="124">
        <f t="shared" ref="AA156:AA168" si="52">IF(($G156="PPQA")*AND(N156&lt;&gt;""),$N156, 1)</f>
        <v>1</v>
      </c>
      <c r="AB156" s="124">
        <f t="shared" ref="AB156:AB168" si="53">IF(($G156="CM")*AND(N156&lt;&gt;""),$N156, 1)</f>
        <v>1</v>
      </c>
      <c r="AC156" s="124">
        <f t="shared" ref="AC156:AC168" si="54">IF(($G156="MA")*AND(N156&lt;&gt;""),$N156, 1)</f>
        <v>1</v>
      </c>
    </row>
    <row r="157" spans="2:29" s="39" customFormat="1" ht="72" outlineLevel="1">
      <c r="B157" s="72">
        <f t="shared" ref="B157:B168" si="55">B156+1</f>
        <v>142</v>
      </c>
      <c r="C157" s="51" t="s">
        <v>301</v>
      </c>
      <c r="D157" s="51">
        <v>2</v>
      </c>
      <c r="E157" s="51" t="s">
        <v>341</v>
      </c>
      <c r="F157" s="52"/>
      <c r="G157" s="51" t="s">
        <v>143</v>
      </c>
      <c r="H157" s="51"/>
      <c r="I157" s="51"/>
      <c r="J157" s="51" t="s">
        <v>132</v>
      </c>
      <c r="K157" s="51" t="s">
        <v>124</v>
      </c>
      <c r="L157" s="51" t="s">
        <v>258</v>
      </c>
      <c r="M157" s="67"/>
      <c r="N157" s="82"/>
      <c r="O157" s="69" t="str">
        <f t="shared" si="48"/>
        <v/>
      </c>
      <c r="P157" s="51" t="s">
        <v>263</v>
      </c>
      <c r="Q157" s="51" t="s">
        <v>344</v>
      </c>
      <c r="R157" s="51"/>
      <c r="S157" s="51"/>
      <c r="T157" s="51"/>
      <c r="U157" s="51" t="s">
        <v>53</v>
      </c>
      <c r="V157" s="51"/>
      <c r="W157" s="53"/>
      <c r="X157" s="124">
        <f t="shared" si="49"/>
        <v>1</v>
      </c>
      <c r="Y157" s="124">
        <f t="shared" si="50"/>
        <v>1</v>
      </c>
      <c r="Z157" s="124">
        <f t="shared" si="51"/>
        <v>1</v>
      </c>
      <c r="AA157" s="124">
        <f t="shared" si="52"/>
        <v>1</v>
      </c>
      <c r="AB157" s="124">
        <f t="shared" si="53"/>
        <v>1</v>
      </c>
      <c r="AC157" s="124">
        <f t="shared" si="54"/>
        <v>1</v>
      </c>
    </row>
    <row r="158" spans="2:29" s="39" customFormat="1" ht="34.5" outlineLevel="1">
      <c r="B158" s="72">
        <f t="shared" si="55"/>
        <v>143</v>
      </c>
      <c r="C158" s="51" t="s">
        <v>301</v>
      </c>
      <c r="D158" s="51">
        <v>2</v>
      </c>
      <c r="E158" s="51" t="s">
        <v>341</v>
      </c>
      <c r="F158" s="52"/>
      <c r="G158" s="51" t="s">
        <v>217</v>
      </c>
      <c r="H158" s="51">
        <v>1</v>
      </c>
      <c r="I158" s="54" t="s">
        <v>213</v>
      </c>
      <c r="J158" s="51" t="s">
        <v>132</v>
      </c>
      <c r="K158" s="51" t="s">
        <v>124</v>
      </c>
      <c r="L158" s="51" t="s">
        <v>258</v>
      </c>
      <c r="M158" s="67"/>
      <c r="N158" s="82"/>
      <c r="O158" s="69" t="str">
        <f t="shared" si="48"/>
        <v/>
      </c>
      <c r="P158" s="51" t="s">
        <v>434</v>
      </c>
      <c r="Q158" s="51" t="s">
        <v>215</v>
      </c>
      <c r="R158" s="51"/>
      <c r="S158" s="51"/>
      <c r="T158" s="51"/>
      <c r="U158" s="51" t="s">
        <v>51</v>
      </c>
      <c r="V158" s="51"/>
      <c r="W158" s="53"/>
      <c r="X158" s="124">
        <f t="shared" si="49"/>
        <v>1</v>
      </c>
      <c r="Y158" s="124">
        <f t="shared" si="50"/>
        <v>1</v>
      </c>
      <c r="Z158" s="124">
        <f t="shared" si="51"/>
        <v>1</v>
      </c>
      <c r="AA158" s="124">
        <f t="shared" si="52"/>
        <v>1</v>
      </c>
      <c r="AB158" s="124">
        <f t="shared" si="53"/>
        <v>1</v>
      </c>
      <c r="AC158" s="124">
        <f t="shared" si="54"/>
        <v>1</v>
      </c>
    </row>
    <row r="159" spans="2:29" s="39" customFormat="1" ht="36" outlineLevel="1">
      <c r="B159" s="72">
        <f t="shared" si="55"/>
        <v>144</v>
      </c>
      <c r="C159" s="51" t="s">
        <v>301</v>
      </c>
      <c r="D159" s="51">
        <v>3</v>
      </c>
      <c r="E159" s="51" t="s">
        <v>341</v>
      </c>
      <c r="F159" s="55" t="s">
        <v>152</v>
      </c>
      <c r="G159" s="51" t="s">
        <v>20</v>
      </c>
      <c r="H159" s="55">
        <v>1</v>
      </c>
      <c r="I159" s="55" t="s">
        <v>351</v>
      </c>
      <c r="J159" s="51" t="s">
        <v>132</v>
      </c>
      <c r="K159" s="51"/>
      <c r="L159" s="51" t="s">
        <v>258</v>
      </c>
      <c r="M159" s="67"/>
      <c r="N159" s="82"/>
      <c r="O159" s="69" t="str">
        <f t="shared" si="48"/>
        <v/>
      </c>
      <c r="P159" s="51" t="s">
        <v>100</v>
      </c>
      <c r="Q159" s="51" t="s">
        <v>107</v>
      </c>
      <c r="R159" s="51" t="s">
        <v>80</v>
      </c>
      <c r="S159" s="51"/>
      <c r="T159" s="51"/>
      <c r="U159" s="51" t="s">
        <v>50</v>
      </c>
      <c r="V159" s="51"/>
      <c r="W159" s="53"/>
      <c r="X159" s="124">
        <f t="shared" si="49"/>
        <v>1</v>
      </c>
      <c r="Y159" s="124">
        <f t="shared" si="50"/>
        <v>1</v>
      </c>
      <c r="Z159" s="124">
        <f t="shared" si="51"/>
        <v>1</v>
      </c>
      <c r="AA159" s="124">
        <f t="shared" si="52"/>
        <v>1</v>
      </c>
      <c r="AB159" s="124">
        <f t="shared" si="53"/>
        <v>1</v>
      </c>
      <c r="AC159" s="124">
        <f t="shared" si="54"/>
        <v>1</v>
      </c>
    </row>
    <row r="160" spans="2:29" s="39" customFormat="1" ht="34.5" outlineLevel="1">
      <c r="B160" s="72">
        <f t="shared" si="55"/>
        <v>145</v>
      </c>
      <c r="C160" s="51" t="s">
        <v>301</v>
      </c>
      <c r="D160" s="51">
        <v>2</v>
      </c>
      <c r="E160" s="51" t="s">
        <v>341</v>
      </c>
      <c r="F160" s="55"/>
      <c r="G160" s="51" t="s">
        <v>463</v>
      </c>
      <c r="H160" s="51">
        <v>1</v>
      </c>
      <c r="I160" s="51" t="s">
        <v>362</v>
      </c>
      <c r="J160" s="51" t="s">
        <v>245</v>
      </c>
      <c r="K160" s="51"/>
      <c r="L160" s="51" t="s">
        <v>258</v>
      </c>
      <c r="M160" s="67"/>
      <c r="N160" s="82"/>
      <c r="O160" s="69" t="str">
        <f t="shared" si="48"/>
        <v/>
      </c>
      <c r="P160" s="51" t="s">
        <v>58</v>
      </c>
      <c r="Q160" s="10" t="s">
        <v>95</v>
      </c>
      <c r="R160" s="51"/>
      <c r="S160" s="51"/>
      <c r="T160" s="51"/>
      <c r="U160" s="51" t="s">
        <v>52</v>
      </c>
      <c r="V160" s="51"/>
      <c r="W160" s="53"/>
      <c r="X160" s="124">
        <f t="shared" si="49"/>
        <v>1</v>
      </c>
      <c r="Y160" s="124">
        <f t="shared" si="50"/>
        <v>1</v>
      </c>
      <c r="Z160" s="124">
        <f t="shared" si="51"/>
        <v>1</v>
      </c>
      <c r="AA160" s="124">
        <f t="shared" si="52"/>
        <v>1</v>
      </c>
      <c r="AB160" s="124">
        <f t="shared" si="53"/>
        <v>1</v>
      </c>
      <c r="AC160" s="124">
        <f t="shared" si="54"/>
        <v>1</v>
      </c>
    </row>
    <row r="161" spans="2:29" s="39" customFormat="1" ht="34.5" outlineLevel="1">
      <c r="B161" s="72">
        <f t="shared" si="55"/>
        <v>146</v>
      </c>
      <c r="C161" s="51" t="s">
        <v>301</v>
      </c>
      <c r="D161" s="51">
        <v>2</v>
      </c>
      <c r="E161" s="51" t="s">
        <v>341</v>
      </c>
      <c r="F161" s="55"/>
      <c r="G161" s="51" t="s">
        <v>463</v>
      </c>
      <c r="H161" s="51">
        <v>2</v>
      </c>
      <c r="I161" s="51" t="s">
        <v>364</v>
      </c>
      <c r="J161" s="51" t="s">
        <v>245</v>
      </c>
      <c r="K161" s="51" t="s">
        <v>132</v>
      </c>
      <c r="L161" s="51" t="s">
        <v>258</v>
      </c>
      <c r="M161" s="67"/>
      <c r="N161" s="82"/>
      <c r="O161" s="69" t="str">
        <f t="shared" si="48"/>
        <v/>
      </c>
      <c r="P161" s="51" t="s">
        <v>95</v>
      </c>
      <c r="Q161" s="10" t="s">
        <v>96</v>
      </c>
      <c r="R161" s="51"/>
      <c r="S161" s="51"/>
      <c r="T161" s="51"/>
      <c r="U161" s="51" t="s">
        <v>52</v>
      </c>
      <c r="V161" s="51"/>
      <c r="W161" s="53"/>
      <c r="X161" s="124">
        <f t="shared" si="49"/>
        <v>1</v>
      </c>
      <c r="Y161" s="124">
        <f t="shared" si="50"/>
        <v>1</v>
      </c>
      <c r="Z161" s="124">
        <f t="shared" si="51"/>
        <v>1</v>
      </c>
      <c r="AA161" s="124">
        <f t="shared" si="52"/>
        <v>1</v>
      </c>
      <c r="AB161" s="124">
        <f t="shared" si="53"/>
        <v>1</v>
      </c>
      <c r="AC161" s="124">
        <f t="shared" si="54"/>
        <v>1</v>
      </c>
    </row>
    <row r="162" spans="2:29" s="39" customFormat="1" ht="48" outlineLevel="1">
      <c r="B162" s="72">
        <f t="shared" si="55"/>
        <v>147</v>
      </c>
      <c r="C162" s="51" t="s">
        <v>301</v>
      </c>
      <c r="D162" s="51">
        <v>2</v>
      </c>
      <c r="E162" s="51" t="s">
        <v>341</v>
      </c>
      <c r="F162" s="55"/>
      <c r="G162" s="51" t="s">
        <v>463</v>
      </c>
      <c r="H162" s="51">
        <v>3</v>
      </c>
      <c r="I162" s="51" t="s">
        <v>365</v>
      </c>
      <c r="J162" s="51" t="s">
        <v>132</v>
      </c>
      <c r="K162" s="51" t="s">
        <v>245</v>
      </c>
      <c r="L162" s="51" t="s">
        <v>258</v>
      </c>
      <c r="M162" s="67"/>
      <c r="N162" s="82"/>
      <c r="O162" s="69" t="str">
        <f t="shared" si="48"/>
        <v/>
      </c>
      <c r="P162" s="51" t="s">
        <v>96</v>
      </c>
      <c r="Q162" s="10" t="s">
        <v>96</v>
      </c>
      <c r="R162" s="51"/>
      <c r="S162" s="51"/>
      <c r="T162" s="51"/>
      <c r="U162" s="51" t="s">
        <v>52</v>
      </c>
      <c r="V162" s="51"/>
      <c r="W162" s="53"/>
      <c r="X162" s="124">
        <f t="shared" si="49"/>
        <v>1</v>
      </c>
      <c r="Y162" s="124">
        <f t="shared" si="50"/>
        <v>1</v>
      </c>
      <c r="Z162" s="124">
        <f t="shared" si="51"/>
        <v>1</v>
      </c>
      <c r="AA162" s="124">
        <f t="shared" si="52"/>
        <v>1</v>
      </c>
      <c r="AB162" s="124">
        <f t="shared" si="53"/>
        <v>1</v>
      </c>
      <c r="AC162" s="124">
        <f t="shared" si="54"/>
        <v>1</v>
      </c>
    </row>
    <row r="163" spans="2:29" s="39" customFormat="1" ht="36" outlineLevel="1">
      <c r="B163" s="72">
        <f t="shared" si="55"/>
        <v>148</v>
      </c>
      <c r="C163" s="51" t="s">
        <v>301</v>
      </c>
      <c r="D163" s="51">
        <v>2</v>
      </c>
      <c r="E163" s="51" t="s">
        <v>341</v>
      </c>
      <c r="F163" s="55"/>
      <c r="G163" s="51" t="s">
        <v>463</v>
      </c>
      <c r="H163" s="51">
        <v>4</v>
      </c>
      <c r="I163" s="51" t="s">
        <v>366</v>
      </c>
      <c r="J163" s="51" t="s">
        <v>245</v>
      </c>
      <c r="K163" s="51" t="s">
        <v>132</v>
      </c>
      <c r="L163" s="51" t="s">
        <v>258</v>
      </c>
      <c r="M163" s="67"/>
      <c r="N163" s="82"/>
      <c r="O163" s="69" t="str">
        <f t="shared" si="48"/>
        <v/>
      </c>
      <c r="P163" s="51" t="s">
        <v>97</v>
      </c>
      <c r="Q163" s="10" t="s">
        <v>97</v>
      </c>
      <c r="R163" s="51"/>
      <c r="S163" s="51"/>
      <c r="T163" s="51"/>
      <c r="U163" s="51" t="s">
        <v>52</v>
      </c>
      <c r="V163" s="51"/>
      <c r="W163" s="53"/>
      <c r="X163" s="124">
        <f t="shared" si="49"/>
        <v>1</v>
      </c>
      <c r="Y163" s="124">
        <f t="shared" si="50"/>
        <v>1</v>
      </c>
      <c r="Z163" s="124">
        <f t="shared" si="51"/>
        <v>1</v>
      </c>
      <c r="AA163" s="124">
        <f t="shared" si="52"/>
        <v>1</v>
      </c>
      <c r="AB163" s="124">
        <f t="shared" si="53"/>
        <v>1</v>
      </c>
      <c r="AC163" s="124">
        <f t="shared" si="54"/>
        <v>1</v>
      </c>
    </row>
    <row r="164" spans="2:29" s="39" customFormat="1" ht="36" outlineLevel="1">
      <c r="B164" s="72">
        <f t="shared" si="55"/>
        <v>149</v>
      </c>
      <c r="C164" s="51" t="s">
        <v>301</v>
      </c>
      <c r="D164" s="51">
        <v>2</v>
      </c>
      <c r="E164" s="51" t="s">
        <v>341</v>
      </c>
      <c r="F164" s="55" t="s">
        <v>379</v>
      </c>
      <c r="G164" s="51" t="s">
        <v>20</v>
      </c>
      <c r="H164" s="55">
        <v>2</v>
      </c>
      <c r="I164" s="55" t="s">
        <v>351</v>
      </c>
      <c r="J164" s="51" t="s">
        <v>245</v>
      </c>
      <c r="K164" s="51"/>
      <c r="L164" s="51" t="s">
        <v>258</v>
      </c>
      <c r="M164" s="67"/>
      <c r="N164" s="82"/>
      <c r="O164" s="69" t="str">
        <f t="shared" si="48"/>
        <v/>
      </c>
      <c r="P164" s="51" t="s">
        <v>100</v>
      </c>
      <c r="Q164" s="51" t="s">
        <v>112</v>
      </c>
      <c r="R164" s="51" t="s">
        <v>80</v>
      </c>
      <c r="S164" s="51"/>
      <c r="T164" s="51"/>
      <c r="U164" s="51" t="s">
        <v>82</v>
      </c>
      <c r="V164" s="51"/>
      <c r="W164" s="53"/>
      <c r="X164" s="124">
        <f t="shared" si="49"/>
        <v>1</v>
      </c>
      <c r="Y164" s="124">
        <f t="shared" si="50"/>
        <v>1</v>
      </c>
      <c r="Z164" s="124">
        <f t="shared" si="51"/>
        <v>1</v>
      </c>
      <c r="AA164" s="124">
        <f t="shared" si="52"/>
        <v>1</v>
      </c>
      <c r="AB164" s="124">
        <f t="shared" si="53"/>
        <v>1</v>
      </c>
      <c r="AC164" s="124">
        <f t="shared" si="54"/>
        <v>1</v>
      </c>
    </row>
    <row r="165" spans="2:29" s="39" customFormat="1" ht="36" outlineLevel="1">
      <c r="B165" s="72">
        <f t="shared" si="55"/>
        <v>150</v>
      </c>
      <c r="C165" s="51" t="s">
        <v>301</v>
      </c>
      <c r="D165" s="51">
        <v>2</v>
      </c>
      <c r="E165" s="51" t="s">
        <v>341</v>
      </c>
      <c r="F165" s="55" t="s">
        <v>379</v>
      </c>
      <c r="G165" s="51" t="s">
        <v>20</v>
      </c>
      <c r="H165" s="55">
        <v>8</v>
      </c>
      <c r="I165" s="55" t="s">
        <v>408</v>
      </c>
      <c r="J165" s="51" t="s">
        <v>302</v>
      </c>
      <c r="K165" s="51"/>
      <c r="L165" s="51" t="s">
        <v>258</v>
      </c>
      <c r="M165" s="67"/>
      <c r="N165" s="82"/>
      <c r="O165" s="69" t="str">
        <f t="shared" si="48"/>
        <v/>
      </c>
      <c r="P165" s="51" t="s">
        <v>100</v>
      </c>
      <c r="Q165" s="51" t="s">
        <v>79</v>
      </c>
      <c r="R165" s="51"/>
      <c r="S165" s="51"/>
      <c r="T165" s="51"/>
      <c r="U165" s="51" t="s">
        <v>60</v>
      </c>
      <c r="V165" s="51"/>
      <c r="W165" s="53"/>
      <c r="X165" s="124">
        <f t="shared" si="49"/>
        <v>1</v>
      </c>
      <c r="Y165" s="124">
        <f t="shared" si="50"/>
        <v>1</v>
      </c>
      <c r="Z165" s="124">
        <f t="shared" si="51"/>
        <v>1</v>
      </c>
      <c r="AA165" s="124">
        <f t="shared" si="52"/>
        <v>1</v>
      </c>
      <c r="AB165" s="124">
        <f t="shared" si="53"/>
        <v>1</v>
      </c>
      <c r="AC165" s="124">
        <f t="shared" si="54"/>
        <v>1</v>
      </c>
    </row>
    <row r="166" spans="2:29" s="39" customFormat="1" ht="34.5" outlineLevel="1">
      <c r="B166" s="72">
        <f t="shared" si="55"/>
        <v>151</v>
      </c>
      <c r="C166" s="51" t="s">
        <v>301</v>
      </c>
      <c r="D166" s="51">
        <v>2</v>
      </c>
      <c r="E166" s="51" t="s">
        <v>341</v>
      </c>
      <c r="F166" s="51" t="s">
        <v>216</v>
      </c>
      <c r="G166" s="51" t="s">
        <v>20</v>
      </c>
      <c r="H166" s="51">
        <v>3</v>
      </c>
      <c r="I166" s="51" t="s">
        <v>351</v>
      </c>
      <c r="J166" s="51" t="s">
        <v>132</v>
      </c>
      <c r="K166" s="51"/>
      <c r="L166" s="51" t="s">
        <v>258</v>
      </c>
      <c r="M166" s="67"/>
      <c r="N166" s="82"/>
      <c r="O166" s="69"/>
      <c r="P166" s="51" t="s">
        <v>98</v>
      </c>
      <c r="Q166" s="51" t="s">
        <v>452</v>
      </c>
      <c r="R166" s="51" t="s">
        <v>80</v>
      </c>
      <c r="S166" s="51"/>
      <c r="T166" s="51"/>
      <c r="U166" s="51" t="s">
        <v>50</v>
      </c>
      <c r="V166" s="51"/>
      <c r="W166" s="53"/>
      <c r="X166" s="124">
        <f t="shared" si="49"/>
        <v>1</v>
      </c>
      <c r="Y166" s="124">
        <f t="shared" si="50"/>
        <v>1</v>
      </c>
      <c r="Z166" s="124">
        <f t="shared" si="51"/>
        <v>1</v>
      </c>
      <c r="AA166" s="124">
        <f t="shared" si="52"/>
        <v>1</v>
      </c>
      <c r="AB166" s="124">
        <f t="shared" si="53"/>
        <v>1</v>
      </c>
      <c r="AC166" s="124">
        <f t="shared" si="54"/>
        <v>1</v>
      </c>
    </row>
    <row r="167" spans="2:29" s="39" customFormat="1" ht="60" outlineLevel="1">
      <c r="B167" s="72">
        <f t="shared" si="55"/>
        <v>152</v>
      </c>
      <c r="C167" s="51" t="s">
        <v>301</v>
      </c>
      <c r="D167" s="51">
        <v>3</v>
      </c>
      <c r="E167" s="51" t="s">
        <v>342</v>
      </c>
      <c r="F167" s="52"/>
      <c r="G167" s="51" t="s">
        <v>20</v>
      </c>
      <c r="H167" s="51"/>
      <c r="I167" s="51"/>
      <c r="J167" s="51" t="s">
        <v>302</v>
      </c>
      <c r="K167" s="51" t="s">
        <v>462</v>
      </c>
      <c r="L167" s="51" t="s">
        <v>258</v>
      </c>
      <c r="M167" s="67"/>
      <c r="N167" s="82"/>
      <c r="O167" s="69" t="str">
        <f>IF(N167="No","û",IF(N167="Si","ü",IF(N167="NA","l","")))</f>
        <v/>
      </c>
      <c r="P167" s="51" t="s">
        <v>264</v>
      </c>
      <c r="Q167" s="51" t="s">
        <v>345</v>
      </c>
      <c r="R167" s="51"/>
      <c r="S167" s="51"/>
      <c r="T167" s="51"/>
      <c r="U167" s="51" t="s">
        <v>53</v>
      </c>
      <c r="V167" s="51"/>
      <c r="W167" s="53"/>
      <c r="X167" s="124">
        <f t="shared" si="49"/>
        <v>1</v>
      </c>
      <c r="Y167" s="124">
        <f t="shared" si="50"/>
        <v>1</v>
      </c>
      <c r="Z167" s="124">
        <f t="shared" si="51"/>
        <v>1</v>
      </c>
      <c r="AA167" s="124">
        <f t="shared" si="52"/>
        <v>1</v>
      </c>
      <c r="AB167" s="124">
        <f t="shared" si="53"/>
        <v>1</v>
      </c>
      <c r="AC167" s="124">
        <f t="shared" si="54"/>
        <v>1</v>
      </c>
    </row>
    <row r="168" spans="2:29" s="39" customFormat="1" ht="36" outlineLevel="1">
      <c r="B168" s="72">
        <f t="shared" si="55"/>
        <v>153</v>
      </c>
      <c r="C168" s="51" t="s">
        <v>301</v>
      </c>
      <c r="D168" s="51">
        <v>4</v>
      </c>
      <c r="E168" s="51" t="s">
        <v>342</v>
      </c>
      <c r="F168" s="55" t="s">
        <v>379</v>
      </c>
      <c r="G168" s="51" t="s">
        <v>20</v>
      </c>
      <c r="H168" s="55">
        <v>5</v>
      </c>
      <c r="I168" s="55" t="s">
        <v>443</v>
      </c>
      <c r="J168" s="51" t="s">
        <v>302</v>
      </c>
      <c r="K168" s="51"/>
      <c r="L168" s="51" t="s">
        <v>258</v>
      </c>
      <c r="M168" s="67"/>
      <c r="N168" s="82"/>
      <c r="O168" s="69" t="str">
        <f>IF(N168="No","û",IF(N168="Si","ü",IF(N168="NA","l","")))</f>
        <v/>
      </c>
      <c r="P168" s="51" t="s">
        <v>100</v>
      </c>
      <c r="Q168" s="51" t="s">
        <v>114</v>
      </c>
      <c r="R168" s="51" t="s">
        <v>80</v>
      </c>
      <c r="S168" s="51"/>
      <c r="T168" s="51"/>
      <c r="U168" s="51" t="s">
        <v>50</v>
      </c>
      <c r="V168" s="51"/>
      <c r="W168" s="53"/>
      <c r="X168" s="124">
        <f t="shared" si="49"/>
        <v>1</v>
      </c>
      <c r="Y168" s="124">
        <f t="shared" si="50"/>
        <v>1</v>
      </c>
      <c r="Z168" s="124">
        <f t="shared" si="51"/>
        <v>1</v>
      </c>
      <c r="AA168" s="124">
        <f t="shared" si="52"/>
        <v>1</v>
      </c>
      <c r="AB168" s="124">
        <f t="shared" si="53"/>
        <v>1</v>
      </c>
      <c r="AC168" s="124">
        <f t="shared" si="54"/>
        <v>1</v>
      </c>
    </row>
  </sheetData>
  <mergeCells count="26">
    <mergeCell ref="B81:E81"/>
    <mergeCell ref="V9:V10"/>
    <mergeCell ref="R9:R10"/>
    <mergeCell ref="S9:S10"/>
    <mergeCell ref="L9:L10"/>
    <mergeCell ref="C9:C10"/>
    <mergeCell ref="T9:T10"/>
    <mergeCell ref="U9:U10"/>
    <mergeCell ref="M9:M10"/>
    <mergeCell ref="N9:O10"/>
    <mergeCell ref="Q9:Q10"/>
    <mergeCell ref="J9:J10"/>
    <mergeCell ref="K9:K10"/>
    <mergeCell ref="P9:P10"/>
    <mergeCell ref="H3:I3"/>
    <mergeCell ref="H4:I4"/>
    <mergeCell ref="H5:I5"/>
    <mergeCell ref="H9:I9"/>
    <mergeCell ref="G9:G10"/>
    <mergeCell ref="B2:D2"/>
    <mergeCell ref="B3:D3"/>
    <mergeCell ref="B4:D4"/>
    <mergeCell ref="B5:D5"/>
    <mergeCell ref="D9:E9"/>
    <mergeCell ref="B9:B10"/>
    <mergeCell ref="B6:D6"/>
  </mergeCells>
  <phoneticPr fontId="6" type="noConversion"/>
  <conditionalFormatting sqref="O156:O168 O48:O80 O82:O154 O12:O46">
    <cfRule type="expression" dxfId="9" priority="1" stopIfTrue="1">
      <formula>O12="û"</formula>
    </cfRule>
    <cfRule type="expression" dxfId="8" priority="2" stopIfTrue="1">
      <formula>O12="ü"</formula>
    </cfRule>
    <cfRule type="expression" dxfId="7" priority="3" stopIfTrue="1">
      <formula>O12="l"</formula>
    </cfRule>
  </conditionalFormatting>
  <conditionalFormatting sqref="N156:N168 N48:N80 N12:N46 N82:N154">
    <cfRule type="cellIs" dxfId="6" priority="4" stopIfTrue="1" operator="equal">
      <formula>"Si"</formula>
    </cfRule>
    <cfRule type="cellIs" dxfId="5" priority="5" stopIfTrue="1" operator="equal">
      <formula>"No"</formula>
    </cfRule>
    <cfRule type="cellIs" dxfId="4" priority="6" stopIfTrue="1" operator="equal">
      <formula>"NA"</formula>
    </cfRule>
  </conditionalFormatting>
  <conditionalFormatting sqref="M156:M168 M48:M80 M12:M46 M82:M154">
    <cfRule type="cellIs" dxfId="3"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Q21"/>
  <sheetViews>
    <sheetView showGridLines="0" zoomScale="85" zoomScaleNormal="85" workbookViewId="0">
      <pane ySplit="4" topLeftCell="A5" activePane="bottomLeft" state="frozen"/>
      <selection pane="bottomLeft" activeCell="G5" sqref="G5"/>
    </sheetView>
  </sheetViews>
  <sheetFormatPr baseColWidth="10" defaultColWidth="9.140625" defaultRowHeight="12.75"/>
  <cols>
    <col min="1" max="1" width="4" customWidth="1"/>
    <col min="2" max="3" width="9.28515625" customWidth="1"/>
    <col min="4" max="4" width="11.42578125" customWidth="1"/>
    <col min="5" max="5" width="14.5703125" customWidth="1"/>
    <col min="6" max="6" width="9.140625" customWidth="1"/>
    <col min="7" max="7" width="11.42578125" customWidth="1"/>
    <col min="8" max="8" width="22.5703125" customWidth="1"/>
    <col min="9" max="9" width="10.7109375" style="24" customWidth="1"/>
    <col min="10" max="10" width="16.7109375" customWidth="1"/>
    <col min="11" max="11" width="11.42578125" customWidth="1"/>
    <col min="12" max="12" width="13.42578125" customWidth="1"/>
    <col min="13" max="16" width="11.42578125" customWidth="1"/>
    <col min="17" max="17" width="16.7109375" customWidth="1"/>
  </cols>
  <sheetData>
    <row r="1" spans="1:17" ht="4.5" customHeight="1" thickBot="1"/>
    <row r="2" spans="1:17" ht="16.5" thickBot="1">
      <c r="A2" s="285" t="s">
        <v>395</v>
      </c>
      <c r="B2" s="286"/>
      <c r="C2" s="286"/>
      <c r="D2" s="286"/>
      <c r="E2" s="286"/>
      <c r="F2" s="286"/>
      <c r="G2" s="92"/>
      <c r="H2" s="92"/>
      <c r="I2" s="93"/>
      <c r="J2" s="92"/>
      <c r="K2" s="92"/>
      <c r="L2" s="92"/>
      <c r="M2" s="92"/>
      <c r="N2" s="92"/>
      <c r="O2" s="92"/>
      <c r="P2" s="92"/>
      <c r="Q2" s="94"/>
    </row>
    <row r="4" spans="1:17" s="91" customFormat="1" ht="39" customHeight="1" thickBot="1">
      <c r="A4" s="90" t="s">
        <v>123</v>
      </c>
      <c r="B4" s="90" t="s">
        <v>222</v>
      </c>
      <c r="C4" s="90" t="s">
        <v>399</v>
      </c>
      <c r="D4" s="90" t="s">
        <v>396</v>
      </c>
      <c r="E4" s="90" t="s">
        <v>218</v>
      </c>
      <c r="F4" s="90" t="s">
        <v>219</v>
      </c>
      <c r="G4" s="90" t="s">
        <v>17</v>
      </c>
      <c r="H4" s="90" t="s">
        <v>220</v>
      </c>
      <c r="I4" s="90" t="s">
        <v>232</v>
      </c>
      <c r="J4" s="90" t="s">
        <v>226</v>
      </c>
      <c r="K4" s="90" t="s">
        <v>231</v>
      </c>
      <c r="L4" s="90" t="s">
        <v>230</v>
      </c>
      <c r="M4" s="90" t="s">
        <v>227</v>
      </c>
      <c r="N4" s="90" t="s">
        <v>228</v>
      </c>
      <c r="O4" s="90" t="s">
        <v>155</v>
      </c>
      <c r="P4" s="155" t="s">
        <v>229</v>
      </c>
      <c r="Q4" s="155" t="s">
        <v>277</v>
      </c>
    </row>
    <row r="5" spans="1:17" ht="34.5" thickBot="1">
      <c r="A5" s="95">
        <v>1</v>
      </c>
      <c r="B5" s="96">
        <v>1</v>
      </c>
      <c r="C5" s="96" t="s">
        <v>12</v>
      </c>
      <c r="D5" s="84" t="s">
        <v>14</v>
      </c>
      <c r="E5" s="85" t="s">
        <v>125</v>
      </c>
      <c r="F5" s="84" t="s">
        <v>333</v>
      </c>
      <c r="G5" s="86"/>
      <c r="H5" s="86" t="s">
        <v>15</v>
      </c>
      <c r="I5" s="86" t="s">
        <v>464</v>
      </c>
      <c r="J5" s="87" t="s">
        <v>13</v>
      </c>
      <c r="K5" s="85" t="s">
        <v>15</v>
      </c>
      <c r="L5" s="85" t="s">
        <v>37</v>
      </c>
      <c r="M5" s="88">
        <v>39143</v>
      </c>
      <c r="N5" s="89"/>
      <c r="O5" s="153"/>
      <c r="P5" s="156">
        <f>IF(N5&gt;0,1,0)</f>
        <v>0</v>
      </c>
      <c r="Q5" s="157" t="str">
        <f t="shared" ref="Q5:Q21" si="0">TEXT(B5,"0000")&amp;LEFT(I5,1)</f>
        <v>0001E</v>
      </c>
    </row>
    <row r="6" spans="1:17" ht="14.25" thickBot="1">
      <c r="A6" s="95">
        <v>2</v>
      </c>
      <c r="B6" s="96">
        <v>1</v>
      </c>
      <c r="C6" s="96"/>
      <c r="D6" s="84"/>
      <c r="E6" s="85"/>
      <c r="F6" s="84"/>
      <c r="G6" s="86" t="s">
        <v>19</v>
      </c>
      <c r="H6" s="86"/>
      <c r="I6" s="86" t="s">
        <v>464</v>
      </c>
      <c r="J6" s="87"/>
      <c r="K6" s="85"/>
      <c r="L6" s="85" t="s">
        <v>45</v>
      </c>
      <c r="M6" s="88">
        <v>39145</v>
      </c>
      <c r="N6" s="89"/>
      <c r="O6" s="153"/>
      <c r="P6" s="158">
        <f t="shared" ref="P6:P21" si="1">IF(N6&gt;0,1,0)</f>
        <v>0</v>
      </c>
      <c r="Q6" s="157" t="str">
        <f t="shared" si="0"/>
        <v>0001E</v>
      </c>
    </row>
    <row r="7" spans="1:17" ht="14.25" thickBot="1">
      <c r="A7" s="95">
        <v>3</v>
      </c>
      <c r="B7" s="96">
        <v>1</v>
      </c>
      <c r="C7" s="96"/>
      <c r="D7" s="84"/>
      <c r="E7" s="85"/>
      <c r="F7" s="84"/>
      <c r="G7" s="86" t="s">
        <v>463</v>
      </c>
      <c r="H7" s="86"/>
      <c r="I7" s="86" t="s">
        <v>464</v>
      </c>
      <c r="J7" s="87"/>
      <c r="K7" s="85"/>
      <c r="L7" s="85" t="s">
        <v>48</v>
      </c>
      <c r="M7" s="88">
        <v>39147</v>
      </c>
      <c r="N7" s="88">
        <v>39146</v>
      </c>
      <c r="O7" s="154"/>
      <c r="P7" s="158">
        <f t="shared" si="1"/>
        <v>1</v>
      </c>
      <c r="Q7" s="157" t="str">
        <f t="shared" si="0"/>
        <v>0001E</v>
      </c>
    </row>
    <row r="8" spans="1:17" ht="14.25" thickBot="1">
      <c r="A8" s="95">
        <v>4</v>
      </c>
      <c r="B8" s="96">
        <v>1</v>
      </c>
      <c r="C8" s="96"/>
      <c r="D8" s="84"/>
      <c r="E8" s="85"/>
      <c r="F8" s="84"/>
      <c r="G8" s="86"/>
      <c r="H8" s="86"/>
      <c r="I8" s="86" t="s">
        <v>394</v>
      </c>
      <c r="J8" s="87"/>
      <c r="K8" s="85"/>
      <c r="L8" s="85" t="s">
        <v>47</v>
      </c>
      <c r="M8" s="88">
        <v>39149</v>
      </c>
      <c r="N8" s="88">
        <v>39149</v>
      </c>
      <c r="O8" s="154"/>
      <c r="P8" s="158">
        <f>IF(N8&gt;0,1,0)</f>
        <v>1</v>
      </c>
      <c r="Q8" s="157" t="str">
        <f t="shared" si="0"/>
        <v>0001A</v>
      </c>
    </row>
    <row r="9" spans="1:17" ht="14.25" thickBot="1">
      <c r="A9" s="95">
        <v>5</v>
      </c>
      <c r="B9" s="96">
        <v>1</v>
      </c>
      <c r="C9" s="96"/>
      <c r="D9" s="84"/>
      <c r="E9" s="85"/>
      <c r="F9" s="84"/>
      <c r="G9" s="86"/>
      <c r="H9" s="86"/>
      <c r="I9" s="86" t="s">
        <v>394</v>
      </c>
      <c r="J9" s="87"/>
      <c r="K9" s="85"/>
      <c r="L9" s="85" t="s">
        <v>34</v>
      </c>
      <c r="M9" s="88">
        <v>39151</v>
      </c>
      <c r="N9" s="88">
        <v>39171</v>
      </c>
      <c r="O9" s="154"/>
      <c r="P9" s="158">
        <f t="shared" si="1"/>
        <v>1</v>
      </c>
      <c r="Q9" s="157" t="str">
        <f t="shared" si="0"/>
        <v>0001A</v>
      </c>
    </row>
    <row r="10" spans="1:17" ht="14.25" thickBot="1">
      <c r="A10" s="95">
        <v>6</v>
      </c>
      <c r="B10" s="96">
        <v>1</v>
      </c>
      <c r="C10" s="96"/>
      <c r="D10" s="84"/>
      <c r="E10" s="85"/>
      <c r="F10" s="84"/>
      <c r="G10" s="86"/>
      <c r="H10" s="86"/>
      <c r="I10" s="86" t="s">
        <v>394</v>
      </c>
      <c r="J10" s="87"/>
      <c r="K10" s="85"/>
      <c r="L10" s="85" t="s">
        <v>35</v>
      </c>
      <c r="M10" s="88">
        <v>39153</v>
      </c>
      <c r="N10" s="88">
        <v>39146</v>
      </c>
      <c r="O10" s="154"/>
      <c r="P10" s="158">
        <f t="shared" si="1"/>
        <v>1</v>
      </c>
      <c r="Q10" s="157" t="str">
        <f t="shared" si="0"/>
        <v>0001A</v>
      </c>
    </row>
    <row r="11" spans="1:17" ht="14.25" thickBot="1">
      <c r="A11" s="95">
        <v>7</v>
      </c>
      <c r="B11" s="96">
        <v>2</v>
      </c>
      <c r="C11" s="96"/>
      <c r="D11" s="84"/>
      <c r="E11" s="85"/>
      <c r="F11" s="84"/>
      <c r="G11" s="86"/>
      <c r="H11" s="86"/>
      <c r="I11" s="86" t="s">
        <v>394</v>
      </c>
      <c r="J11" s="87"/>
      <c r="K11" s="85"/>
      <c r="L11" s="85" t="s">
        <v>36</v>
      </c>
      <c r="M11" s="88">
        <v>39155</v>
      </c>
      <c r="N11" s="89"/>
      <c r="O11" s="153"/>
      <c r="P11" s="158">
        <f t="shared" si="1"/>
        <v>0</v>
      </c>
      <c r="Q11" s="157" t="str">
        <f t="shared" si="0"/>
        <v>0002A</v>
      </c>
    </row>
    <row r="12" spans="1:17" ht="14.25" thickBot="1">
      <c r="A12" s="95">
        <v>8</v>
      </c>
      <c r="B12" s="96">
        <v>2</v>
      </c>
      <c r="C12" s="96"/>
      <c r="D12" s="84"/>
      <c r="E12" s="85"/>
      <c r="F12" s="84"/>
      <c r="G12" s="86"/>
      <c r="H12" s="86"/>
      <c r="I12" s="86" t="s">
        <v>394</v>
      </c>
      <c r="J12" s="87"/>
      <c r="K12" s="85"/>
      <c r="L12" s="85" t="s">
        <v>49</v>
      </c>
      <c r="M12" s="88">
        <v>39157</v>
      </c>
      <c r="N12" s="89"/>
      <c r="O12" s="153"/>
      <c r="P12" s="158">
        <f t="shared" si="1"/>
        <v>0</v>
      </c>
      <c r="Q12" s="157" t="str">
        <f t="shared" si="0"/>
        <v>0002A</v>
      </c>
    </row>
    <row r="13" spans="1:17" ht="14.25" thickBot="1">
      <c r="A13" s="95">
        <v>9</v>
      </c>
      <c r="B13" s="96">
        <v>2</v>
      </c>
      <c r="C13" s="96"/>
      <c r="D13" s="84"/>
      <c r="E13" s="85"/>
      <c r="F13" s="84"/>
      <c r="G13" s="86"/>
      <c r="H13" s="86"/>
      <c r="I13" s="86" t="s">
        <v>394</v>
      </c>
      <c r="J13" s="87"/>
      <c r="K13" s="85"/>
      <c r="L13" s="85" t="s">
        <v>38</v>
      </c>
      <c r="M13" s="88">
        <v>39159</v>
      </c>
      <c r="N13" s="88">
        <v>39146</v>
      </c>
      <c r="O13" s="154"/>
      <c r="P13" s="158">
        <f t="shared" si="1"/>
        <v>1</v>
      </c>
      <c r="Q13" s="157" t="str">
        <f t="shared" si="0"/>
        <v>0002A</v>
      </c>
    </row>
    <row r="14" spans="1:17" ht="14.25" thickBot="1">
      <c r="A14" s="95">
        <v>10</v>
      </c>
      <c r="B14" s="96">
        <v>2</v>
      </c>
      <c r="C14" s="96"/>
      <c r="D14" s="84"/>
      <c r="E14" s="85"/>
      <c r="F14" s="84"/>
      <c r="G14" s="86" t="s">
        <v>346</v>
      </c>
      <c r="H14" s="86">
        <v>0</v>
      </c>
      <c r="I14" s="86" t="s">
        <v>394</v>
      </c>
      <c r="J14" s="87">
        <v>0</v>
      </c>
      <c r="K14" s="85"/>
      <c r="L14" s="85" t="s">
        <v>33</v>
      </c>
      <c r="M14" s="88"/>
      <c r="N14" s="88">
        <v>39147</v>
      </c>
      <c r="O14" s="153"/>
      <c r="P14" s="158">
        <f t="shared" si="1"/>
        <v>1</v>
      </c>
      <c r="Q14" s="157" t="str">
        <f t="shared" si="0"/>
        <v>0002A</v>
      </c>
    </row>
    <row r="15" spans="1:17" ht="14.25" thickBot="1">
      <c r="A15" s="95">
        <v>11</v>
      </c>
      <c r="B15" s="96">
        <v>2</v>
      </c>
      <c r="C15" s="96"/>
      <c r="D15" s="84"/>
      <c r="E15" s="85"/>
      <c r="F15" s="84"/>
      <c r="G15" s="86" t="s">
        <v>217</v>
      </c>
      <c r="H15" s="86">
        <v>0</v>
      </c>
      <c r="I15" s="86" t="s">
        <v>394</v>
      </c>
      <c r="J15" s="87">
        <v>0</v>
      </c>
      <c r="K15" s="85"/>
      <c r="L15" s="85" t="s">
        <v>39</v>
      </c>
      <c r="M15" s="88"/>
      <c r="N15" s="88">
        <v>39148</v>
      </c>
      <c r="O15" s="153"/>
      <c r="P15" s="158">
        <f t="shared" si="1"/>
        <v>1</v>
      </c>
      <c r="Q15" s="157" t="str">
        <f t="shared" si="0"/>
        <v>0002A</v>
      </c>
    </row>
    <row r="16" spans="1:17" ht="14.25" thickBot="1">
      <c r="A16" s="95">
        <v>12</v>
      </c>
      <c r="B16" s="96">
        <v>2</v>
      </c>
      <c r="C16" s="96"/>
      <c r="D16" s="84"/>
      <c r="E16" s="85"/>
      <c r="F16" s="84"/>
      <c r="G16" s="86" t="s">
        <v>463</v>
      </c>
      <c r="H16" s="86">
        <v>0</v>
      </c>
      <c r="I16" s="86" t="s">
        <v>393</v>
      </c>
      <c r="J16" s="87">
        <v>0</v>
      </c>
      <c r="K16" s="85"/>
      <c r="L16" s="85" t="s">
        <v>40</v>
      </c>
      <c r="M16" s="88"/>
      <c r="N16" s="88">
        <v>39149</v>
      </c>
      <c r="O16" s="154"/>
      <c r="P16" s="158">
        <f t="shared" si="1"/>
        <v>1</v>
      </c>
      <c r="Q16" s="157" t="str">
        <f t="shared" si="0"/>
        <v>0002O</v>
      </c>
    </row>
    <row r="17" spans="1:17" ht="14.25" thickBot="1">
      <c r="A17" s="95">
        <v>13</v>
      </c>
      <c r="B17" s="96">
        <v>2</v>
      </c>
      <c r="C17" s="96"/>
      <c r="D17" s="84"/>
      <c r="E17" s="85"/>
      <c r="F17" s="84"/>
      <c r="G17" s="86"/>
      <c r="H17" s="86"/>
      <c r="I17" s="86" t="s">
        <v>394</v>
      </c>
      <c r="J17" s="87"/>
      <c r="K17" s="85"/>
      <c r="L17" s="85" t="s">
        <v>41</v>
      </c>
      <c r="M17" s="88">
        <v>39167</v>
      </c>
      <c r="N17" s="88">
        <v>39171</v>
      </c>
      <c r="O17" s="154"/>
      <c r="P17" s="158">
        <f t="shared" si="1"/>
        <v>1</v>
      </c>
      <c r="Q17" s="157" t="str">
        <f t="shared" si="0"/>
        <v>0002A</v>
      </c>
    </row>
    <row r="18" spans="1:17" ht="14.25" thickBot="1">
      <c r="A18" s="95">
        <v>14</v>
      </c>
      <c r="B18" s="96">
        <v>2</v>
      </c>
      <c r="C18" s="96"/>
      <c r="D18" s="84"/>
      <c r="E18" s="85"/>
      <c r="F18" s="84"/>
      <c r="G18" s="86"/>
      <c r="H18" s="86"/>
      <c r="I18" s="86" t="s">
        <v>394</v>
      </c>
      <c r="J18" s="87"/>
      <c r="K18" s="85"/>
      <c r="L18" s="85" t="s">
        <v>42</v>
      </c>
      <c r="M18" s="88">
        <v>39169</v>
      </c>
      <c r="N18" s="89"/>
      <c r="O18" s="153"/>
      <c r="P18" s="158">
        <f t="shared" si="1"/>
        <v>0</v>
      </c>
      <c r="Q18" s="157" t="str">
        <f t="shared" si="0"/>
        <v>0002A</v>
      </c>
    </row>
    <row r="19" spans="1:17" ht="14.25" thickBot="1">
      <c r="A19" s="95">
        <v>15</v>
      </c>
      <c r="B19" s="96">
        <v>2</v>
      </c>
      <c r="C19" s="96"/>
      <c r="D19" s="84"/>
      <c r="E19" s="85"/>
      <c r="F19" s="84"/>
      <c r="G19" s="86"/>
      <c r="H19" s="86"/>
      <c r="I19" s="86" t="s">
        <v>394</v>
      </c>
      <c r="J19" s="87"/>
      <c r="K19" s="85"/>
      <c r="L19" s="85" t="s">
        <v>43</v>
      </c>
      <c r="M19" s="88">
        <v>39171</v>
      </c>
      <c r="N19" s="88"/>
      <c r="O19" s="154"/>
      <c r="P19" s="158">
        <f t="shared" si="1"/>
        <v>0</v>
      </c>
      <c r="Q19" s="157" t="str">
        <f t="shared" si="0"/>
        <v>0002A</v>
      </c>
    </row>
    <row r="20" spans="1:17" ht="14.25" thickBot="1">
      <c r="A20" s="95">
        <v>16</v>
      </c>
      <c r="B20" s="96">
        <v>3</v>
      </c>
      <c r="C20" s="96"/>
      <c r="D20" s="84"/>
      <c r="E20" s="85"/>
      <c r="F20" s="84"/>
      <c r="G20" s="86"/>
      <c r="H20" s="86"/>
      <c r="I20" s="86" t="s">
        <v>394</v>
      </c>
      <c r="J20" s="87"/>
      <c r="K20" s="85"/>
      <c r="L20" s="85" t="s">
        <v>44</v>
      </c>
      <c r="M20" s="88">
        <v>39173</v>
      </c>
      <c r="N20" s="89"/>
      <c r="O20" s="153"/>
      <c r="P20" s="158">
        <f t="shared" si="1"/>
        <v>0</v>
      </c>
      <c r="Q20" s="157" t="str">
        <f t="shared" si="0"/>
        <v>0003A</v>
      </c>
    </row>
    <row r="21" spans="1:17" ht="23.25" thickBot="1">
      <c r="A21" s="95">
        <v>17</v>
      </c>
      <c r="B21" s="96">
        <v>3</v>
      </c>
      <c r="C21" s="96"/>
      <c r="D21" s="84"/>
      <c r="E21" s="85"/>
      <c r="F21" s="84"/>
      <c r="G21" s="86"/>
      <c r="H21" s="86"/>
      <c r="I21" s="86" t="s">
        <v>393</v>
      </c>
      <c r="J21" s="87"/>
      <c r="K21" s="85"/>
      <c r="L21" s="85" t="s">
        <v>46</v>
      </c>
      <c r="M21" s="88">
        <v>39174</v>
      </c>
      <c r="N21" s="88">
        <v>39146</v>
      </c>
      <c r="O21" s="154"/>
      <c r="P21" s="159">
        <f t="shared" si="1"/>
        <v>1</v>
      </c>
      <c r="Q21" s="157" t="str">
        <f t="shared" si="0"/>
        <v>0003O</v>
      </c>
    </row>
  </sheetData>
  <mergeCells count="1">
    <mergeCell ref="A2:F2"/>
  </mergeCells>
  <phoneticPr fontId="6" type="noConversion"/>
  <conditionalFormatting sqref="I5:I21">
    <cfRule type="cellIs" dxfId="2" priority="1" stopIfTrue="1" operator="equal">
      <formula>"Error"</formula>
    </cfRule>
    <cfRule type="cellIs" dxfId="1" priority="2" stopIfTrue="1" operator="equal">
      <formula>"Observación"</formula>
    </cfRule>
    <cfRule type="cellIs" dxfId="0" priority="3" stopIfTrue="1" operator="equal">
      <formula>"Aclaración"</formula>
    </cfRule>
  </conditionalFormatting>
  <dataValidations count="5">
    <dataValidation type="list" allowBlank="1" showInputMessage="1" showErrorMessage="1" sqref="I5:I21">
      <formula1>"Aclaración,Observación,Error"</formula1>
    </dataValidation>
    <dataValidation type="list" allowBlank="1" showInputMessage="1" showErrorMessage="1" sqref="F5:F21">
      <formula1>TAB_TIP_ITERACION</formula1>
    </dataValidation>
    <dataValidation type="list" allowBlank="1" showInputMessage="1" showErrorMessage="1" sqref="E5:E21">
      <formula1>TAB_GES</formula1>
    </dataValidation>
    <dataValidation type="list" allowBlank="1" showInputMessage="1" showErrorMessage="1" sqref="G5:G21">
      <formula1>AreaPro</formula1>
    </dataValidation>
    <dataValidation type="list" allowBlank="1" showInputMessage="1" showErrorMessage="1" sqref="L5:L21">
      <formula1>Responsable</formula1>
    </dataValidation>
  </dataValidations>
  <pageMargins left="0.75" right="0.75" top="1" bottom="1" header="0" footer="0"/>
  <pageSetup scale="56" orientation="landscape" r:id="rId1"/>
  <headerFooter alignWithMargins="0">
    <oddFooter>&amp;LRev.1.0&amp;CFecha efectiva:16/06/2008&amp;RPág. &amp;P de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57"/>
  <sheetViews>
    <sheetView showGridLines="0" topLeftCell="A7" zoomScale="85" workbookViewId="0">
      <selection activeCell="Q26" sqref="Q26"/>
    </sheetView>
  </sheetViews>
  <sheetFormatPr baseColWidth="10" defaultColWidth="9.140625" defaultRowHeight="12.75"/>
  <cols>
    <col min="1" max="1" width="1.5703125" style="126" customWidth="1"/>
    <col min="2" max="2" width="25.140625" style="126" customWidth="1"/>
    <col min="3" max="3" width="15.28515625" style="126" customWidth="1"/>
    <col min="4" max="4" width="16" style="126" customWidth="1"/>
    <col min="5" max="5" width="14.140625" style="126" customWidth="1"/>
    <col min="6" max="6" width="27.28515625" style="126" customWidth="1"/>
    <col min="7" max="7" width="13.7109375" style="126" customWidth="1"/>
    <col min="8" max="8" width="14.85546875" style="126" customWidth="1"/>
    <col min="9" max="9" width="5.5703125" style="126" customWidth="1"/>
    <col min="10" max="16384" width="9.140625" style="126"/>
  </cols>
  <sheetData>
    <row r="1" spans="2:13" ht="6.75" customHeight="1">
      <c r="B1" s="125"/>
    </row>
    <row r="2" spans="2:13" ht="15.75">
      <c r="B2" s="287" t="s">
        <v>465</v>
      </c>
      <c r="C2" s="288"/>
      <c r="D2" s="288"/>
      <c r="E2" s="288"/>
      <c r="F2" s="288"/>
      <c r="G2" s="288"/>
      <c r="H2" s="288"/>
      <c r="I2" s="288"/>
      <c r="J2" s="288"/>
      <c r="K2" s="288"/>
      <c r="L2" s="288"/>
      <c r="M2" s="289"/>
    </row>
    <row r="22" spans="2:13" ht="15.75">
      <c r="B22" s="287" t="s">
        <v>401</v>
      </c>
      <c r="C22" s="288"/>
      <c r="D22" s="288"/>
      <c r="E22" s="288"/>
      <c r="F22" s="288"/>
      <c r="G22" s="288"/>
      <c r="H22" s="288"/>
      <c r="I22" s="288"/>
      <c r="J22" s="288"/>
      <c r="K22" s="288"/>
      <c r="L22" s="288"/>
      <c r="M22" s="289"/>
    </row>
    <row r="23" spans="2:13" ht="13.5" thickBot="1"/>
    <row r="24" spans="2:13" ht="15" thickTop="1">
      <c r="B24" s="148" t="s">
        <v>232</v>
      </c>
      <c r="C24" s="149" t="s">
        <v>230</v>
      </c>
      <c r="D24" s="150" t="s">
        <v>402</v>
      </c>
      <c r="E24" s="150" t="s">
        <v>403</v>
      </c>
    </row>
    <row r="25" spans="2:13">
      <c r="B25" s="145" t="s">
        <v>394</v>
      </c>
      <c r="C25" s="146"/>
      <c r="D25" s="147">
        <v>16</v>
      </c>
      <c r="E25" s="147">
        <v>7</v>
      </c>
    </row>
    <row r="26" spans="2:13">
      <c r="B26" s="113"/>
      <c r="C26" s="114" t="s">
        <v>233</v>
      </c>
      <c r="D26" s="110">
        <v>1</v>
      </c>
      <c r="E26" s="111">
        <v>0</v>
      </c>
    </row>
    <row r="27" spans="2:13">
      <c r="B27" s="113"/>
      <c r="C27" s="114" t="s">
        <v>234</v>
      </c>
      <c r="D27" s="110">
        <v>1</v>
      </c>
      <c r="E27" s="111">
        <v>0</v>
      </c>
    </row>
    <row r="28" spans="2:13">
      <c r="B28" s="113"/>
      <c r="C28" s="114" t="s">
        <v>235</v>
      </c>
      <c r="D28" s="110">
        <v>1</v>
      </c>
      <c r="E28" s="111">
        <v>1</v>
      </c>
    </row>
    <row r="29" spans="2:13">
      <c r="B29" s="113"/>
      <c r="C29" s="114" t="s">
        <v>236</v>
      </c>
      <c r="D29" s="110">
        <v>1</v>
      </c>
      <c r="E29" s="111">
        <v>1</v>
      </c>
    </row>
    <row r="30" spans="2:13">
      <c r="B30" s="113"/>
      <c r="C30" s="114" t="s">
        <v>237</v>
      </c>
      <c r="D30" s="110">
        <v>2</v>
      </c>
      <c r="E30" s="111">
        <v>2</v>
      </c>
    </row>
    <row r="31" spans="2:13">
      <c r="B31" s="113"/>
      <c r="C31" s="114" t="s">
        <v>238</v>
      </c>
      <c r="D31" s="110">
        <v>2</v>
      </c>
      <c r="E31" s="111">
        <v>2</v>
      </c>
    </row>
    <row r="32" spans="2:13">
      <c r="B32" s="113"/>
      <c r="C32" s="114" t="s">
        <v>239</v>
      </c>
      <c r="D32" s="110">
        <v>2</v>
      </c>
      <c r="E32" s="111">
        <v>0</v>
      </c>
    </row>
    <row r="33" spans="2:5">
      <c r="B33" s="113"/>
      <c r="C33" s="114" t="s">
        <v>240</v>
      </c>
      <c r="D33" s="110">
        <v>2</v>
      </c>
      <c r="E33" s="111">
        <v>0</v>
      </c>
    </row>
    <row r="34" spans="2:5">
      <c r="B34" s="113"/>
      <c r="C34" s="114" t="s">
        <v>241</v>
      </c>
      <c r="D34" s="110">
        <v>2</v>
      </c>
      <c r="E34" s="111">
        <v>1</v>
      </c>
    </row>
    <row r="35" spans="2:5">
      <c r="B35" s="113"/>
      <c r="C35" s="114" t="s">
        <v>242</v>
      </c>
      <c r="D35" s="110">
        <v>1</v>
      </c>
      <c r="E35" s="111">
        <v>0</v>
      </c>
    </row>
    <row r="36" spans="2:5">
      <c r="B36" s="113"/>
      <c r="C36" s="114" t="s">
        <v>243</v>
      </c>
      <c r="D36" s="110">
        <v>1</v>
      </c>
      <c r="E36" s="111">
        <v>0</v>
      </c>
    </row>
    <row r="37" spans="2:5">
      <c r="B37" s="113"/>
      <c r="C37" s="115"/>
      <c r="D37" s="112"/>
      <c r="E37" s="112"/>
    </row>
    <row r="38" spans="2:5">
      <c r="B38" s="145" t="s">
        <v>393</v>
      </c>
      <c r="C38" s="146"/>
      <c r="D38" s="147">
        <v>1</v>
      </c>
      <c r="E38" s="147">
        <v>1</v>
      </c>
    </row>
    <row r="39" spans="2:5">
      <c r="B39" s="113"/>
      <c r="C39" s="114" t="s">
        <v>242</v>
      </c>
      <c r="D39" s="110">
        <v>1</v>
      </c>
      <c r="E39" s="111">
        <v>1</v>
      </c>
    </row>
    <row r="40" spans="2:5" ht="13.5" thickBot="1">
      <c r="B40" s="113"/>
      <c r="C40" s="115"/>
      <c r="D40" s="112"/>
      <c r="E40" s="112"/>
    </row>
    <row r="41" spans="2:5" ht="16.5" thickTop="1" thickBot="1">
      <c r="B41" s="118" t="s">
        <v>404</v>
      </c>
      <c r="C41" s="116"/>
      <c r="D41" s="117">
        <v>17</v>
      </c>
      <c r="E41" s="119">
        <v>8</v>
      </c>
    </row>
    <row r="42" spans="2:5" ht="13.5" thickTop="1"/>
    <row r="50" spans="2:13" ht="15">
      <c r="B50" s="290" t="s">
        <v>466</v>
      </c>
      <c r="C50" s="291"/>
      <c r="D50" s="291"/>
      <c r="E50" s="291"/>
      <c r="F50" s="291"/>
      <c r="G50" s="291"/>
      <c r="H50" s="291"/>
      <c r="I50" s="291"/>
      <c r="J50" s="291"/>
      <c r="K50" s="291"/>
      <c r="L50" s="291"/>
      <c r="M50" s="292"/>
    </row>
    <row r="52" spans="2:13">
      <c r="C52" s="127" t="s">
        <v>143</v>
      </c>
      <c r="D52" s="127" t="s">
        <v>346</v>
      </c>
      <c r="E52" s="204" t="s">
        <v>217</v>
      </c>
      <c r="F52" s="127" t="s">
        <v>463</v>
      </c>
      <c r="G52" s="204" t="s">
        <v>20</v>
      </c>
      <c r="H52" s="204" t="s">
        <v>19</v>
      </c>
    </row>
    <row r="53" spans="2:13" ht="18.75" customHeight="1">
      <c r="B53" s="128" t="s">
        <v>382</v>
      </c>
      <c r="C53" s="129">
        <f>Bitácora!H7</f>
        <v>22</v>
      </c>
      <c r="D53" s="129">
        <f>Bitácora!I7</f>
        <v>7</v>
      </c>
      <c r="E53" s="129">
        <f>Bitácora!J7</f>
        <v>7</v>
      </c>
      <c r="F53" s="129">
        <f>Bitácora!K7</f>
        <v>6</v>
      </c>
      <c r="G53" s="129">
        <f>Bitácora!L7</f>
        <v>9</v>
      </c>
      <c r="H53" s="129">
        <f>Bitácora!M7</f>
        <v>3</v>
      </c>
    </row>
    <row r="54" spans="2:13" ht="15.75" customHeight="1">
      <c r="B54" s="128" t="s">
        <v>383</v>
      </c>
      <c r="C54" s="129">
        <f>Bitácora!H8</f>
        <v>6</v>
      </c>
      <c r="D54" s="129">
        <f>Bitácora!I8</f>
        <v>0</v>
      </c>
      <c r="E54" s="129">
        <f>Bitácora!J8</f>
        <v>0</v>
      </c>
      <c r="F54" s="129">
        <f>Bitácora!K8</f>
        <v>0</v>
      </c>
      <c r="G54" s="129">
        <f>Bitácora!L8</f>
        <v>1</v>
      </c>
      <c r="H54" s="129">
        <f>Bitácora!M8</f>
        <v>0</v>
      </c>
    </row>
    <row r="55" spans="2:13">
      <c r="B55" s="128" t="s">
        <v>384</v>
      </c>
      <c r="C55" s="129">
        <f>Bitácora!H9</f>
        <v>3</v>
      </c>
      <c r="D55" s="129">
        <f>Bitácora!I9</f>
        <v>0</v>
      </c>
      <c r="E55" s="129">
        <f>Bitácora!J9</f>
        <v>0</v>
      </c>
      <c r="F55" s="129">
        <f>Bitácora!K9</f>
        <v>0</v>
      </c>
      <c r="G55" s="129">
        <f>Bitácora!L9</f>
        <v>0</v>
      </c>
      <c r="H55" s="129">
        <f>Bitácora!M9</f>
        <v>0</v>
      </c>
    </row>
    <row r="56" spans="2:13" ht="1.5" customHeight="1">
      <c r="B56" s="128"/>
      <c r="C56" s="129">
        <f>Bitácora!H10</f>
        <v>0.7857142857142857</v>
      </c>
      <c r="D56" s="130">
        <f>[2]Bitácora!$D7</f>
        <v>0.82352941176470573</v>
      </c>
      <c r="E56" s="129">
        <f>Bitácora!J10</f>
        <v>1</v>
      </c>
      <c r="F56" s="130">
        <f>[2]Bitácora!$D7</f>
        <v>0.82352941176470573</v>
      </c>
      <c r="G56" s="130">
        <f>[2]Bitácora!$D7</f>
        <v>0.82352941176470573</v>
      </c>
      <c r="H56" s="130">
        <f>[2]Bitácora!$D7</f>
        <v>0.82352941176470573</v>
      </c>
    </row>
    <row r="57" spans="2:13">
      <c r="B57" s="131" t="s">
        <v>156</v>
      </c>
      <c r="C57" s="132">
        <f t="shared" ref="C57:H57" si="0">C53/(C53+C54)</f>
        <v>0.7857142857142857</v>
      </c>
      <c r="D57" s="132">
        <f t="shared" si="0"/>
        <v>1</v>
      </c>
      <c r="E57" s="132">
        <f t="shared" si="0"/>
        <v>1</v>
      </c>
      <c r="F57" s="132">
        <f t="shared" si="0"/>
        <v>1</v>
      </c>
      <c r="G57" s="132">
        <f t="shared" si="0"/>
        <v>0.9</v>
      </c>
      <c r="H57" s="132">
        <f t="shared" si="0"/>
        <v>1</v>
      </c>
    </row>
  </sheetData>
  <mergeCells count="3">
    <mergeCell ref="B22:M22"/>
    <mergeCell ref="B2:M2"/>
    <mergeCell ref="B50:M50"/>
  </mergeCells>
  <phoneticPr fontId="8" type="noConversion"/>
  <pageMargins left="0.75" right="0.75" top="1" bottom="1" header="0.5" footer="0.5"/>
  <pageSetup scale="49" orientation="landscape" r:id="rId2"/>
  <headerFooter alignWithMargins="0">
    <oddFooter>&amp;LRev:1.0&amp;CFecha Efectiva:16/06/2008&amp;RPág. &amp;P de &amp;N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53"/>
  <sheetViews>
    <sheetView showGridLines="0" topLeftCell="A16" workbookViewId="0">
      <selection activeCell="D47" sqref="D47"/>
    </sheetView>
  </sheetViews>
  <sheetFormatPr baseColWidth="10" defaultColWidth="9.140625" defaultRowHeight="12.75"/>
  <cols>
    <col min="1" max="1" width="4.5703125" customWidth="1"/>
    <col min="2" max="2" width="11.28515625" customWidth="1"/>
    <col min="3" max="3" width="24.140625" customWidth="1"/>
    <col min="4" max="4" width="87.5703125" customWidth="1"/>
    <col min="7" max="7" width="23.85546875" customWidth="1"/>
  </cols>
  <sheetData>
    <row r="1" spans="1:8">
      <c r="A1" s="293" t="s">
        <v>604</v>
      </c>
      <c r="B1" s="293"/>
      <c r="C1" s="293"/>
    </row>
    <row r="2" spans="1:8">
      <c r="A2" s="9" t="s">
        <v>123</v>
      </c>
      <c r="B2" s="294" t="s">
        <v>252</v>
      </c>
      <c r="C2" s="295"/>
    </row>
    <row r="3" spans="1:8">
      <c r="A3" s="8">
        <v>1</v>
      </c>
      <c r="B3" s="31" t="s">
        <v>125</v>
      </c>
      <c r="C3" s="32"/>
      <c r="F3" s="293" t="s">
        <v>18</v>
      </c>
      <c r="G3" s="293"/>
    </row>
    <row r="4" spans="1:8">
      <c r="A4" s="8">
        <v>2</v>
      </c>
      <c r="B4" s="31" t="s">
        <v>265</v>
      </c>
      <c r="C4" s="32"/>
      <c r="F4" s="9" t="s">
        <v>123</v>
      </c>
      <c r="G4" s="9" t="s">
        <v>252</v>
      </c>
    </row>
    <row r="5" spans="1:8">
      <c r="A5" s="8">
        <v>3</v>
      </c>
      <c r="B5" s="31" t="s">
        <v>301</v>
      </c>
      <c r="C5" s="32"/>
      <c r="F5" s="8">
        <v>1</v>
      </c>
      <c r="G5" s="217" t="s">
        <v>489</v>
      </c>
    </row>
    <row r="6" spans="1:8">
      <c r="F6" s="8">
        <v>2</v>
      </c>
      <c r="G6" s="217" t="s">
        <v>346</v>
      </c>
    </row>
    <row r="7" spans="1:8">
      <c r="A7" s="293" t="s">
        <v>266</v>
      </c>
      <c r="B7" s="293"/>
      <c r="C7" s="293"/>
      <c r="D7" s="293"/>
      <c r="F7" s="8">
        <v>3</v>
      </c>
      <c r="G7" s="8" t="s">
        <v>463</v>
      </c>
    </row>
    <row r="8" spans="1:8">
      <c r="A8" s="9" t="s">
        <v>123</v>
      </c>
      <c r="B8" s="296" t="s">
        <v>267</v>
      </c>
      <c r="C8" s="297"/>
      <c r="D8" s="9"/>
      <c r="F8" s="8">
        <v>4</v>
      </c>
      <c r="G8" s="8" t="s">
        <v>19</v>
      </c>
    </row>
    <row r="9" spans="1:8">
      <c r="A9" s="19">
        <v>1</v>
      </c>
      <c r="B9" s="23" t="s">
        <v>268</v>
      </c>
      <c r="C9" s="18" t="s">
        <v>269</v>
      </c>
      <c r="D9" s="18" t="s">
        <v>270</v>
      </c>
      <c r="F9" s="8">
        <v>5</v>
      </c>
      <c r="G9" s="8" t="s">
        <v>20</v>
      </c>
    </row>
    <row r="10" spans="1:8" ht="25.5">
      <c r="A10" s="19">
        <v>2</v>
      </c>
      <c r="B10" s="23" t="s">
        <v>271</v>
      </c>
      <c r="C10" s="18" t="s">
        <v>272</v>
      </c>
      <c r="D10" s="20" t="s">
        <v>273</v>
      </c>
      <c r="F10" s="193">
        <v>6</v>
      </c>
      <c r="G10" s="193" t="s">
        <v>143</v>
      </c>
    </row>
    <row r="11" spans="1:8" ht="25.5">
      <c r="A11" s="19">
        <v>3</v>
      </c>
      <c r="B11" s="23" t="s">
        <v>274</v>
      </c>
      <c r="C11" s="18" t="s">
        <v>275</v>
      </c>
      <c r="D11" s="20" t="s">
        <v>276</v>
      </c>
    </row>
    <row r="12" spans="1:8">
      <c r="A12" s="21"/>
      <c r="B12" s="33"/>
      <c r="C12" s="21"/>
      <c r="D12" s="34"/>
    </row>
    <row r="13" spans="1:8">
      <c r="A13" s="21"/>
      <c r="B13" s="33"/>
      <c r="C13" s="21"/>
      <c r="D13" s="34"/>
    </row>
    <row r="14" spans="1:8">
      <c r="F14" s="211" t="s">
        <v>225</v>
      </c>
      <c r="G14" s="212"/>
      <c r="H14" s="213"/>
    </row>
    <row r="15" spans="1:8">
      <c r="A15" s="298" t="s">
        <v>605</v>
      </c>
      <c r="B15" s="299"/>
      <c r="C15" s="300"/>
      <c r="F15" s="22" t="s">
        <v>123</v>
      </c>
      <c r="G15" s="214" t="s">
        <v>252</v>
      </c>
      <c r="H15" s="215"/>
    </row>
    <row r="16" spans="1:8" ht="25.5" customHeight="1">
      <c r="A16" s="22" t="s">
        <v>123</v>
      </c>
      <c r="B16" s="301" t="s">
        <v>252</v>
      </c>
      <c r="C16" s="302"/>
      <c r="F16" s="19">
        <v>1</v>
      </c>
      <c r="G16" s="209" t="s">
        <v>473</v>
      </c>
      <c r="H16" s="18"/>
    </row>
    <row r="17" spans="1:8">
      <c r="A17" s="19">
        <v>1</v>
      </c>
      <c r="B17" s="209" t="s">
        <v>492</v>
      </c>
      <c r="C17" s="18"/>
      <c r="F17" s="19">
        <v>2</v>
      </c>
      <c r="G17" s="209" t="s">
        <v>474</v>
      </c>
      <c r="H17" s="18"/>
    </row>
    <row r="18" spans="1:8">
      <c r="A18" s="19">
        <v>2</v>
      </c>
      <c r="B18" s="19" t="s">
        <v>483</v>
      </c>
      <c r="C18" s="18"/>
    </row>
    <row r="19" spans="1:8">
      <c r="A19" s="19">
        <v>3</v>
      </c>
      <c r="B19" s="19" t="s">
        <v>484</v>
      </c>
      <c r="C19" s="18"/>
    </row>
    <row r="20" spans="1:8">
      <c r="A20" s="19">
        <v>4</v>
      </c>
      <c r="B20" s="19" t="s">
        <v>368</v>
      </c>
      <c r="C20" s="18"/>
    </row>
    <row r="21" spans="1:8">
      <c r="A21" s="19">
        <v>5</v>
      </c>
      <c r="B21" s="19" t="s">
        <v>485</v>
      </c>
      <c r="C21" s="18"/>
    </row>
    <row r="22" spans="1:8">
      <c r="A22" s="19">
        <v>6</v>
      </c>
      <c r="B22" s="19" t="s">
        <v>494</v>
      </c>
      <c r="C22" s="18"/>
    </row>
    <row r="23" spans="1:8">
      <c r="A23" s="21"/>
      <c r="B23" s="21"/>
      <c r="C23" s="21"/>
    </row>
    <row r="24" spans="1:8">
      <c r="A24" s="21"/>
      <c r="B24" s="21"/>
      <c r="C24" s="21"/>
    </row>
    <row r="27" spans="1:8">
      <c r="A27" s="298" t="s">
        <v>606</v>
      </c>
      <c r="B27" s="299"/>
      <c r="C27" s="300"/>
    </row>
    <row r="28" spans="1:8" ht="25.5" customHeight="1">
      <c r="A28" s="22" t="s">
        <v>123</v>
      </c>
      <c r="B28" s="301" t="s">
        <v>252</v>
      </c>
      <c r="C28" s="302"/>
    </row>
    <row r="29" spans="1:8">
      <c r="A29" s="19">
        <v>1</v>
      </c>
      <c r="B29" s="209" t="s">
        <v>474</v>
      </c>
      <c r="C29" s="18"/>
    </row>
    <row r="30" spans="1:8">
      <c r="A30" s="19">
        <v>2</v>
      </c>
      <c r="B30" s="209" t="s">
        <v>607</v>
      </c>
      <c r="C30" s="18"/>
    </row>
    <row r="31" spans="1:8">
      <c r="A31" s="19">
        <v>3</v>
      </c>
      <c r="B31" s="209" t="s">
        <v>608</v>
      </c>
      <c r="C31" s="18"/>
    </row>
    <row r="32" spans="1:8">
      <c r="A32" s="19">
        <v>4</v>
      </c>
      <c r="B32" s="209" t="s">
        <v>609</v>
      </c>
      <c r="C32" s="18"/>
    </row>
    <row r="33" spans="1:3">
      <c r="A33" s="19">
        <v>5</v>
      </c>
      <c r="B33" s="209" t="s">
        <v>610</v>
      </c>
      <c r="C33" s="18"/>
    </row>
    <row r="34" spans="1:3">
      <c r="A34" s="19">
        <v>6</v>
      </c>
      <c r="B34" s="209" t="s">
        <v>611</v>
      </c>
      <c r="C34" s="18"/>
    </row>
    <row r="35" spans="1:3">
      <c r="A35" s="19">
        <v>7</v>
      </c>
      <c r="B35" s="209" t="s">
        <v>612</v>
      </c>
      <c r="C35" s="18"/>
    </row>
    <row r="37" spans="1:3">
      <c r="A37" s="298" t="s">
        <v>230</v>
      </c>
      <c r="B37" s="299"/>
      <c r="C37" s="300"/>
    </row>
    <row r="38" spans="1:3">
      <c r="A38" s="22" t="s">
        <v>123</v>
      </c>
      <c r="B38" s="301" t="s">
        <v>252</v>
      </c>
      <c r="C38" s="302"/>
    </row>
    <row r="39" spans="1:3">
      <c r="A39" s="19">
        <v>1</v>
      </c>
      <c r="B39" s="209" t="s">
        <v>486</v>
      </c>
      <c r="C39" s="18"/>
    </row>
    <row r="40" spans="1:3">
      <c r="A40" s="19">
        <v>2</v>
      </c>
      <c r="B40" s="209" t="s">
        <v>487</v>
      </c>
      <c r="C40" s="18"/>
    </row>
    <row r="41" spans="1:3">
      <c r="A41" s="19">
        <v>3</v>
      </c>
      <c r="B41" s="209" t="s">
        <v>488</v>
      </c>
      <c r="C41" s="18"/>
    </row>
    <row r="45" spans="1:3">
      <c r="A45" s="298" t="s">
        <v>613</v>
      </c>
      <c r="B45" s="299"/>
      <c r="C45" s="300"/>
    </row>
    <row r="46" spans="1:3">
      <c r="A46" s="22" t="s">
        <v>123</v>
      </c>
      <c r="B46" s="301" t="s">
        <v>252</v>
      </c>
      <c r="C46" s="302"/>
    </row>
    <row r="47" spans="1:3">
      <c r="A47" s="19">
        <v>1</v>
      </c>
      <c r="B47" s="209" t="s">
        <v>474</v>
      </c>
      <c r="C47" s="18"/>
    </row>
    <row r="48" spans="1:3">
      <c r="A48" s="19">
        <v>2</v>
      </c>
      <c r="B48" s="209" t="s">
        <v>607</v>
      </c>
      <c r="C48" s="18"/>
    </row>
    <row r="49" spans="1:3">
      <c r="A49" s="19">
        <v>3</v>
      </c>
      <c r="B49" s="209" t="s">
        <v>608</v>
      </c>
      <c r="C49" s="18"/>
    </row>
    <row r="50" spans="1:3">
      <c r="A50" s="19">
        <v>4</v>
      </c>
      <c r="B50" s="209" t="s">
        <v>609</v>
      </c>
      <c r="C50" s="18"/>
    </row>
    <row r="51" spans="1:3">
      <c r="A51" s="19">
        <v>5</v>
      </c>
      <c r="B51" s="209" t="s">
        <v>610</v>
      </c>
      <c r="C51" s="18"/>
    </row>
    <row r="52" spans="1:3">
      <c r="A52" s="19">
        <v>6</v>
      </c>
      <c r="B52" s="209" t="s">
        <v>611</v>
      </c>
      <c r="C52" s="18"/>
    </row>
    <row r="53" spans="1:3">
      <c r="A53" s="19">
        <v>7</v>
      </c>
      <c r="B53" s="209" t="s">
        <v>612</v>
      </c>
      <c r="C53" s="18"/>
    </row>
  </sheetData>
  <mergeCells count="13">
    <mergeCell ref="A45:C45"/>
    <mergeCell ref="B46:C46"/>
    <mergeCell ref="B38:C38"/>
    <mergeCell ref="B28:C28"/>
    <mergeCell ref="F3:G3"/>
    <mergeCell ref="A15:C15"/>
    <mergeCell ref="B16:C16"/>
    <mergeCell ref="A27:C27"/>
    <mergeCell ref="A1:C1"/>
    <mergeCell ref="B2:C2"/>
    <mergeCell ref="A7:D7"/>
    <mergeCell ref="B8:C8"/>
    <mergeCell ref="A37:C37"/>
  </mergeCells>
  <phoneticPr fontId="6"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11</vt:i4>
      </vt:variant>
    </vt:vector>
  </HeadingPairs>
  <TitlesOfParts>
    <vt:vector size="20" baseType="lpstr">
      <vt:lpstr>Historial de Revisiones</vt:lpstr>
      <vt:lpstr>Instructivo</vt:lpstr>
      <vt:lpstr>Bitácora</vt:lpstr>
      <vt:lpstr>CheckList del Proceso</vt:lpstr>
      <vt:lpstr>A02 ABC</vt:lpstr>
      <vt:lpstr>A03 XYZ</vt:lpstr>
      <vt:lpstr>NC</vt:lpstr>
      <vt:lpstr>Métricas</vt:lpstr>
      <vt:lpstr>Tablas</vt:lpstr>
      <vt:lpstr>AreaPro</vt:lpstr>
      <vt:lpstr>Responsable</vt:lpstr>
      <vt:lpstr>Revisor</vt:lpstr>
      <vt:lpstr>TAB_GES</vt:lpstr>
      <vt:lpstr>TAB_GESTION</vt:lpstr>
      <vt:lpstr>TAB_PAQUETE</vt:lpstr>
      <vt:lpstr>TAB_TIP_ITERACION</vt:lpstr>
      <vt:lpstr>TAB_TIP_NC</vt:lpstr>
      <vt:lpstr>TAB_TIP_NC_ACLARACION</vt:lpstr>
      <vt:lpstr>TAB_TIP_NC_ERROR</vt:lpstr>
      <vt:lpstr>TAB_TIP_NC_OBSERVACION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dc:creator>
  <cp:lastModifiedBy>Julio César Leonardo Paredes</cp:lastModifiedBy>
  <cp:lastPrinted>2008-09-17T21:48:40Z</cp:lastPrinted>
  <dcterms:created xsi:type="dcterms:W3CDTF">1996-10-14T23:33:28Z</dcterms:created>
  <dcterms:modified xsi:type="dcterms:W3CDTF">2015-11-17T06:38:46Z</dcterms:modified>
</cp:coreProperties>
</file>