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leonardo\Desktop\UTP-GPS-ALARM-master\Area_de_Proceso-_PPQA\HGQA\"/>
    </mc:Choice>
  </mc:AlternateContent>
  <bookViews>
    <workbookView xWindow="0" yWindow="0" windowWidth="17280" windowHeight="9195" tabRatio="642" firstSheet="1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5" i="11"/>
  <c r="L6" i="11"/>
  <c r="L7" i="11"/>
  <c r="L8" i="11"/>
  <c r="L9" i="11"/>
  <c r="L10" i="11"/>
  <c r="L11" i="11"/>
  <c r="L12" i="11"/>
  <c r="L13" i="11"/>
  <c r="L14" i="11"/>
  <c r="L15" i="11"/>
  <c r="L5" i="11"/>
  <c r="J6" i="11"/>
  <c r="J7" i="11"/>
  <c r="J8" i="11"/>
  <c r="J9" i="11"/>
  <c r="J10" i="11"/>
  <c r="J11" i="11"/>
  <c r="J12" i="11"/>
  <c r="J13" i="11"/>
  <c r="J14" i="11"/>
  <c r="J15" i="11"/>
  <c r="J5" i="11"/>
  <c r="F6" i="11"/>
  <c r="F7" i="11"/>
  <c r="F8" i="11"/>
  <c r="F9" i="11"/>
  <c r="F10" i="11"/>
  <c r="F11" i="11"/>
  <c r="F12" i="11"/>
  <c r="F13" i="11"/>
  <c r="F14" i="11"/>
  <c r="F15" i="11"/>
  <c r="F5" i="11"/>
  <c r="E6" i="11"/>
  <c r="E7" i="11"/>
  <c r="E8" i="11"/>
  <c r="E9" i="11"/>
  <c r="E10" i="11"/>
  <c r="E11" i="11"/>
  <c r="E12" i="11"/>
  <c r="E13" i="11"/>
  <c r="E14" i="11"/>
  <c r="E15" i="11"/>
  <c r="E5" i="11"/>
  <c r="D6" i="11"/>
  <c r="D7" i="11"/>
  <c r="D8" i="11"/>
  <c r="D9" i="11"/>
  <c r="D10" i="11"/>
  <c r="D11" i="11"/>
  <c r="D12" i="11"/>
  <c r="D13" i="11"/>
  <c r="D14" i="11"/>
  <c r="D15" i="11"/>
  <c r="D5" i="11"/>
  <c r="C6" i="11"/>
  <c r="C7" i="11"/>
  <c r="C8" i="11"/>
  <c r="C9" i="11"/>
  <c r="C10" i="11"/>
  <c r="C11" i="11"/>
  <c r="C12" i="11"/>
  <c r="C13" i="11"/>
  <c r="C14" i="11"/>
  <c r="C15" i="11"/>
  <c r="C5" i="11"/>
  <c r="B20" i="5" l="1"/>
  <c r="B21" i="5" s="1"/>
  <c r="B22" i="5" s="1"/>
  <c r="B23" i="5" s="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O8" i="5"/>
  <c r="D42" i="7" s="1"/>
  <c r="D43" i="7" s="1"/>
  <c r="O7" i="5"/>
  <c r="D41" i="7" s="1"/>
  <c r="B14" i="5" l="1"/>
  <c r="B15" i="5" l="1"/>
  <c r="B16" i="5" s="1"/>
  <c r="B17" i="5" s="1"/>
  <c r="B18" i="5" s="1"/>
  <c r="B19" i="5" s="1"/>
  <c r="C5" i="7" l="1"/>
  <c r="E8" i="7"/>
  <c r="E5" i="7"/>
  <c r="E4" i="7"/>
  <c r="E7" i="7"/>
  <c r="D62" i="7" l="1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<sst xmlns="http://schemas.openxmlformats.org/spreadsheetml/2006/main" count="349" uniqueCount="204">
  <si>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</si>
  <si>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</si>
  <si>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</si>
  <si>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</si>
  <si>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</si>
  <si>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</si>
  <si>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</si>
  <si>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</si>
  <si>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</si>
  <si>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</si>
  <si>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</si>
  <si>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</si>
  <si>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</si>
  <si>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</si>
  <si>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</si>
  <si>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</si>
  <si>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</si>
  <si>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</si>
  <si>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</si>
  <si>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</si>
  <si>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</si>
  <si>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</si>
  <si>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</si>
  <si>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</si>
  <si>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</si>
  <si>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</si>
  <si>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</si>
  <si>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</si>
  <si>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</si>
  <si>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</si>
  <si>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</si>
  <si>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</si>
  <si>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</si>
  <si>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</si>
  <si>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</si>
  <si>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</si>
  <si>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</si>
  <si>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</si>
  <si>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</si>
  <si>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</si>
  <si>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</si>
  <si>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</si>
  <si>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</si>
  <si>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</si>
  <si>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</si>
  <si>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</si>
  <si>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</si>
  <si>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</si>
  <si>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</si>
  <si>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</si>
  <si>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</si>
  <si>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</si>
  <si>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</si>
  <si>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</si>
  <si>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</si>
  <si>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</si>
  <si>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</si>
  <si>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</si>
  <si>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</si>
  <si>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</si>
  <si>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</si>
  <si>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</si>
  <si>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</si>
  <si>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</si>
  <si>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</si>
  <si>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</si>
  <si>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</si>
  <si>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</si>
  <si>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</si>
  <si>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</si>
  <si>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</si>
  <si>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</si>
  <si>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</si>
  <si>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</si>
  <si>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</si>
  <si>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</si>
  <si>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</si>
  <si>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</si>
  <si>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</si>
  <si>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</si>
  <si>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</si>
  <si>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</si>
  <si>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</si>
  <si>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</si>
  <si>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</si>
  <si>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</si>
  <si>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</si>
  <si>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</si>
  <si>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</si>
  <si>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</si>
  <si>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</si>
  <si>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</si>
  <si>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</si>
  <si>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</si>
  <si>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</si>
  <si>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</si>
  <si>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</si>
  <si>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</si>
  <si>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</si>
  <si>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</si>
  <si>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</si>
  <si>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</si>
  <si>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</si>
  <si>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</si>
  <si>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</si>
  <si>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</si>
  <si>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</si>
  <si>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</si>
  <si>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</si>
  <si>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</si>
  <si>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</si>
  <si>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</si>
  <si>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</si>
  <si>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</si>
  <si>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</si>
  <si>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</si>
  <si>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</si>
  <si>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</si>
  <si>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</si>
  <si>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</si>
  <si>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</si>
  <si>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</si>
  <si>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</si>
  <si>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</si>
  <si>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</si>
  <si>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</si>
  <si>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</si>
  <si>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</si>
  <si>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</si>
  <si>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</si>
  <si>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</si>
  <si>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</si>
  <si>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</si>
  <si>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</si>
  <si>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</si>
  <si>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</si>
  <si>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</si>
  <si>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</si>
  <si>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</si>
  <si>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</si>
  <si>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</si>
  <si>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</si>
  <si>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</si>
  <si>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</si>
  <si>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</si>
  <si>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</si>
  <si>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</si>
  <si>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</si>
  <si>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</si>
  <si>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</si>
  <si>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</si>
  <si>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</si>
  <si>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</si>
  <si>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</si>
  <si>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</si>
  <si>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</si>
  <si>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</si>
  <si>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</si>
  <si>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</si>
  <si>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</si>
  <si>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</si>
  <si>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</si>
  <si>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</si>
  <si>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</si>
  <si>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</si>
  <si>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</si>
  <si>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</si>
  <si>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</si>
  <si>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</si>
  <si>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</si>
  <si>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</si>
  <si>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</si>
  <si>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</si>
  <si>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</si>
  <si>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</si>
  <si>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</si>
  <si>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</si>
  <si>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</si>
  <si>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Definir nuevos riesgos que aún no estan contemplados y son de importancia en el Proyecto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</si>
  <si>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</si>
  <si>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</si>
  <si>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</si>
  <si>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</si>
  <si>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</si>
  <si>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</si>
  <si>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</si>
  <si>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</si>
  <si>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</si>
  <si>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</si>
  <si>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</si>
  <si>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</si>
  <si>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</si>
  <si>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</si>
  <si>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</si>
  <si>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</si>
  <si>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</si>
  <si>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SETIEMBRE</t>
  </si>
  <si>
    <t>Actualizar Datos del Documento y corregir definiciones</t>
  </si>
  <si>
    <t>Nro.</t>
  </si>
  <si>
    <t>Modificar Documento a Formato del Proyecto (Aplica a todo el Documento)</t>
  </si>
  <si>
    <t>Actualizar Datos del Documento y corregir definiciones(Todo el Inciso 7, 8, 9 y 10)</t>
  </si>
  <si>
    <t>Corregir fechas de actividades por desconfiguración de la misma (Procesos de Gestión y Proceso de ingeniería)</t>
  </si>
  <si>
    <t>Ajustar documento a formato de documentos del proyecto (Aplica solo a plantilla, no al contenido)</t>
  </si>
  <si>
    <t>Solución de No Conformidad el 26/09/2015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</si>
</sst>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NumberFormat="1" applyFont="1" applyFill="1" applyBorder="1" applyAlignment="1">
      <alignment horizontal="center" vertical="center" wrapText="1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15" fontId="65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5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5" fillId="24" borderId="39" xfId="40" applyFont="1" applyFill="1" applyBorder="1" applyAlignment="1" applyProtection="1">
      <alignment horizontal="center" vertical="center" wrapText="1"/>
      <protection locked="0"/>
    </xf>
    <xf numFmtId="0" fontId="65" fillId="24" borderId="39" xfId="40" applyFont="1" applyFill="1" applyBorder="1" applyAlignment="1" applyProtection="1">
      <alignment vertical="center" wrapText="1"/>
      <protection locked="0"/>
    </xf>
    <xf numFmtId="15" fontId="65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004640"/>
        <c:axId val="539006600"/>
      </c:barChart>
      <c:catAx>
        <c:axId val="5390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06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0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0190912"/>
        <c:axId val="540189736"/>
        <c:axId val="0"/>
      </c:bar3DChart>
      <c:catAx>
        <c:axId val="5401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18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1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70" t="s">
        <v>62</v>
      </c>
      <c r="C2" s="170"/>
      <c r="D2" s="170"/>
      <c r="E2" s="170"/>
      <c r="F2" s="170"/>
      <c r="G2" s="170"/>
      <c r="H2" s="170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195</v>
      </c>
      <c r="I5" s="61"/>
    </row>
    <row r="6" spans="1:9">
      <c r="A6" s="61"/>
      <c r="B6" s="72"/>
      <c r="C6" s="106"/>
      <c r="D6" s="73"/>
      <c r="E6" s="74"/>
      <c r="F6" s="75"/>
      <c r="G6" s="74"/>
      <c r="H6" s="76"/>
      <c r="I6" s="61"/>
    </row>
    <row r="7" spans="1:9">
      <c r="A7" s="61"/>
      <c r="B7" s="72"/>
      <c r="C7" s="107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10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5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3" workbookViewId="0">
      <selection activeCell="A37" sqref="A37:XFD37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183" t="s">
        <v>191</v>
      </c>
      <c r="D2" s="184"/>
      <c r="E2" s="185"/>
    </row>
    <row r="3" spans="1:8" s="56" customFormat="1">
      <c r="A3" s="34"/>
      <c r="B3" s="58" t="s">
        <v>94</v>
      </c>
      <c r="C3" s="191" t="s">
        <v>192</v>
      </c>
      <c r="D3" s="192"/>
      <c r="E3" s="193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186" t="s">
        <v>70</v>
      </c>
      <c r="C5" s="187"/>
      <c r="D5" s="187"/>
      <c r="E5" s="188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189" t="s">
        <v>6</v>
      </c>
      <c r="E8" s="190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197" t="s">
        <v>43</v>
      </c>
      <c r="E10" s="197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197" t="s">
        <v>44</v>
      </c>
      <c r="E12" s="197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197" t="s">
        <v>100</v>
      </c>
      <c r="E14" s="197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197" t="s">
        <v>45</v>
      </c>
      <c r="E16" s="197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77" t="s">
        <v>46</v>
      </c>
      <c r="C19" s="178"/>
      <c r="D19" s="178"/>
      <c r="E19" s="179"/>
    </row>
    <row r="20" spans="1:8" s="52" customFormat="1" ht="13.5" customHeight="1">
      <c r="B20" s="40" t="s">
        <v>71</v>
      </c>
      <c r="C20" s="180" t="s">
        <v>6</v>
      </c>
      <c r="D20" s="181"/>
      <c r="E20" s="182"/>
    </row>
    <row r="21" spans="1:8" s="52" customFormat="1" ht="12.75" customHeight="1">
      <c r="B21" s="53" t="s">
        <v>48</v>
      </c>
      <c r="C21" s="194" t="s">
        <v>49</v>
      </c>
      <c r="D21" s="195"/>
      <c r="E21" s="196"/>
    </row>
    <row r="22" spans="1:8" s="52" customFormat="1" ht="12.75" customHeight="1">
      <c r="B22" s="53" t="s">
        <v>17</v>
      </c>
      <c r="C22" s="194" t="s">
        <v>18</v>
      </c>
      <c r="D22" s="195"/>
      <c r="E22" s="196"/>
    </row>
    <row r="23" spans="1:8" s="52" customFormat="1" ht="12.75" customHeight="1">
      <c r="B23" s="53" t="s">
        <v>3</v>
      </c>
      <c r="C23" s="194" t="s">
        <v>101</v>
      </c>
      <c r="D23" s="195"/>
      <c r="E23" s="196"/>
    </row>
    <row r="24" spans="1:8" s="52" customFormat="1" ht="13.5" customHeight="1">
      <c r="B24" s="53" t="s">
        <v>7</v>
      </c>
      <c r="C24" s="194" t="s">
        <v>8</v>
      </c>
      <c r="D24" s="195"/>
      <c r="E24" s="196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77" t="s">
        <v>52</v>
      </c>
      <c r="C27" s="178"/>
      <c r="D27" s="178"/>
      <c r="E27" s="179"/>
    </row>
    <row r="28" spans="1:8" s="52" customFormat="1" ht="13.5" customHeight="1">
      <c r="B28" s="40" t="s">
        <v>71</v>
      </c>
      <c r="C28" s="180" t="s">
        <v>6</v>
      </c>
      <c r="D28" s="181"/>
      <c r="E28" s="182"/>
    </row>
    <row r="29" spans="1:8" ht="12.75" customHeight="1">
      <c r="A29" s="32"/>
      <c r="B29" s="198" t="s">
        <v>50</v>
      </c>
      <c r="C29" s="199"/>
      <c r="D29" s="199"/>
      <c r="E29" s="200"/>
      <c r="F29" s="52"/>
      <c r="G29" s="52"/>
    </row>
    <row r="30" spans="1:8" ht="16.5" customHeight="1">
      <c r="A30" s="32"/>
      <c r="B30" s="168" t="s">
        <v>135</v>
      </c>
      <c r="C30" s="171" t="s">
        <v>193</v>
      </c>
      <c r="D30" s="172"/>
      <c r="E30" s="173"/>
      <c r="F30" s="52"/>
      <c r="G30" s="52"/>
    </row>
    <row r="31" spans="1:8" ht="16.5" customHeight="1">
      <c r="A31" s="32"/>
      <c r="B31" s="169" t="s">
        <v>140</v>
      </c>
      <c r="C31" s="171" t="s">
        <v>194</v>
      </c>
      <c r="D31" s="172"/>
      <c r="E31" s="173"/>
      <c r="F31" s="52"/>
      <c r="G31" s="52"/>
    </row>
    <row r="32" spans="1:8" ht="16.5" customHeight="1">
      <c r="A32" s="32"/>
      <c r="B32" s="41" t="s">
        <v>9</v>
      </c>
      <c r="C32" s="171" t="s">
        <v>53</v>
      </c>
      <c r="D32" s="172"/>
      <c r="E32" s="173"/>
      <c r="F32" s="52"/>
      <c r="G32" s="52"/>
    </row>
    <row r="33" spans="1:7" ht="16.5" customHeight="1">
      <c r="A33" s="32"/>
      <c r="B33" s="41" t="s">
        <v>21</v>
      </c>
      <c r="C33" s="171" t="s">
        <v>72</v>
      </c>
      <c r="D33" s="172"/>
      <c r="E33" s="173"/>
      <c r="F33" s="52"/>
      <c r="G33" s="52"/>
    </row>
    <row r="34" spans="1:7" ht="16.5" customHeight="1">
      <c r="A34" s="32"/>
      <c r="B34" s="41" t="s">
        <v>1</v>
      </c>
      <c r="C34" s="171" t="s">
        <v>73</v>
      </c>
      <c r="D34" s="172"/>
      <c r="E34" s="173"/>
    </row>
    <row r="35" spans="1:7" ht="16.5" customHeight="1">
      <c r="A35" s="32"/>
      <c r="B35" s="41" t="s">
        <v>22</v>
      </c>
      <c r="C35" s="171" t="s">
        <v>74</v>
      </c>
      <c r="D35" s="172"/>
      <c r="E35" s="173"/>
    </row>
    <row r="36" spans="1:7" ht="16.5" customHeight="1">
      <c r="A36" s="32"/>
      <c r="B36" s="198" t="s">
        <v>51</v>
      </c>
      <c r="C36" s="199"/>
      <c r="D36" s="199"/>
      <c r="E36" s="200"/>
    </row>
    <row r="37" spans="1:7" ht="16.5" customHeight="1">
      <c r="A37" s="32"/>
      <c r="B37" s="41" t="s">
        <v>32</v>
      </c>
      <c r="C37" s="171" t="s">
        <v>75</v>
      </c>
      <c r="D37" s="172"/>
      <c r="E37" s="173"/>
    </row>
    <row r="38" spans="1:7" ht="16.5" customHeight="1">
      <c r="A38" s="32"/>
      <c r="B38" s="41" t="s">
        <v>38</v>
      </c>
      <c r="C38" s="171" t="s">
        <v>86</v>
      </c>
      <c r="D38" s="172"/>
      <c r="E38" s="173"/>
    </row>
    <row r="39" spans="1:7" ht="17.25" customHeight="1">
      <c r="A39" s="32"/>
      <c r="B39" s="41" t="s">
        <v>102</v>
      </c>
      <c r="C39" s="171" t="s">
        <v>103</v>
      </c>
      <c r="D39" s="172"/>
      <c r="E39" s="173"/>
    </row>
    <row r="40" spans="1:7" ht="16.5" customHeight="1">
      <c r="A40" s="32"/>
      <c r="B40" s="41" t="s">
        <v>115</v>
      </c>
      <c r="C40" s="171" t="s">
        <v>116</v>
      </c>
      <c r="D40" s="172"/>
      <c r="E40" s="173"/>
    </row>
    <row r="41" spans="1:7" ht="16.5" customHeight="1">
      <c r="A41" s="32"/>
      <c r="B41" s="41" t="s">
        <v>0</v>
      </c>
      <c r="C41" s="171" t="s">
        <v>105</v>
      </c>
      <c r="D41" s="172"/>
      <c r="E41" s="173"/>
    </row>
    <row r="42" spans="1:7" ht="16.5" customHeight="1">
      <c r="A42" s="32"/>
      <c r="B42" s="41" t="s">
        <v>4</v>
      </c>
      <c r="C42" s="171" t="s">
        <v>104</v>
      </c>
      <c r="D42" s="172"/>
      <c r="E42" s="173"/>
    </row>
    <row r="43" spans="1:7" ht="16.5" customHeight="1">
      <c r="A43" s="32"/>
      <c r="B43" s="43" t="s">
        <v>57</v>
      </c>
      <c r="C43" s="171" t="s">
        <v>78</v>
      </c>
      <c r="D43" s="172"/>
      <c r="E43" s="173"/>
    </row>
    <row r="44" spans="1:7" ht="16.5" customHeight="1">
      <c r="A44" s="32"/>
      <c r="B44" s="43" t="s">
        <v>58</v>
      </c>
      <c r="C44" s="171" t="s">
        <v>79</v>
      </c>
      <c r="D44" s="172"/>
      <c r="E44" s="173"/>
    </row>
    <row r="45" spans="1:7" ht="16.5" customHeight="1">
      <c r="A45" s="32"/>
      <c r="B45" s="41" t="s">
        <v>14</v>
      </c>
      <c r="C45" s="171" t="s">
        <v>76</v>
      </c>
      <c r="D45" s="172"/>
      <c r="E45" s="173"/>
    </row>
    <row r="46" spans="1:7" ht="16.5" customHeight="1">
      <c r="A46" s="32"/>
      <c r="B46" s="43" t="s">
        <v>59</v>
      </c>
      <c r="C46" s="171" t="s">
        <v>81</v>
      </c>
      <c r="D46" s="172"/>
      <c r="E46" s="173"/>
    </row>
    <row r="47" spans="1:7" ht="16.5" customHeight="1">
      <c r="A47" s="32"/>
      <c r="B47" s="43" t="s">
        <v>60</v>
      </c>
      <c r="C47" s="171" t="s">
        <v>82</v>
      </c>
      <c r="D47" s="172"/>
      <c r="E47" s="173"/>
    </row>
    <row r="48" spans="1:7" ht="16.5" customHeight="1">
      <c r="A48" s="32"/>
      <c r="B48" s="41" t="s">
        <v>15</v>
      </c>
      <c r="C48" s="171" t="s">
        <v>80</v>
      </c>
      <c r="D48" s="172"/>
      <c r="E48" s="173"/>
    </row>
    <row r="49" spans="1:13" ht="16.5" customHeight="1">
      <c r="A49" s="32"/>
      <c r="B49" s="41" t="s">
        <v>117</v>
      </c>
      <c r="C49" s="171" t="s">
        <v>77</v>
      </c>
      <c r="D49" s="172"/>
      <c r="E49" s="173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77" t="s">
        <v>54</v>
      </c>
      <c r="C52" s="178"/>
      <c r="D52" s="178"/>
      <c r="E52" s="179"/>
    </row>
    <row r="53" spans="1:13" ht="16.5" customHeight="1">
      <c r="A53" s="52"/>
      <c r="B53" s="40" t="s">
        <v>47</v>
      </c>
      <c r="C53" s="180" t="s">
        <v>6</v>
      </c>
      <c r="D53" s="181"/>
      <c r="E53" s="182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71" t="s">
        <v>75</v>
      </c>
      <c r="D54" s="172"/>
      <c r="E54" s="173"/>
    </row>
    <row r="55" spans="1:13" ht="16.5" customHeight="1">
      <c r="A55" s="32"/>
      <c r="B55" s="41" t="s">
        <v>114</v>
      </c>
      <c r="C55" s="171" t="s">
        <v>87</v>
      </c>
      <c r="D55" s="172"/>
      <c r="E55" s="173"/>
    </row>
    <row r="56" spans="1:13" ht="16.5" customHeight="1">
      <c r="A56" s="32"/>
      <c r="B56" s="41" t="s">
        <v>85</v>
      </c>
      <c r="C56" s="171" t="s">
        <v>88</v>
      </c>
      <c r="D56" s="172"/>
      <c r="E56" s="173"/>
    </row>
    <row r="57" spans="1:13" ht="16.5" customHeight="1">
      <c r="A57" s="32"/>
      <c r="B57" s="41" t="s">
        <v>112</v>
      </c>
      <c r="C57" s="171" t="s">
        <v>106</v>
      </c>
      <c r="D57" s="175"/>
      <c r="E57" s="176"/>
    </row>
    <row r="58" spans="1:13" ht="16.5" customHeight="1">
      <c r="A58" s="32"/>
      <c r="B58" s="41" t="s">
        <v>23</v>
      </c>
      <c r="C58" s="171" t="s">
        <v>92</v>
      </c>
      <c r="D58" s="175"/>
      <c r="E58" s="176"/>
    </row>
    <row r="59" spans="1:13" ht="16.5" customHeight="1">
      <c r="A59" s="32"/>
      <c r="B59" s="41" t="s">
        <v>89</v>
      </c>
      <c r="C59" s="171" t="s">
        <v>83</v>
      </c>
      <c r="D59" s="175"/>
      <c r="E59" s="176"/>
    </row>
    <row r="60" spans="1:13" ht="54" customHeight="1">
      <c r="A60" s="32"/>
      <c r="B60" s="41" t="s">
        <v>35</v>
      </c>
      <c r="C60" s="171" t="s">
        <v>107</v>
      </c>
      <c r="D60" s="175"/>
      <c r="E60" s="176"/>
    </row>
    <row r="61" spans="1:13" ht="16.5" customHeight="1">
      <c r="A61" s="32"/>
      <c r="B61" s="41" t="s">
        <v>55</v>
      </c>
      <c r="C61" s="174" t="s">
        <v>91</v>
      </c>
      <c r="D61" s="175"/>
      <c r="E61" s="176"/>
    </row>
    <row r="62" spans="1:13" ht="30" customHeight="1">
      <c r="A62" s="32"/>
      <c r="B62" s="41" t="s">
        <v>27</v>
      </c>
      <c r="C62" s="171" t="s">
        <v>56</v>
      </c>
      <c r="D62" s="175"/>
      <c r="E62" s="176"/>
    </row>
    <row r="63" spans="1:13" ht="16.5" customHeight="1">
      <c r="A63" s="32"/>
      <c r="B63" s="41" t="s">
        <v>28</v>
      </c>
      <c r="C63" s="174" t="s">
        <v>61</v>
      </c>
      <c r="D63" s="175"/>
      <c r="E63" s="176"/>
    </row>
    <row r="64" spans="1:13" ht="16.5" customHeight="1">
      <c r="A64" s="32"/>
      <c r="B64" s="41" t="s">
        <v>29</v>
      </c>
      <c r="C64" s="174" t="s">
        <v>84</v>
      </c>
      <c r="D64" s="175"/>
      <c r="E64" s="176"/>
    </row>
    <row r="65" spans="1:8" ht="16.5" customHeight="1">
      <c r="A65" s="32"/>
      <c r="B65" s="41" t="s">
        <v>99</v>
      </c>
      <c r="C65" s="171" t="s">
        <v>77</v>
      </c>
      <c r="D65" s="172"/>
      <c r="E65" s="173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2"/>
      <c r="C67" s="202"/>
      <c r="D67" s="202"/>
      <c r="E67" s="202"/>
      <c r="F67" s="51"/>
      <c r="G67" s="51"/>
      <c r="H67" s="51"/>
    </row>
    <row r="68" spans="1:8" ht="16.5" customHeight="1">
      <c r="A68" s="32"/>
      <c r="B68" s="201"/>
      <c r="C68" s="201"/>
      <c r="D68" s="201"/>
      <c r="E68" s="201"/>
      <c r="F68" s="51"/>
      <c r="G68" s="51"/>
      <c r="H68" s="51"/>
    </row>
    <row r="69" spans="1:8" ht="16.5" customHeight="1">
      <c r="A69" s="32"/>
      <c r="B69" s="201"/>
      <c r="C69" s="201"/>
      <c r="D69" s="201"/>
      <c r="E69" s="201"/>
      <c r="F69" s="51"/>
      <c r="G69" s="51"/>
      <c r="H69" s="51"/>
    </row>
    <row r="70" spans="1:8" ht="16.5" customHeight="1">
      <c r="A70" s="32"/>
      <c r="B70" s="201"/>
      <c r="C70" s="201"/>
      <c r="D70" s="201"/>
      <c r="E70" s="201"/>
      <c r="F70" s="51"/>
      <c r="G70" s="51"/>
      <c r="H70" s="51"/>
    </row>
    <row r="71" spans="1:8" ht="16.5" customHeight="1">
      <c r="A71" s="32"/>
      <c r="B71" s="201"/>
      <c r="C71" s="201"/>
      <c r="D71" s="201"/>
      <c r="E71" s="201"/>
      <c r="F71" s="51"/>
      <c r="G71" s="51"/>
      <c r="H71" s="51"/>
    </row>
    <row r="72" spans="1:8" ht="16.5" customHeight="1">
      <c r="A72" s="32"/>
      <c r="B72" s="201"/>
      <c r="C72" s="201"/>
      <c r="D72" s="201"/>
      <c r="E72" s="201"/>
      <c r="F72" s="51"/>
      <c r="G72" s="51"/>
      <c r="H72" s="51"/>
    </row>
    <row r="73" spans="1:8" ht="16.5" customHeight="1">
      <c r="A73" s="37"/>
      <c r="B73" s="201"/>
      <c r="C73" s="201"/>
      <c r="D73" s="201"/>
      <c r="E73" s="201"/>
      <c r="F73" s="51"/>
      <c r="G73" s="51"/>
      <c r="H73" s="51"/>
    </row>
    <row r="74" spans="1:8" ht="16.5" customHeight="1">
      <c r="A74" s="32"/>
      <c r="B74" s="201"/>
      <c r="C74" s="201"/>
      <c r="D74" s="201"/>
      <c r="E74" s="201"/>
      <c r="F74" s="51"/>
      <c r="G74" s="51"/>
      <c r="H74" s="51"/>
    </row>
    <row r="75" spans="1:8" ht="16.5" customHeight="1">
      <c r="A75" s="32"/>
      <c r="B75" s="201"/>
      <c r="C75" s="201"/>
      <c r="D75" s="201"/>
      <c r="E75" s="201"/>
      <c r="F75" s="51"/>
      <c r="G75" s="51"/>
      <c r="H75" s="51"/>
    </row>
    <row r="76" spans="1:8" ht="16.5" customHeight="1">
      <c r="A76" s="32"/>
      <c r="B76" s="201"/>
      <c r="C76" s="201"/>
      <c r="D76" s="201"/>
      <c r="E76" s="201"/>
      <c r="F76" s="51"/>
      <c r="G76" s="51"/>
      <c r="H76" s="51"/>
    </row>
    <row r="77" spans="1:8" ht="16.5" customHeight="1">
      <c r="A77" s="32"/>
      <c r="B77" s="201"/>
      <c r="C77" s="201"/>
      <c r="D77" s="201"/>
      <c r="E77" s="201"/>
      <c r="F77" s="51"/>
      <c r="G77" s="51"/>
      <c r="H77" s="51"/>
    </row>
    <row r="78" spans="1:8" ht="16.5" customHeight="1">
      <c r="A78" s="32"/>
      <c r="B78" s="201"/>
      <c r="C78" s="201"/>
      <c r="D78" s="201"/>
      <c r="E78" s="201"/>
      <c r="F78" s="51"/>
      <c r="G78" s="51"/>
      <c r="H78" s="51"/>
    </row>
    <row r="79" spans="1:8" ht="16.5" customHeight="1">
      <c r="A79" s="37"/>
      <c r="B79" s="201"/>
      <c r="C79" s="201"/>
      <c r="D79" s="201"/>
      <c r="E79" s="201"/>
      <c r="F79" s="51"/>
      <c r="G79" s="51"/>
      <c r="H79" s="51"/>
    </row>
    <row r="80" spans="1:8" ht="16.5" customHeight="1">
      <c r="A80" s="37"/>
      <c r="B80" s="201"/>
      <c r="C80" s="201"/>
      <c r="D80" s="201"/>
      <c r="E80" s="201"/>
      <c r="F80" s="51"/>
      <c r="G80" s="51"/>
      <c r="H80" s="51"/>
    </row>
    <row r="81" spans="1:8" ht="16.5" customHeight="1">
      <c r="A81" s="37"/>
      <c r="B81" s="201"/>
      <c r="C81" s="201"/>
      <c r="D81" s="201"/>
      <c r="E81" s="201"/>
      <c r="F81" s="51"/>
      <c r="G81" s="51"/>
      <c r="H81" s="51"/>
    </row>
    <row r="82" spans="1:8" ht="16.5" customHeight="1">
      <c r="A82" s="37"/>
      <c r="B82" s="201"/>
      <c r="C82" s="201"/>
      <c r="D82" s="201"/>
      <c r="E82" s="201"/>
      <c r="F82" s="51"/>
      <c r="G82" s="51"/>
      <c r="H82" s="51"/>
    </row>
    <row r="83" spans="1:8" ht="16.5" customHeight="1">
      <c r="A83" s="37"/>
      <c r="B83" s="201"/>
      <c r="C83" s="201"/>
      <c r="D83" s="201"/>
      <c r="E83" s="201"/>
      <c r="F83" s="51"/>
      <c r="G83" s="51"/>
      <c r="H83" s="51"/>
    </row>
    <row r="84" spans="1:8" ht="16.5" customHeight="1">
      <c r="A84" s="37"/>
      <c r="B84" s="201"/>
      <c r="C84" s="201"/>
      <c r="D84" s="201"/>
      <c r="E84" s="201"/>
      <c r="F84" s="51"/>
      <c r="G84" s="51"/>
      <c r="H84" s="51"/>
    </row>
    <row r="85" spans="1:8" ht="16.5" customHeight="1">
      <c r="A85" s="37"/>
      <c r="B85" s="201"/>
      <c r="C85" s="201"/>
      <c r="D85" s="201"/>
      <c r="E85" s="201"/>
      <c r="F85" s="51"/>
      <c r="G85" s="51"/>
      <c r="H85" s="51"/>
    </row>
    <row r="86" spans="1:8" ht="16.5" customHeight="1">
      <c r="A86" s="37"/>
      <c r="B86" s="201"/>
      <c r="C86" s="201"/>
      <c r="D86" s="201"/>
      <c r="E86" s="201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zoomScaleNormal="100" workbookViewId="0">
      <selection activeCell="H8" sqref="H8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12" t="s">
        <v>129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04" t="s">
        <v>135</v>
      </c>
      <c r="C6" s="234"/>
      <c r="D6" s="205"/>
      <c r="E6" s="206" t="s">
        <v>176</v>
      </c>
      <c r="F6" s="207"/>
      <c r="G6" s="208"/>
      <c r="H6" s="213"/>
      <c r="I6" s="213"/>
      <c r="O6" s="146"/>
      <c r="Z6" s="3"/>
    </row>
    <row r="7" spans="2:26" s="5" customFormat="1" ht="15" customHeight="1">
      <c r="B7" s="204" t="s">
        <v>140</v>
      </c>
      <c r="C7" s="234"/>
      <c r="D7" s="205"/>
      <c r="E7" s="206" t="s">
        <v>138</v>
      </c>
      <c r="F7" s="207"/>
      <c r="G7" s="208"/>
      <c r="J7" s="203" t="s">
        <v>160</v>
      </c>
      <c r="K7" s="203"/>
      <c r="L7" s="203"/>
      <c r="M7" s="203"/>
      <c r="N7" s="203"/>
      <c r="O7" s="167">
        <f>SUM(K13:K23)</f>
        <v>88</v>
      </c>
      <c r="Z7" s="3"/>
    </row>
    <row r="8" spans="2:26" s="5" customFormat="1" ht="15" customHeight="1">
      <c r="B8" s="204" t="s">
        <v>9</v>
      </c>
      <c r="C8" s="234"/>
      <c r="D8" s="205"/>
      <c r="E8" s="206" t="s">
        <v>175</v>
      </c>
      <c r="F8" s="207"/>
      <c r="G8" s="208"/>
      <c r="J8" s="203" t="s">
        <v>161</v>
      </c>
      <c r="K8" s="203"/>
      <c r="L8" s="203"/>
      <c r="M8" s="203"/>
      <c r="N8" s="203"/>
      <c r="O8" s="167">
        <f>SUM(N13:N23)</f>
        <v>70</v>
      </c>
      <c r="Z8" s="3"/>
    </row>
    <row r="9" spans="2:26" s="5" customFormat="1" ht="27.75" customHeight="1">
      <c r="B9" s="204" t="s">
        <v>21</v>
      </c>
      <c r="C9" s="234"/>
      <c r="D9" s="205"/>
      <c r="E9" s="129">
        <v>42262</v>
      </c>
      <c r="F9" s="95" t="s">
        <v>22</v>
      </c>
      <c r="G9" s="125">
        <v>42276</v>
      </c>
      <c r="I9" s="113"/>
      <c r="O9" s="146"/>
      <c r="Z9" s="3"/>
    </row>
    <row r="10" spans="2:26" s="5" customFormat="1" ht="15" customHeight="1">
      <c r="B10" s="204" t="s">
        <v>1</v>
      </c>
      <c r="C10" s="234"/>
      <c r="D10" s="205"/>
      <c r="E10" s="209" t="s">
        <v>196</v>
      </c>
      <c r="F10" s="210"/>
      <c r="G10" s="211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4" customFormat="1" ht="38.25">
      <c r="B12" s="121" t="s">
        <v>198</v>
      </c>
      <c r="C12" s="121" t="s">
        <v>32</v>
      </c>
      <c r="D12" s="85" t="s">
        <v>114</v>
      </c>
      <c r="E12" s="122" t="s">
        <v>102</v>
      </c>
      <c r="F12" s="85" t="s">
        <v>127</v>
      </c>
      <c r="G12" s="122" t="s">
        <v>124</v>
      </c>
      <c r="H12" s="122" t="s">
        <v>23</v>
      </c>
      <c r="I12" s="123" t="s">
        <v>10</v>
      </c>
      <c r="J12" s="123" t="s">
        <v>11</v>
      </c>
      <c r="K12" s="123" t="s">
        <v>14</v>
      </c>
      <c r="L12" s="123" t="s">
        <v>12</v>
      </c>
      <c r="M12" s="123" t="s">
        <v>13</v>
      </c>
      <c r="N12" s="123" t="s">
        <v>15</v>
      </c>
      <c r="O12" s="123" t="s">
        <v>117</v>
      </c>
    </row>
    <row r="13" spans="2:26" s="124" customFormat="1" ht="32.1" customHeight="1">
      <c r="B13" s="85">
        <v>1</v>
      </c>
      <c r="C13" s="235">
        <v>1</v>
      </c>
      <c r="D13" s="161" t="s">
        <v>123</v>
      </c>
      <c r="E13" s="162" t="s">
        <v>131</v>
      </c>
      <c r="F13" s="163" t="s">
        <v>162</v>
      </c>
      <c r="G13" s="166" t="s">
        <v>143</v>
      </c>
      <c r="H13" s="166" t="s">
        <v>141</v>
      </c>
      <c r="I13" s="257">
        <v>42262</v>
      </c>
      <c r="J13" s="258">
        <v>42276</v>
      </c>
      <c r="K13" s="127">
        <v>8</v>
      </c>
      <c r="L13" s="257">
        <v>42262</v>
      </c>
      <c r="M13" s="258">
        <v>42276</v>
      </c>
      <c r="N13" s="127">
        <v>8</v>
      </c>
      <c r="O13" s="128"/>
    </row>
    <row r="14" spans="2:26" s="124" customFormat="1" ht="32.1" customHeight="1">
      <c r="B14" s="85">
        <f>B13+1</f>
        <v>2</v>
      </c>
      <c r="C14" s="235">
        <v>1</v>
      </c>
      <c r="D14" s="161" t="s">
        <v>123</v>
      </c>
      <c r="E14" s="162" t="s">
        <v>131</v>
      </c>
      <c r="F14" s="163" t="s">
        <v>146</v>
      </c>
      <c r="G14" s="166" t="s">
        <v>143</v>
      </c>
      <c r="H14" s="166" t="s">
        <v>141</v>
      </c>
      <c r="I14" s="257">
        <v>42262</v>
      </c>
      <c r="J14" s="258">
        <v>42276</v>
      </c>
      <c r="K14" s="127">
        <v>8</v>
      </c>
      <c r="L14" s="257">
        <v>42262</v>
      </c>
      <c r="M14" s="258">
        <v>42276</v>
      </c>
      <c r="N14" s="127">
        <v>8</v>
      </c>
      <c r="O14" s="128"/>
    </row>
    <row r="15" spans="2:26" s="124" customFormat="1" ht="32.1" customHeight="1">
      <c r="B15" s="85">
        <f t="shared" ref="B15:B23" si="0">B14+1</f>
        <v>3</v>
      </c>
      <c r="C15" s="235">
        <v>1</v>
      </c>
      <c r="D15" s="161" t="s">
        <v>123</v>
      </c>
      <c r="E15" s="162" t="s">
        <v>131</v>
      </c>
      <c r="F15" s="164" t="s">
        <v>163</v>
      </c>
      <c r="G15" s="166" t="s">
        <v>143</v>
      </c>
      <c r="H15" s="166" t="s">
        <v>141</v>
      </c>
      <c r="I15" s="257">
        <v>42262</v>
      </c>
      <c r="J15" s="258">
        <v>42276</v>
      </c>
      <c r="K15" s="127">
        <v>8</v>
      </c>
      <c r="L15" s="257">
        <v>42262</v>
      </c>
      <c r="M15" s="258">
        <v>42276</v>
      </c>
      <c r="N15" s="127">
        <v>8</v>
      </c>
      <c r="O15" s="128"/>
    </row>
    <row r="16" spans="2:26" s="124" customFormat="1" ht="32.1" customHeight="1">
      <c r="B16" s="85">
        <f t="shared" si="0"/>
        <v>4</v>
      </c>
      <c r="C16" s="235">
        <v>1</v>
      </c>
      <c r="D16" s="161" t="s">
        <v>123</v>
      </c>
      <c r="E16" s="162" t="s">
        <v>131</v>
      </c>
      <c r="F16" s="163" t="s">
        <v>150</v>
      </c>
      <c r="G16" s="166" t="s">
        <v>143</v>
      </c>
      <c r="H16" s="166" t="s">
        <v>141</v>
      </c>
      <c r="I16" s="257">
        <v>42262</v>
      </c>
      <c r="J16" s="258">
        <v>42276</v>
      </c>
      <c r="K16" s="127">
        <v>8</v>
      </c>
      <c r="L16" s="257">
        <v>42262</v>
      </c>
      <c r="M16" s="258">
        <v>42276</v>
      </c>
      <c r="N16" s="127">
        <v>8</v>
      </c>
      <c r="O16" s="128"/>
    </row>
    <row r="17" spans="1:15" s="124" customFormat="1" ht="32.1" customHeight="1">
      <c r="B17" s="85">
        <f t="shared" si="0"/>
        <v>5</v>
      </c>
      <c r="C17" s="235">
        <v>1</v>
      </c>
      <c r="D17" s="161" t="s">
        <v>123</v>
      </c>
      <c r="E17" s="162" t="s">
        <v>131</v>
      </c>
      <c r="F17" s="163" t="s">
        <v>147</v>
      </c>
      <c r="G17" s="166" t="s">
        <v>143</v>
      </c>
      <c r="H17" s="166" t="s">
        <v>141</v>
      </c>
      <c r="I17" s="257">
        <v>42262</v>
      </c>
      <c r="J17" s="258">
        <v>42276</v>
      </c>
      <c r="K17" s="127">
        <v>8</v>
      </c>
      <c r="L17" s="257">
        <v>42262</v>
      </c>
      <c r="M17" s="258">
        <v>42276</v>
      </c>
      <c r="N17" s="127">
        <v>8</v>
      </c>
      <c r="O17" s="128"/>
    </row>
    <row r="18" spans="1:15" s="124" customFormat="1" ht="32.1" customHeight="1">
      <c r="B18" s="85">
        <f t="shared" si="0"/>
        <v>6</v>
      </c>
      <c r="C18" s="235">
        <v>1</v>
      </c>
      <c r="D18" s="161" t="s">
        <v>123</v>
      </c>
      <c r="E18" s="162" t="s">
        <v>131</v>
      </c>
      <c r="F18" s="163" t="s">
        <v>164</v>
      </c>
      <c r="G18" s="166" t="s">
        <v>143</v>
      </c>
      <c r="H18" s="166" t="s">
        <v>141</v>
      </c>
      <c r="I18" s="257">
        <v>42262</v>
      </c>
      <c r="J18" s="258">
        <v>42276</v>
      </c>
      <c r="K18" s="127">
        <v>8</v>
      </c>
      <c r="L18" s="257">
        <v>42262</v>
      </c>
      <c r="M18" s="258">
        <v>42276</v>
      </c>
      <c r="N18" s="127">
        <v>5</v>
      </c>
      <c r="O18" s="128"/>
    </row>
    <row r="19" spans="1:15" s="124" customFormat="1" ht="32.1" customHeight="1">
      <c r="B19" s="85">
        <f t="shared" si="0"/>
        <v>7</v>
      </c>
      <c r="C19" s="235">
        <v>1</v>
      </c>
      <c r="D19" s="161" t="s">
        <v>123</v>
      </c>
      <c r="E19" s="162" t="s">
        <v>131</v>
      </c>
      <c r="F19" s="163" t="s">
        <v>165</v>
      </c>
      <c r="G19" s="166" t="s">
        <v>143</v>
      </c>
      <c r="H19" s="166" t="s">
        <v>141</v>
      </c>
      <c r="I19" s="257">
        <v>42262</v>
      </c>
      <c r="J19" s="258">
        <v>42276</v>
      </c>
      <c r="K19" s="127">
        <v>8</v>
      </c>
      <c r="L19" s="257">
        <v>42262</v>
      </c>
      <c r="M19" s="258">
        <v>42276</v>
      </c>
      <c r="N19" s="127">
        <v>5</v>
      </c>
      <c r="O19" s="128"/>
    </row>
    <row r="20" spans="1:15" s="124" customFormat="1" ht="32.1" customHeight="1">
      <c r="A20" s="126"/>
      <c r="B20" s="85">
        <f t="shared" si="0"/>
        <v>8</v>
      </c>
      <c r="C20" s="235">
        <v>1</v>
      </c>
      <c r="D20" s="165" t="s">
        <v>123</v>
      </c>
      <c r="E20" s="162" t="s">
        <v>179</v>
      </c>
      <c r="F20" s="163" t="s">
        <v>153</v>
      </c>
      <c r="G20" s="166" t="s">
        <v>143</v>
      </c>
      <c r="H20" s="166" t="s">
        <v>141</v>
      </c>
      <c r="I20" s="257">
        <v>42262</v>
      </c>
      <c r="J20" s="258">
        <v>42276</v>
      </c>
      <c r="K20" s="127">
        <v>8</v>
      </c>
      <c r="L20" s="257">
        <v>42262</v>
      </c>
      <c r="M20" s="258">
        <v>42276</v>
      </c>
      <c r="N20" s="127">
        <v>5</v>
      </c>
      <c r="O20" s="128"/>
    </row>
    <row r="21" spans="1:15" s="124" customFormat="1" ht="32.1" customHeight="1">
      <c r="A21" s="126"/>
      <c r="B21" s="85">
        <f t="shared" si="0"/>
        <v>9</v>
      </c>
      <c r="C21" s="235">
        <v>1</v>
      </c>
      <c r="D21" s="165" t="s">
        <v>123</v>
      </c>
      <c r="E21" s="162" t="s">
        <v>179</v>
      </c>
      <c r="F21" s="163" t="s">
        <v>172</v>
      </c>
      <c r="G21" s="166" t="s">
        <v>143</v>
      </c>
      <c r="H21" s="166" t="s">
        <v>141</v>
      </c>
      <c r="I21" s="257">
        <v>42262</v>
      </c>
      <c r="J21" s="258">
        <v>42276</v>
      </c>
      <c r="K21" s="127">
        <v>8</v>
      </c>
      <c r="L21" s="257">
        <v>42262</v>
      </c>
      <c r="M21" s="258">
        <v>42276</v>
      </c>
      <c r="N21" s="127">
        <v>5</v>
      </c>
      <c r="O21" s="128"/>
    </row>
    <row r="22" spans="1:15" s="124" customFormat="1" ht="32.1" customHeight="1">
      <c r="A22" s="126"/>
      <c r="B22" s="85">
        <f t="shared" si="0"/>
        <v>10</v>
      </c>
      <c r="C22" s="235">
        <v>1</v>
      </c>
      <c r="D22" s="165" t="s">
        <v>123</v>
      </c>
      <c r="E22" s="162" t="s">
        <v>179</v>
      </c>
      <c r="F22" s="163" t="s">
        <v>173</v>
      </c>
      <c r="G22" s="166" t="s">
        <v>143</v>
      </c>
      <c r="H22" s="166" t="s">
        <v>141</v>
      </c>
      <c r="I22" s="257">
        <v>42262</v>
      </c>
      <c r="J22" s="258">
        <v>42276</v>
      </c>
      <c r="K22" s="127">
        <v>8</v>
      </c>
      <c r="L22" s="257">
        <v>42262</v>
      </c>
      <c r="M22" s="258">
        <v>42276</v>
      </c>
      <c r="N22" s="127">
        <v>5</v>
      </c>
      <c r="O22" s="128"/>
    </row>
    <row r="23" spans="1:15" s="124" customFormat="1" ht="32.1" customHeight="1">
      <c r="A23" s="126"/>
      <c r="B23" s="85">
        <f t="shared" si="0"/>
        <v>11</v>
      </c>
      <c r="C23" s="235">
        <v>1</v>
      </c>
      <c r="D23" s="165" t="s">
        <v>123</v>
      </c>
      <c r="E23" s="162" t="s">
        <v>179</v>
      </c>
      <c r="F23" s="163" t="s">
        <v>174</v>
      </c>
      <c r="G23" s="166" t="s">
        <v>143</v>
      </c>
      <c r="H23" s="166" t="s">
        <v>141</v>
      </c>
      <c r="I23" s="257">
        <v>42262</v>
      </c>
      <c r="J23" s="258">
        <v>42276</v>
      </c>
      <c r="K23" s="127">
        <v>8</v>
      </c>
      <c r="L23" s="257">
        <v>42262</v>
      </c>
      <c r="M23" s="258">
        <v>42276</v>
      </c>
      <c r="N23" s="127">
        <v>5</v>
      </c>
      <c r="O23" s="128"/>
    </row>
    <row r="24" spans="1:15" ht="12.75" customHeight="1">
      <c r="B24" s="6"/>
      <c r="C24" s="6"/>
      <c r="K24" s="130"/>
      <c r="L24" s="131"/>
      <c r="M24" s="132"/>
      <c r="N24" s="130"/>
    </row>
    <row r="25" spans="1:15">
      <c r="A25" s="8"/>
      <c r="B25" s="6"/>
      <c r="C25" s="6"/>
      <c r="E25" s="7"/>
      <c r="F25" s="7"/>
      <c r="K25" s="131"/>
      <c r="L25" s="131"/>
      <c r="M25" s="131"/>
      <c r="N25" s="131"/>
    </row>
    <row r="26" spans="1:15">
      <c r="A26" s="8"/>
    </row>
    <row r="27" spans="1:15">
      <c r="A27" s="8"/>
    </row>
    <row r="28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Tablas!$K$3:$K$5</xm:f>
          </x14:formula1>
          <xm:sqref>G13:H23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5" ySplit="4" topLeftCell="I5" activePane="bottomRight" state="frozen"/>
      <selection pane="topRight" activeCell="F1" sqref="F1"/>
      <selection pane="bottomLeft" activeCell="A5" sqref="A5"/>
      <selection pane="bottomRight" activeCell="O12" sqref="O12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239" t="s">
        <v>25</v>
      </c>
      <c r="B4" s="240" t="s">
        <v>90</v>
      </c>
      <c r="C4" s="241" t="s">
        <v>114</v>
      </c>
      <c r="D4" s="241" t="s">
        <v>126</v>
      </c>
      <c r="E4" s="240" t="s">
        <v>111</v>
      </c>
      <c r="F4" s="240" t="s">
        <v>23</v>
      </c>
      <c r="G4" s="240" t="s">
        <v>26</v>
      </c>
      <c r="H4" s="241" t="s">
        <v>35</v>
      </c>
      <c r="I4" s="240" t="s">
        <v>33</v>
      </c>
      <c r="J4" s="240" t="s">
        <v>125</v>
      </c>
      <c r="K4" s="240" t="s">
        <v>34</v>
      </c>
      <c r="L4" s="240" t="s">
        <v>27</v>
      </c>
      <c r="M4" s="240" t="s">
        <v>28</v>
      </c>
      <c r="N4" s="240" t="s">
        <v>29</v>
      </c>
      <c r="O4" s="242" t="s">
        <v>99</v>
      </c>
    </row>
    <row r="5" spans="1:15" s="116" customFormat="1" ht="42" customHeight="1">
      <c r="A5" s="243">
        <v>1</v>
      </c>
      <c r="B5" s="236">
        <v>1</v>
      </c>
      <c r="C5" s="114" t="str">
        <f>VLOOKUP(A5,Planificación!$B$13:$F$70,3,FALSE)</f>
        <v>Desarrollo de Sistemas</v>
      </c>
      <c r="D5" s="237" t="str">
        <f>CONCATENATE(LEFT(VLOOKUP(A5,Planificación!B$13:H$23,5,FALSE),FIND("_",VLOOKUP(A5,Planificación!B$13:H$23,5,FALSE),1)-1)," / ",VLOOKUP(A5,Planificación!B$13:H$23,3,FALSE))</f>
        <v>PGPROY / Desarrollo de Sistemas</v>
      </c>
      <c r="E5" s="114" t="str">
        <f>VLOOKUP(A5,Planificación!B$13:H$23,6,FALSE)</f>
        <v>Roger</v>
      </c>
      <c r="F5" s="114" t="str">
        <f>VLOOKUP(A5,Planificación!$B$13:$H$23,7,FALSE)</f>
        <v>Julio</v>
      </c>
      <c r="G5" s="115" t="s">
        <v>199</v>
      </c>
      <c r="H5" s="157" t="s">
        <v>128</v>
      </c>
      <c r="I5" s="157" t="s">
        <v>95</v>
      </c>
      <c r="J5" s="157" t="str">
        <f>VLOOKUP(A5,Planificación!B$13:H$23,7,FALSE)</f>
        <v>Julio</v>
      </c>
      <c r="K5" s="160"/>
      <c r="L5" s="238">
        <f>VLOOKUP(A5,Planificación!B$13:N$23,9,FALSE)</f>
        <v>42276</v>
      </c>
      <c r="M5" s="238">
        <f>VLOOKUP(A5,Planificación!B$13:N$23,12,FALSE)</f>
        <v>42276</v>
      </c>
      <c r="N5" s="254">
        <v>1</v>
      </c>
      <c r="O5" s="244" t="s">
        <v>203</v>
      </c>
    </row>
    <row r="6" spans="1:15" s="116" customFormat="1" ht="42" customHeight="1">
      <c r="A6" s="243">
        <f>A5+1</f>
        <v>2</v>
      </c>
      <c r="B6" s="236">
        <v>1</v>
      </c>
      <c r="C6" s="114" t="str">
        <f>VLOOKUP(A6,Planificación!$B$13:$F$70,3,FALSE)</f>
        <v>Desarrollo de Sistemas</v>
      </c>
      <c r="D6" s="237" t="str">
        <f>CONCATENATE(LEFT(VLOOKUP(A6,Planificación!B$13:H$23,5,FALSE),FIND("_",VLOOKUP(A6,Planificación!B$13:H$23,5,FALSE),1)-1)," / ",VLOOKUP(A6,Planificación!B$13:H$23,3,FALSE))</f>
        <v>PPROY / Desarrollo de Sistemas</v>
      </c>
      <c r="E6" s="114" t="str">
        <f>VLOOKUP(A6,Planificación!B$13:H$23,6,FALSE)</f>
        <v>Roger</v>
      </c>
      <c r="F6" s="114" t="str">
        <f>VLOOKUP(A6,Planificación!$B$13:$H$23,7,FALSE)</f>
        <v>Julio</v>
      </c>
      <c r="G6" s="245" t="s">
        <v>200</v>
      </c>
      <c r="H6" s="157" t="s">
        <v>120</v>
      </c>
      <c r="I6" s="157" t="s">
        <v>95</v>
      </c>
      <c r="J6" s="157" t="str">
        <f>VLOOKUP(A6,Planificación!B$13:H$23,7,FALSE)</f>
        <v>Julio</v>
      </c>
      <c r="K6" s="160"/>
      <c r="L6" s="238">
        <f>VLOOKUP(A6,Planificación!B$13:N$23,9,FALSE)</f>
        <v>42276</v>
      </c>
      <c r="M6" s="238">
        <f>VLOOKUP(A6,Planificación!B$13:N$23,12,FALSE)</f>
        <v>42276</v>
      </c>
      <c r="N6" s="254">
        <v>1</v>
      </c>
      <c r="O6" s="244" t="s">
        <v>203</v>
      </c>
    </row>
    <row r="7" spans="1:15" ht="42" customHeight="1">
      <c r="A7" s="243">
        <f t="shared" ref="A7:A15" si="0">A6+1</f>
        <v>3</v>
      </c>
      <c r="B7" s="96">
        <v>1</v>
      </c>
      <c r="C7" s="97" t="str">
        <f>VLOOKUP(A7,Planificación!$B$13:$F$70,3,FALSE)</f>
        <v>Desarrollo de Sistemas</v>
      </c>
      <c r="D7" s="155" t="str">
        <f>CONCATENATE(LEFT(VLOOKUP(A7,Planificación!B$13:H$23,5,FALSE),FIND("_",VLOOKUP(A7,Planificación!B$13:H$23,5,FALSE),1)-1)," / ",VLOOKUP(A7,Planificación!B$13:H$23,3,FALSE))</f>
        <v>ACREVPRO / Desarrollo de Sistemas</v>
      </c>
      <c r="E7" s="97" t="str">
        <f>VLOOKUP(A7,Planificación!B$13:H$23,6,FALSE)</f>
        <v>Roger</v>
      </c>
      <c r="F7" s="97" t="str">
        <f>VLOOKUP(A7,Planificación!$B$13:$H$23,7,FALSE)</f>
        <v>Julio</v>
      </c>
      <c r="G7" s="98" t="s">
        <v>197</v>
      </c>
      <c r="H7" s="156" t="s">
        <v>120</v>
      </c>
      <c r="I7" s="156" t="s">
        <v>95</v>
      </c>
      <c r="J7" s="156" t="str">
        <f>VLOOKUP(A7,Planificación!B$13:H$23,7,FALSE)</f>
        <v>Julio</v>
      </c>
      <c r="K7" s="158"/>
      <c r="L7" s="159">
        <f>VLOOKUP(A7,Planificación!B$13:N$23,9,FALSE)</f>
        <v>42276</v>
      </c>
      <c r="M7" s="159">
        <f>VLOOKUP(A7,Planificación!B$13:N$23,12,FALSE)</f>
        <v>42276</v>
      </c>
      <c r="N7" s="254">
        <v>1</v>
      </c>
      <c r="O7" s="244" t="s">
        <v>203</v>
      </c>
    </row>
    <row r="8" spans="1:15" s="116" customFormat="1" ht="42" customHeight="1">
      <c r="A8" s="243">
        <f t="shared" si="0"/>
        <v>4</v>
      </c>
      <c r="B8" s="236">
        <v>1</v>
      </c>
      <c r="C8" s="114" t="str">
        <f>VLOOKUP(A8,Planificación!$B$13:$F$70,3,FALSE)</f>
        <v>Desarrollo de Sistemas</v>
      </c>
      <c r="D8" s="237" t="str">
        <f>CONCATENATE(LEFT(VLOOKUP(A8,Planificación!B$13:H$23,5,FALSE),FIND("_",VLOOKUP(A8,Planificación!B$13:H$23,5,FALSE),1)-1)," / ",VLOOKUP(A8,Planificación!B$13:H$23,3,FALSE))</f>
        <v>CPROY / Desarrollo de Sistemas</v>
      </c>
      <c r="E8" s="114" t="str">
        <f>VLOOKUP(A8,Planificación!B$13:H$23,6,FALSE)</f>
        <v>Roger</v>
      </c>
      <c r="F8" s="114" t="str">
        <f>VLOOKUP(A8,Planificación!$B$13:$H$23,7,FALSE)</f>
        <v>Julio</v>
      </c>
      <c r="G8" s="115" t="s">
        <v>201</v>
      </c>
      <c r="H8" s="157" t="s">
        <v>120</v>
      </c>
      <c r="I8" s="157" t="s">
        <v>95</v>
      </c>
      <c r="J8" s="157" t="str">
        <f>VLOOKUP(A8,Planificación!B$13:H$23,7,FALSE)</f>
        <v>Julio</v>
      </c>
      <c r="K8" s="160"/>
      <c r="L8" s="238">
        <f>VLOOKUP(A8,Planificación!B$13:N$23,9,FALSE)</f>
        <v>42276</v>
      </c>
      <c r="M8" s="238">
        <f>VLOOKUP(A8,Planificación!B$13:N$23,12,FALSE)</f>
        <v>42276</v>
      </c>
      <c r="N8" s="254">
        <v>1</v>
      </c>
      <c r="O8" s="244" t="s">
        <v>203</v>
      </c>
    </row>
    <row r="9" spans="1:15" ht="42" customHeight="1">
      <c r="A9" s="243">
        <f t="shared" si="0"/>
        <v>5</v>
      </c>
      <c r="B9" s="96">
        <v>1</v>
      </c>
      <c r="C9" s="97" t="str">
        <f>VLOOKUP(A9,Planificación!$B$13:$F$70,3,FALSE)</f>
        <v>Desarrollo de Sistemas</v>
      </c>
      <c r="D9" s="155" t="str">
        <f>CONCATENATE(LEFT(VLOOKUP(A9,Planificación!B$13:H$23,5,FALSE),FIND("_",VLOOKUP(A9,Planificación!B$13:H$23,5,FALSE),1)-1)," / ",VLOOKUP(A9,Planificación!B$13:H$23,3,FALSE))</f>
        <v>REGRI / Desarrollo de Sistemas</v>
      </c>
      <c r="E9" s="97" t="str">
        <f>VLOOKUP(A9,Planificación!B$13:H$23,6,FALSE)</f>
        <v>Roger</v>
      </c>
      <c r="F9" s="97" t="str">
        <f>VLOOKUP(A9,Planificación!$B$13:$H$23,7,FALSE)</f>
        <v>Julio</v>
      </c>
      <c r="G9" s="115" t="s">
        <v>178</v>
      </c>
      <c r="H9" s="157" t="s">
        <v>120</v>
      </c>
      <c r="I9" s="157" t="s">
        <v>95</v>
      </c>
      <c r="J9" s="156" t="str">
        <f>VLOOKUP(A9,Planificación!B$13:H$23,7,FALSE)</f>
        <v>Julio</v>
      </c>
      <c r="K9" s="160"/>
      <c r="L9" s="159">
        <f>VLOOKUP(A9,Planificación!B$13:N$23,9,FALSE)</f>
        <v>42276</v>
      </c>
      <c r="M9" s="159">
        <f>VLOOKUP(A9,Planificación!B$13:N$23,12,FALSE)</f>
        <v>42276</v>
      </c>
      <c r="N9" s="254">
        <v>1</v>
      </c>
      <c r="O9" s="244" t="s">
        <v>203</v>
      </c>
    </row>
    <row r="10" spans="1:15" s="116" customFormat="1" ht="42" customHeight="1">
      <c r="A10" s="243">
        <f t="shared" si="0"/>
        <v>6</v>
      </c>
      <c r="B10" s="236">
        <v>1</v>
      </c>
      <c r="C10" s="114" t="str">
        <f>VLOOKUP(A10,Planificación!$B$13:$F$70,3,FALSE)</f>
        <v>Desarrollo de Sistemas</v>
      </c>
      <c r="D10" s="237" t="str">
        <f>CONCATENATE(LEFT(VLOOKUP(A10,Planificación!B$13:H$23,5,FALSE),FIND("_",VLOOKUP(A10,Planificación!B$13:H$23,5,FALSE),1)-1)," / ",VLOOKUP(A10,Planificación!B$13:H$23,3,FALSE))</f>
        <v>ACCPRO / Desarrollo de Sistemas</v>
      </c>
      <c r="E10" s="114" t="str">
        <f>VLOOKUP(A10,Planificación!B$13:H$23,6,FALSE)</f>
        <v>Roger</v>
      </c>
      <c r="F10" s="114" t="str">
        <f>VLOOKUP(A10,Planificación!$B$13:$H$23,7,FALSE)</f>
        <v>Julio</v>
      </c>
      <c r="G10" s="115" t="s">
        <v>202</v>
      </c>
      <c r="H10" s="157" t="s">
        <v>120</v>
      </c>
      <c r="I10" s="157" t="s">
        <v>95</v>
      </c>
      <c r="J10" s="157" t="str">
        <f>VLOOKUP(A10,Planificación!B$13:H$23,7,FALSE)</f>
        <v>Julio</v>
      </c>
      <c r="K10" s="160"/>
      <c r="L10" s="238">
        <f>VLOOKUP(A10,Planificación!B$13:N$23,9,FALSE)</f>
        <v>42276</v>
      </c>
      <c r="M10" s="238">
        <f>VLOOKUP(A10,Planificación!B$13:N$23,12,FALSE)</f>
        <v>42276</v>
      </c>
      <c r="N10" s="254">
        <v>1</v>
      </c>
      <c r="O10" s="244" t="s">
        <v>203</v>
      </c>
    </row>
    <row r="11" spans="1:15" s="116" customFormat="1" ht="42" customHeight="1">
      <c r="A11" s="243">
        <f t="shared" si="0"/>
        <v>7</v>
      </c>
      <c r="B11" s="236">
        <v>1</v>
      </c>
      <c r="C11" s="114" t="str">
        <f>VLOOKUP(A11,Planificación!$B$13:$F$70,3,FALSE)</f>
        <v>Desarrollo de Sistemas</v>
      </c>
      <c r="D11" s="237" t="str">
        <f>CONCATENATE(LEFT(VLOOKUP(A11,Planificación!B$13:H$23,5,FALSE),FIND("_",VLOOKUP(A11,Planificación!B$13:H$23,5,FALSE),1)-1)," / ",VLOOKUP(A11,Planificación!B$13:H$23,3,FALSE))</f>
        <v>ACREPRO / Desarrollo de Sistemas</v>
      </c>
      <c r="E11" s="114" t="str">
        <f>VLOOKUP(A11,Planificación!B$13:H$23,6,FALSE)</f>
        <v>Roger</v>
      </c>
      <c r="F11" s="114" t="str">
        <f>VLOOKUP(A11,Planificación!$B$13:$H$23,7,FALSE)</f>
        <v>Julio</v>
      </c>
      <c r="G11" s="115" t="s">
        <v>202</v>
      </c>
      <c r="H11" s="157" t="s">
        <v>120</v>
      </c>
      <c r="I11" s="157" t="s">
        <v>95</v>
      </c>
      <c r="J11" s="157" t="str">
        <f>VLOOKUP(A11,Planificación!B$13:H$23,7,FALSE)</f>
        <v>Julio</v>
      </c>
      <c r="K11" s="160"/>
      <c r="L11" s="238">
        <f>VLOOKUP(A11,Planificación!B$13:N$23,9,FALSE)</f>
        <v>42276</v>
      </c>
      <c r="M11" s="238">
        <f>VLOOKUP(A11,Planificación!B$13:N$23,12,FALSE)</f>
        <v>42276</v>
      </c>
      <c r="N11" s="254">
        <v>1</v>
      </c>
      <c r="O11" s="244" t="s">
        <v>203</v>
      </c>
    </row>
    <row r="12" spans="1:15" ht="42" customHeight="1">
      <c r="A12" s="243">
        <f t="shared" si="0"/>
        <v>8</v>
      </c>
      <c r="B12" s="96">
        <v>1</v>
      </c>
      <c r="C12" s="97" t="str">
        <f>VLOOKUP(A12,Planificación!$B$13:$F$70,3,FALSE)</f>
        <v>Desarrollo de Sistemas</v>
      </c>
      <c r="D12" s="155" t="str">
        <f>CONCATENATE(LEFT(VLOOKUP(A12,Planificación!B$13:H$23,5,FALSE),FIND("_",VLOOKUP(A12,Planificación!B$13:H$23,5,FALSE),1)-1)," / ",VLOOKUP(A12,Planificación!B$13:H$23,3,FALSE))</f>
        <v>AREXT / Desarrollo de Sistemas</v>
      </c>
      <c r="E12" s="97" t="str">
        <f>VLOOKUP(A12,Planificación!B$13:H$23,6,FALSE)</f>
        <v>Roger</v>
      </c>
      <c r="F12" s="97" t="str">
        <f>VLOOKUP(A12,Planificación!$B$13:$H$23,7,FALSE)</f>
        <v>Julio</v>
      </c>
      <c r="G12" s="98" t="s">
        <v>177</v>
      </c>
      <c r="H12" s="156" t="s">
        <v>128</v>
      </c>
      <c r="I12" s="156" t="s">
        <v>95</v>
      </c>
      <c r="J12" s="156" t="str">
        <f>VLOOKUP(A12,Planificación!B$13:H$23,7,FALSE)</f>
        <v>Julio</v>
      </c>
      <c r="K12" s="158"/>
      <c r="L12" s="159">
        <f>VLOOKUP(A12,Planificación!B$13:N$23,9,FALSE)</f>
        <v>42276</v>
      </c>
      <c r="M12" s="159">
        <f>VLOOKUP(A12,Planificación!B$13:N$23,12,FALSE)</f>
        <v>42276</v>
      </c>
      <c r="N12" s="254">
        <v>1</v>
      </c>
      <c r="O12" s="244" t="s">
        <v>203</v>
      </c>
    </row>
    <row r="13" spans="1:15" ht="42" customHeight="1">
      <c r="A13" s="243">
        <f t="shared" si="0"/>
        <v>9</v>
      </c>
      <c r="B13" s="96">
        <v>1</v>
      </c>
      <c r="C13" s="97" t="str">
        <f>VLOOKUP(A13,Planificación!$B$13:$F$70,3,FALSE)</f>
        <v>Desarrollo de Sistemas</v>
      </c>
      <c r="D13" s="155" t="str">
        <f>CONCATENATE(LEFT(VLOOKUP(A13,Planificación!B$13:H$23,5,FALSE),FIND("_",VLOOKUP(A13,Planificación!B$13:H$23,5,FALSE),1)-1)," / ",VLOOKUP(A13,Planificación!B$13:H$23,3,FALSE))</f>
        <v>IAQUIN / Desarrollo de Sistemas</v>
      </c>
      <c r="E13" s="97" t="str">
        <f>VLOOKUP(A13,Planificación!B$13:H$23,6,FALSE)</f>
        <v>Roger</v>
      </c>
      <c r="F13" s="97" t="str">
        <f>VLOOKUP(A13,Planificación!$B$13:$H$23,7,FALSE)</f>
        <v>Julio</v>
      </c>
      <c r="G13" s="98" t="s">
        <v>177</v>
      </c>
      <c r="H13" s="156" t="s">
        <v>120</v>
      </c>
      <c r="I13" s="156" t="s">
        <v>95</v>
      </c>
      <c r="J13" s="156" t="str">
        <f>VLOOKUP(A13,Planificación!B$13:H$23,7,FALSE)</f>
        <v>Julio</v>
      </c>
      <c r="K13" s="158"/>
      <c r="L13" s="159">
        <f>VLOOKUP(A13,Planificación!B$13:N$23,9,FALSE)</f>
        <v>42276</v>
      </c>
      <c r="M13" s="159">
        <f>VLOOKUP(A13,Planificación!B$13:N$23,12,FALSE)</f>
        <v>42276</v>
      </c>
      <c r="N13" s="254">
        <v>1</v>
      </c>
      <c r="O13" s="244" t="s">
        <v>203</v>
      </c>
    </row>
    <row r="14" spans="1:15" s="116" customFormat="1" ht="42" customHeight="1">
      <c r="A14" s="243">
        <f t="shared" si="0"/>
        <v>10</v>
      </c>
      <c r="B14" s="96">
        <v>1</v>
      </c>
      <c r="C14" s="97" t="str">
        <f>VLOOKUP(A14,Planificación!$B$13:$F$70,3,FALSE)</f>
        <v>Desarrollo de Sistemas</v>
      </c>
      <c r="D14" s="155" t="str">
        <f>CONCATENATE(LEFT(VLOOKUP(A14,Planificación!B$13:H$23,5,FALSE),FIND("_",VLOOKUP(A14,Planificación!B$13:H$23,5,FALSE),1)-1)," / ",VLOOKUP(A14,Planificación!B$13:H$23,3,FALSE))</f>
        <v>ARINT / Desarrollo de Sistemas</v>
      </c>
      <c r="E14" s="97" t="str">
        <f>VLOOKUP(A14,Planificación!B$13:H$23,6,FALSE)</f>
        <v>Roger</v>
      </c>
      <c r="F14" s="97" t="str">
        <f>VLOOKUP(A14,Planificación!$B$13:$H$23,7,FALSE)</f>
        <v>Julio</v>
      </c>
      <c r="G14" s="98" t="s">
        <v>177</v>
      </c>
      <c r="H14" s="157" t="s">
        <v>120</v>
      </c>
      <c r="I14" s="157" t="s">
        <v>95</v>
      </c>
      <c r="J14" s="156" t="str">
        <f>VLOOKUP(A14,Planificación!B$13:H$23,7,FALSE)</f>
        <v>Julio</v>
      </c>
      <c r="K14" s="160"/>
      <c r="L14" s="159">
        <f>VLOOKUP(A14,Planificación!B$13:N$23,9,FALSE)</f>
        <v>42276</v>
      </c>
      <c r="M14" s="159">
        <f>VLOOKUP(A14,Planificación!B$13:N$23,12,FALSE)</f>
        <v>42276</v>
      </c>
      <c r="N14" s="254">
        <v>1</v>
      </c>
      <c r="O14" s="244" t="s">
        <v>203</v>
      </c>
    </row>
    <row r="15" spans="1:15" ht="42" customHeight="1" thickBot="1">
      <c r="A15" s="246">
        <f t="shared" si="0"/>
        <v>11</v>
      </c>
      <c r="B15" s="247">
        <v>1</v>
      </c>
      <c r="C15" s="248" t="str">
        <f>VLOOKUP(A15,Planificación!$B$13:$F$70,3,FALSE)</f>
        <v>Desarrollo de Sistemas</v>
      </c>
      <c r="D15" s="249" t="str">
        <f>CONCATENATE(LEFT(VLOOKUP(A15,Planificación!B$13:H$23,5,FALSE),FIND("_",VLOOKUP(A15,Planificación!B$13:H$23,5,FALSE),1)-1)," / ",VLOOKUP(A15,Planificación!B$13:H$23,3,FALSE))</f>
        <v>ACENTRE / Desarrollo de Sistemas</v>
      </c>
      <c r="E15" s="248" t="str">
        <f>VLOOKUP(A15,Planificación!B$13:H$23,6,FALSE)</f>
        <v>Roger</v>
      </c>
      <c r="F15" s="248" t="str">
        <f>VLOOKUP(A15,Planificación!$B$13:$H$23,7,FALSE)</f>
        <v>Julio</v>
      </c>
      <c r="G15" s="250" t="s">
        <v>177</v>
      </c>
      <c r="H15" s="251" t="s">
        <v>120</v>
      </c>
      <c r="I15" s="251" t="s">
        <v>95</v>
      </c>
      <c r="J15" s="251" t="str">
        <f>VLOOKUP(A15,Planificación!B$13:H$23,7,FALSE)</f>
        <v>Julio</v>
      </c>
      <c r="K15" s="252"/>
      <c r="L15" s="253">
        <f>VLOOKUP(A15,Planificación!B$13:N$23,9,FALSE)</f>
        <v>42276</v>
      </c>
      <c r="M15" s="253">
        <f>VLOOKUP(A15,Planificación!B$13:N$23,12,FALSE)</f>
        <v>42276</v>
      </c>
      <c r="N15" s="255">
        <v>1</v>
      </c>
      <c r="O15" s="256" t="s">
        <v>203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topLeftCell="A55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33" t="s">
        <v>2</v>
      </c>
      <c r="D2" s="233"/>
      <c r="E2" s="233"/>
      <c r="F2" s="233"/>
      <c r="G2" s="233"/>
      <c r="H2" s="233"/>
      <c r="I2" s="233"/>
      <c r="J2" s="149"/>
      <c r="K2" s="149"/>
      <c r="L2" s="149"/>
    </row>
    <row r="3" spans="1:12" s="2" customFormat="1" ht="34.5" customHeight="1">
      <c r="A3" s="11"/>
    </row>
    <row r="4" spans="1:12" s="2" customFormat="1" ht="12.75" customHeight="1">
      <c r="A4" s="11"/>
      <c r="C4" s="230" t="s">
        <v>135</v>
      </c>
      <c r="D4" s="230"/>
      <c r="E4" s="220" t="str">
        <f>IF(Planificación!E6&lt;&gt;"",Planificación!E6,"")</f>
        <v>Roger Apaéstegui Ortega</v>
      </c>
      <c r="F4" s="221"/>
      <c r="G4" s="221"/>
      <c r="H4" s="221"/>
      <c r="I4" s="222"/>
    </row>
    <row r="5" spans="1:12" s="2" customFormat="1" ht="12.75" customHeight="1">
      <c r="A5" s="11"/>
      <c r="C5" s="231" t="str">
        <f>Planificación!B7</f>
        <v>Analista de Calidad</v>
      </c>
      <c r="D5" s="232"/>
      <c r="E5" s="220" t="str">
        <f>IF(Planificación!E7&lt;&gt;"",Planificación!E7,"")</f>
        <v>Julio Leonardo Paredes</v>
      </c>
      <c r="F5" s="221"/>
      <c r="G5" s="221"/>
      <c r="H5" s="221"/>
      <c r="I5" s="222"/>
    </row>
    <row r="6" spans="1:12" s="2" customFormat="1" ht="12.75" customHeight="1">
      <c r="A6" s="11"/>
      <c r="C6" s="218" t="s">
        <v>9</v>
      </c>
      <c r="D6" s="219"/>
      <c r="E6" s="220" t="str">
        <f>IF(Planificación!E8&lt;&gt;"",Planificación!E8,"")</f>
        <v>Julio Leonardo Paredes,  Roger Apaéstegui Ortega</v>
      </c>
      <c r="F6" s="221"/>
      <c r="G6" s="221"/>
      <c r="H6" s="221"/>
      <c r="I6" s="222"/>
    </row>
    <row r="7" spans="1:12" s="2" customFormat="1" ht="24" customHeight="1">
      <c r="A7" s="11"/>
      <c r="C7" s="224" t="s">
        <v>21</v>
      </c>
      <c r="D7" s="224"/>
      <c r="E7" s="225">
        <f>IF(Planificación!E9&lt;&gt;"",Planificación!E9,"")</f>
        <v>42262</v>
      </c>
      <c r="F7" s="226"/>
      <c r="G7" s="227" t="s">
        <v>22</v>
      </c>
      <c r="H7" s="228"/>
      <c r="I7" s="99">
        <f>IF(Planificación!G9&lt;&gt;"",Planificación!G9,"")</f>
        <v>42276</v>
      </c>
    </row>
    <row r="8" spans="1:12" s="2" customFormat="1" ht="12.75" customHeight="1">
      <c r="A8" s="11"/>
      <c r="C8" s="224" t="s">
        <v>1</v>
      </c>
      <c r="D8" s="229"/>
      <c r="E8" s="220" t="str">
        <f>IF(Planificación!E10&lt;&gt;"",Planificación!E10,"")</f>
        <v>SETIEMBRE</v>
      </c>
      <c r="F8" s="221"/>
      <c r="G8" s="221"/>
      <c r="H8" s="221"/>
      <c r="I8" s="222"/>
    </row>
    <row r="13" spans="1:12" ht="15">
      <c r="C13" s="223" t="s">
        <v>31</v>
      </c>
      <c r="D13" s="223"/>
      <c r="E13" s="12"/>
      <c r="F13" s="12"/>
      <c r="G13" s="12"/>
      <c r="H13" s="12"/>
      <c r="I13" s="12"/>
      <c r="J13" s="9"/>
    </row>
    <row r="14" spans="1:12">
      <c r="C14" s="101" t="s">
        <v>40</v>
      </c>
      <c r="D14" s="153">
        <v>3</v>
      </c>
    </row>
    <row r="15" spans="1:12" ht="14.25" customHeight="1">
      <c r="C15" s="101" t="s">
        <v>24</v>
      </c>
      <c r="D15" s="151">
        <v>2</v>
      </c>
    </row>
    <row r="16" spans="1:12">
      <c r="C16" s="101" t="s">
        <v>41</v>
      </c>
      <c r="D16" s="152">
        <v>1</v>
      </c>
    </row>
    <row r="17" spans="3:14">
      <c r="C17" s="101" t="s">
        <v>19</v>
      </c>
      <c r="D17" s="100">
        <f>(D16/(IF(D14=0,1,D14)))</f>
        <v>0.33333333333333331</v>
      </c>
    </row>
    <row r="18" spans="3:14">
      <c r="C18" s="101" t="s">
        <v>20</v>
      </c>
      <c r="D18" s="100">
        <f>1-D17</f>
        <v>0.66666666666666674</v>
      </c>
    </row>
    <row r="19" spans="3:14">
      <c r="C19" s="22"/>
      <c r="D19" s="23"/>
      <c r="E19" s="9"/>
    </row>
    <row r="20" spans="3:14">
      <c r="C20" s="109"/>
      <c r="D20" s="23"/>
      <c r="E20" s="9"/>
    </row>
    <row r="21" spans="3:14">
      <c r="C21" s="109"/>
      <c r="D21" s="23"/>
      <c r="E21" s="9"/>
    </row>
    <row r="22" spans="3:14">
      <c r="C22" s="109"/>
      <c r="D22" s="23"/>
      <c r="E22" s="9"/>
      <c r="N22" s="147"/>
    </row>
    <row r="23" spans="3:14">
      <c r="C23" s="109"/>
      <c r="D23" s="23"/>
      <c r="E23" s="9"/>
    </row>
    <row r="24" spans="3:14">
      <c r="C24" s="109"/>
      <c r="D24" s="23"/>
      <c r="E24" s="9"/>
    </row>
    <row r="26" spans="3:14" ht="15" customHeight="1">
      <c r="C26" s="217" t="s">
        <v>39</v>
      </c>
      <c r="D26" s="217"/>
    </row>
    <row r="27" spans="3:14">
      <c r="C27" s="30" t="s">
        <v>35</v>
      </c>
      <c r="D27" s="29" t="s">
        <v>16</v>
      </c>
    </row>
    <row r="28" spans="3:14">
      <c r="C28" s="102" t="s">
        <v>120</v>
      </c>
      <c r="D28" s="154">
        <f>COUNTIFS('Seguimiento de NC'!G5:G15,"&lt;&gt;No se encontraron No Conformidades",'Seguimiento de NC'!H5:H15,C28)</f>
        <v>6</v>
      </c>
    </row>
    <row r="29" spans="3:14">
      <c r="C29" s="102" t="s">
        <v>121</v>
      </c>
      <c r="D29" s="154">
        <f>COUNTIFS('Seguimiento de NC'!G5:G15,"&lt;&gt;No se encontraron No Conformidades",'Seguimiento de NC'!H5:H15,C29)</f>
        <v>0</v>
      </c>
    </row>
    <row r="30" spans="3:14">
      <c r="C30" s="102" t="s">
        <v>122</v>
      </c>
      <c r="D30" s="154">
        <f>COUNTIFS('Seguimiento de NC'!G5:G15,"&lt;&gt;No se encontraron No Conformidades",'Seguimiento de NC'!H5:H15,C30)</f>
        <v>0</v>
      </c>
    </row>
    <row r="31" spans="3:14">
      <c r="C31" s="102" t="s">
        <v>37</v>
      </c>
      <c r="D31" s="154">
        <f>COUNTIFS('Seguimiento de NC'!G5:G15,"&lt;&gt;No se encontraron No Conformidades",'Seguimiento de NC'!H5:H15,C31)</f>
        <v>0</v>
      </c>
    </row>
    <row r="32" spans="3:14">
      <c r="C32" s="102" t="s">
        <v>36</v>
      </c>
      <c r="D32" s="154">
        <f>COUNTIFS('Seguimiento de NC'!G5:G15,"&lt;&gt;No se encontraron No Conformidades",'Seguimiento de NC'!H5:H15,C32)</f>
        <v>0</v>
      </c>
    </row>
    <row r="33" spans="3:16">
      <c r="C33" s="102" t="s">
        <v>128</v>
      </c>
      <c r="D33" s="154">
        <f>COUNTIFS('Seguimiento de NC'!G5:G15,"&lt;&gt;No se encontraron No Conformidades",'Seguimiento de NC'!H5:H15,C33)</f>
        <v>1</v>
      </c>
    </row>
    <row r="34" spans="3:16">
      <c r="C34" s="103" t="s">
        <v>16</v>
      </c>
      <c r="D34" s="112">
        <f>SUM(D28:D33)</f>
        <v>7</v>
      </c>
    </row>
    <row r="40" spans="3:16" ht="15">
      <c r="C40" s="217" t="s">
        <v>108</v>
      </c>
      <c r="D40" s="217"/>
      <c r="P40" s="147"/>
    </row>
    <row r="41" spans="3:16">
      <c r="C41" s="103" t="s">
        <v>109</v>
      </c>
      <c r="D41" s="111">
        <f>Planificación!O7</f>
        <v>88</v>
      </c>
    </row>
    <row r="42" spans="3:16">
      <c r="C42" s="103" t="s">
        <v>110</v>
      </c>
      <c r="D42" s="111">
        <f>Planificación!O8</f>
        <v>70</v>
      </c>
    </row>
    <row r="43" spans="3:16">
      <c r="C43" s="103" t="s">
        <v>16</v>
      </c>
      <c r="D43" s="111">
        <f>D42</f>
        <v>70</v>
      </c>
    </row>
    <row r="57" spans="3:4" ht="15">
      <c r="C57" s="217" t="s">
        <v>119</v>
      </c>
      <c r="D57" s="217"/>
    </row>
    <row r="58" spans="3:4">
      <c r="C58" s="30" t="s">
        <v>35</v>
      </c>
      <c r="D58" s="29" t="s">
        <v>16</v>
      </c>
    </row>
    <row r="59" spans="3:4">
      <c r="C59" s="104" t="s">
        <v>95</v>
      </c>
      <c r="D59" s="148">
        <f>COUNTIFS('Seguimiento de NC'!G5:G15,"&lt;&gt;No se encontraron No Conformidades",'Seguimiento de NC'!I5:I15,C59)</f>
        <v>7</v>
      </c>
    </row>
    <row r="60" spans="3:4">
      <c r="C60" s="104" t="s">
        <v>97</v>
      </c>
      <c r="D60" s="111">
        <f>COUNTIFS('Seguimiento de NC'!G5:G15,"&lt;&gt;No se encontraron No Conformidades",'Seguimiento de NC'!I5:I15,C60)</f>
        <v>0</v>
      </c>
    </row>
    <row r="61" spans="3:4">
      <c r="C61" s="104" t="s">
        <v>98</v>
      </c>
      <c r="D61" s="111">
        <f>COUNTIFS('Seguimiento de NC'!G5:G15,"&lt;&gt;No se encontraron No Conformidades",'Seguimiento de NC'!I5:I15,C61)</f>
        <v>0</v>
      </c>
    </row>
    <row r="62" spans="3:4">
      <c r="C62" s="103" t="s">
        <v>16</v>
      </c>
      <c r="D62" s="112">
        <f>SUM(D59:D61)</f>
        <v>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9" t="s">
        <v>113</v>
      </c>
      <c r="B2" s="145"/>
      <c r="C2" s="119" t="s">
        <v>102</v>
      </c>
      <c r="E2" s="119" t="s">
        <v>145</v>
      </c>
      <c r="G2" s="118" t="s">
        <v>33</v>
      </c>
      <c r="H2" s="108"/>
      <c r="I2" s="118" t="s">
        <v>96</v>
      </c>
      <c r="J2" s="108"/>
      <c r="K2" s="119" t="s">
        <v>144</v>
      </c>
    </row>
    <row r="3" spans="1:11" ht="12.75" customHeight="1">
      <c r="A3" s="142" t="s">
        <v>123</v>
      </c>
      <c r="B3" s="144"/>
      <c r="C3" s="143" t="s">
        <v>131</v>
      </c>
      <c r="E3" s="120" t="s">
        <v>162</v>
      </c>
      <c r="G3" s="104" t="s">
        <v>95</v>
      </c>
      <c r="H3" s="108"/>
      <c r="I3" s="104" t="s">
        <v>128</v>
      </c>
      <c r="J3" s="108"/>
      <c r="K3" s="117" t="s">
        <v>141</v>
      </c>
    </row>
    <row r="4" spans="1:11" ht="12.75" customHeight="1">
      <c r="A4" s="139"/>
      <c r="B4" s="139"/>
      <c r="C4" s="143" t="s">
        <v>132</v>
      </c>
      <c r="D4" s="108"/>
      <c r="E4" s="120" t="s">
        <v>146</v>
      </c>
      <c r="G4" s="104" t="s">
        <v>97</v>
      </c>
      <c r="H4" s="108"/>
      <c r="I4" s="104" t="s">
        <v>120</v>
      </c>
      <c r="J4" s="108"/>
      <c r="K4" s="117" t="s">
        <v>142</v>
      </c>
    </row>
    <row r="5" spans="1:11" ht="12.75" customHeight="1">
      <c r="A5" s="139"/>
      <c r="B5" s="139"/>
      <c r="C5" s="143" t="s">
        <v>130</v>
      </c>
      <c r="D5" s="108"/>
      <c r="E5" s="133" t="s">
        <v>163</v>
      </c>
      <c r="G5" s="104" t="s">
        <v>98</v>
      </c>
      <c r="H5" s="108"/>
      <c r="I5" s="104" t="s">
        <v>121</v>
      </c>
      <c r="J5" s="108"/>
      <c r="K5" s="117" t="s">
        <v>143</v>
      </c>
    </row>
    <row r="6" spans="1:11" ht="12.75" customHeight="1">
      <c r="A6" s="139"/>
      <c r="B6" s="139"/>
      <c r="C6" s="143" t="s">
        <v>133</v>
      </c>
      <c r="D6" s="108"/>
      <c r="E6" s="120" t="s">
        <v>150</v>
      </c>
      <c r="H6" s="108"/>
      <c r="I6" s="104" t="s">
        <v>122</v>
      </c>
      <c r="J6" s="108"/>
      <c r="K6" s="134"/>
    </row>
    <row r="7" spans="1:11" ht="12.75" customHeight="1">
      <c r="A7" s="139"/>
      <c r="B7" s="139"/>
      <c r="C7" s="143" t="s">
        <v>134</v>
      </c>
      <c r="D7" s="108"/>
      <c r="E7" s="120" t="s">
        <v>147</v>
      </c>
      <c r="H7" s="108"/>
      <c r="I7" s="104" t="s">
        <v>37</v>
      </c>
      <c r="J7" s="108"/>
      <c r="K7" s="108"/>
    </row>
    <row r="8" spans="1:11" ht="12.75" customHeight="1">
      <c r="A8" s="139"/>
      <c r="B8" s="139"/>
      <c r="C8" s="150" t="s">
        <v>179</v>
      </c>
      <c r="D8" s="108"/>
      <c r="E8" s="120" t="s">
        <v>164</v>
      </c>
      <c r="H8" s="108"/>
      <c r="I8" s="104" t="s">
        <v>36</v>
      </c>
      <c r="J8" s="108"/>
      <c r="K8" s="108"/>
    </row>
    <row r="9" spans="1:11" ht="12.75" customHeight="1">
      <c r="A9" s="139"/>
      <c r="B9" s="139"/>
      <c r="C9" s="139"/>
      <c r="D9" s="108"/>
      <c r="E9" s="120" t="s">
        <v>165</v>
      </c>
    </row>
    <row r="10" spans="1:11" ht="12.75" customHeight="1">
      <c r="A10" s="139"/>
      <c r="B10" s="139"/>
      <c r="C10" s="139"/>
      <c r="D10" s="108"/>
      <c r="E10" s="120" t="s">
        <v>156</v>
      </c>
    </row>
    <row r="11" spans="1:11" ht="12.75" customHeight="1">
      <c r="A11" s="139"/>
      <c r="B11" s="139"/>
      <c r="C11" s="139"/>
      <c r="D11" s="108"/>
      <c r="E11" s="120" t="s">
        <v>148</v>
      </c>
    </row>
    <row r="12" spans="1:11" ht="12.75" customHeight="1">
      <c r="A12" s="139"/>
      <c r="B12" s="139"/>
      <c r="C12" s="139"/>
      <c r="D12" s="108"/>
      <c r="E12" s="135" t="s">
        <v>155</v>
      </c>
    </row>
    <row r="13" spans="1:11" ht="12.75" customHeight="1">
      <c r="A13" s="139"/>
      <c r="B13" s="139"/>
      <c r="C13" s="139"/>
      <c r="D13" s="108"/>
      <c r="E13" s="135" t="s">
        <v>152</v>
      </c>
    </row>
    <row r="14" spans="1:11" ht="12.75" customHeight="1">
      <c r="A14" s="139"/>
      <c r="B14" s="139"/>
      <c r="C14" s="139"/>
      <c r="D14" s="108"/>
      <c r="E14" s="135" t="s">
        <v>166</v>
      </c>
    </row>
    <row r="15" spans="1:11" ht="12.75" customHeight="1">
      <c r="A15" s="139"/>
      <c r="B15" s="139"/>
      <c r="C15" s="139"/>
      <c r="D15" s="108"/>
      <c r="E15" s="135" t="s">
        <v>151</v>
      </c>
    </row>
    <row r="16" spans="1:11" ht="12.75" customHeight="1">
      <c r="A16" s="139"/>
      <c r="B16" s="139"/>
      <c r="C16" s="139"/>
      <c r="D16" s="108"/>
      <c r="E16" s="135" t="s">
        <v>157</v>
      </c>
    </row>
    <row r="17" spans="1:5" ht="12.75" customHeight="1">
      <c r="A17" s="139"/>
      <c r="B17" s="139"/>
      <c r="C17" s="139"/>
      <c r="D17" s="108"/>
      <c r="E17" s="135" t="s">
        <v>180</v>
      </c>
    </row>
    <row r="18" spans="1:5" ht="12.75" customHeight="1">
      <c r="A18" s="139"/>
      <c r="B18" s="139"/>
      <c r="C18" s="139"/>
      <c r="D18" s="108"/>
      <c r="E18" s="135" t="s">
        <v>158</v>
      </c>
    </row>
    <row r="19" spans="1:5" ht="12.75" customHeight="1">
      <c r="A19" s="139"/>
      <c r="B19" s="139"/>
      <c r="C19" s="139"/>
      <c r="D19" s="108"/>
      <c r="E19" s="136" t="s">
        <v>167</v>
      </c>
    </row>
    <row r="20" spans="1:5" ht="12.75" customHeight="1">
      <c r="A20" s="139"/>
      <c r="B20" s="139"/>
      <c r="C20" s="139"/>
      <c r="D20" s="108"/>
      <c r="E20" s="135" t="s">
        <v>190</v>
      </c>
    </row>
    <row r="21" spans="1:5" ht="12.75" customHeight="1">
      <c r="A21" s="139"/>
      <c r="B21" s="139"/>
      <c r="C21" s="139"/>
      <c r="D21" s="108"/>
      <c r="E21" s="135" t="s">
        <v>159</v>
      </c>
    </row>
    <row r="22" spans="1:5" ht="12.75" customHeight="1">
      <c r="A22" s="139"/>
      <c r="B22" s="139"/>
      <c r="C22" s="139"/>
      <c r="D22" s="108"/>
      <c r="E22" s="135" t="s">
        <v>185</v>
      </c>
    </row>
    <row r="23" spans="1:5" ht="12.75" customHeight="1">
      <c r="A23" s="139"/>
      <c r="B23" s="139"/>
      <c r="C23" s="139"/>
      <c r="D23" s="108"/>
      <c r="E23" s="135" t="s">
        <v>182</v>
      </c>
    </row>
    <row r="24" spans="1:5" ht="12.75" customHeight="1">
      <c r="A24" s="139"/>
      <c r="B24" s="139"/>
      <c r="C24" s="139"/>
      <c r="D24" s="108"/>
      <c r="E24" s="135" t="s">
        <v>181</v>
      </c>
    </row>
    <row r="25" spans="1:5" ht="12.75" customHeight="1">
      <c r="A25" s="139"/>
      <c r="B25" s="139"/>
      <c r="C25" s="139"/>
      <c r="D25" s="108"/>
      <c r="E25" s="135" t="s">
        <v>184</v>
      </c>
    </row>
    <row r="26" spans="1:5" ht="12.75" customHeight="1">
      <c r="A26" s="139"/>
      <c r="B26" s="139"/>
      <c r="C26" s="139"/>
      <c r="D26" s="108"/>
      <c r="E26" s="135" t="s">
        <v>183</v>
      </c>
    </row>
    <row r="27" spans="1:5" ht="12.75" customHeight="1">
      <c r="A27" s="139"/>
      <c r="B27" s="139"/>
      <c r="C27" s="139"/>
      <c r="D27" s="108"/>
      <c r="E27" s="135" t="s">
        <v>136</v>
      </c>
    </row>
    <row r="28" spans="1:5" ht="12.75" customHeight="1">
      <c r="A28" s="139"/>
      <c r="B28" s="139"/>
      <c r="C28" s="139"/>
      <c r="D28" s="108"/>
      <c r="E28" s="135" t="s">
        <v>149</v>
      </c>
    </row>
    <row r="29" spans="1:5" ht="12.75" customHeight="1">
      <c r="A29" s="139"/>
      <c r="B29" s="139"/>
      <c r="C29" s="139"/>
      <c r="D29" s="108"/>
      <c r="E29" s="135" t="s">
        <v>154</v>
      </c>
    </row>
    <row r="30" spans="1:5" ht="12.75" customHeight="1">
      <c r="A30" s="139"/>
      <c r="B30" s="139"/>
      <c r="C30" s="139"/>
      <c r="D30" s="108"/>
      <c r="E30" s="135" t="s">
        <v>186</v>
      </c>
    </row>
    <row r="31" spans="1:5" ht="12.75" customHeight="1">
      <c r="A31" s="139"/>
      <c r="B31" s="139"/>
      <c r="C31" s="139"/>
      <c r="D31" s="108"/>
      <c r="E31" s="135" t="s">
        <v>168</v>
      </c>
    </row>
    <row r="32" spans="1:5" ht="12.75" customHeight="1">
      <c r="A32" s="139"/>
      <c r="B32" s="139"/>
      <c r="C32" s="139"/>
      <c r="D32" s="108"/>
      <c r="E32" s="135" t="s">
        <v>187</v>
      </c>
    </row>
    <row r="33" spans="1:5" ht="12.75" customHeight="1">
      <c r="A33" s="139"/>
      <c r="B33" s="139"/>
      <c r="C33" s="139"/>
      <c r="D33" s="108"/>
      <c r="E33" s="137" t="s">
        <v>188</v>
      </c>
    </row>
    <row r="34" spans="1:5" ht="12.75" customHeight="1">
      <c r="A34" s="139"/>
      <c r="B34" s="139"/>
      <c r="C34" s="139"/>
      <c r="D34" s="108"/>
      <c r="E34" s="135" t="s">
        <v>189</v>
      </c>
    </row>
    <row r="35" spans="1:5" ht="12.75" customHeight="1">
      <c r="A35" s="139"/>
      <c r="B35" s="139"/>
      <c r="C35" s="139"/>
      <c r="D35" s="108"/>
      <c r="E35" s="135" t="s">
        <v>169</v>
      </c>
    </row>
    <row r="36" spans="1:5" ht="12.75" customHeight="1">
      <c r="A36" s="139"/>
      <c r="B36" s="139"/>
      <c r="C36" s="139"/>
      <c r="D36" s="140"/>
      <c r="E36" s="135" t="s">
        <v>170</v>
      </c>
    </row>
    <row r="37" spans="1:5" ht="12.75" customHeight="1">
      <c r="A37" s="139"/>
      <c r="B37" s="139"/>
      <c r="C37" s="139"/>
      <c r="D37" s="140"/>
      <c r="E37" s="138" t="s">
        <v>171</v>
      </c>
    </row>
    <row r="38" spans="1:5" ht="12.75" customHeight="1">
      <c r="A38" s="139"/>
      <c r="B38" s="139"/>
      <c r="C38" s="139"/>
      <c r="D38" s="141"/>
      <c r="E38" s="138" t="s">
        <v>153</v>
      </c>
    </row>
    <row r="39" spans="1:5" ht="12.75" customHeight="1">
      <c r="A39" s="139"/>
      <c r="B39" s="139"/>
      <c r="C39" s="139"/>
      <c r="D39" s="141"/>
      <c r="E39" s="138" t="s">
        <v>172</v>
      </c>
    </row>
    <row r="40" spans="1:5" ht="12.75" customHeight="1">
      <c r="A40" s="139"/>
      <c r="B40" s="139"/>
      <c r="C40" s="139"/>
      <c r="D40" s="141"/>
      <c r="E40" s="138" t="s">
        <v>173</v>
      </c>
    </row>
    <row r="41" spans="1:5" ht="12.75" customHeight="1">
      <c r="A41" s="139"/>
      <c r="B41" s="139"/>
      <c r="C41" s="139"/>
      <c r="D41" s="141"/>
      <c r="E41" s="138" t="s">
        <v>174</v>
      </c>
    </row>
    <row r="42" spans="1:5">
      <c r="A42" s="108"/>
      <c r="B42" s="108"/>
      <c r="C42" s="108"/>
      <c r="D42" s="140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Cesar Leonardo Paredes</cp:lastModifiedBy>
  <cp:lastPrinted>2008-05-09T02:48:55Z</cp:lastPrinted>
  <dcterms:created xsi:type="dcterms:W3CDTF">2007-02-12T17:08:23Z</dcterms:created>
  <dcterms:modified xsi:type="dcterms:W3CDTF">2015-11-03T22:07:51Z</dcterms:modified>
</cp:coreProperties>
</file>