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emingCollegeCourses\ProblemSolving_and_Programming\PSP\WeeklyWork\GroupProject\Tobe_Submitted\"/>
    </mc:Choice>
  </mc:AlternateContent>
  <xr:revisionPtr revIDLastSave="0" documentId="13_ncr:1_{870BF8B7-1D0B-4A75-858F-811DB08E90B8}" xr6:coauthVersionLast="47" xr6:coauthVersionMax="47" xr10:uidLastSave="{00000000-0000-0000-0000-000000000000}"/>
  <bookViews>
    <workbookView xWindow="-120" yWindow="-120" windowWidth="29040" windowHeight="15720" activeTab="1" xr2:uid="{0FFC71EA-69AA-4C58-84F3-DD55EF1E9948}"/>
  </bookViews>
  <sheets>
    <sheet name="Bark_Lake_Traverse" sheetId="1" r:id="rId1"/>
    <sheet name="Site Plan Tra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I8" i="2"/>
  <c r="H8" i="2"/>
  <c r="I6" i="2"/>
  <c r="H6" i="2"/>
  <c r="I4" i="2"/>
  <c r="H4" i="2"/>
  <c r="I2" i="2"/>
  <c r="I11" i="2" s="1"/>
  <c r="H2" i="2"/>
  <c r="H11" i="2" s="1"/>
  <c r="I6" i="1"/>
  <c r="I8" i="1"/>
  <c r="I22" i="1"/>
  <c r="E24" i="1"/>
  <c r="I24" i="1" s="1"/>
  <c r="E22" i="1"/>
  <c r="E20" i="1"/>
  <c r="I20" i="1" s="1"/>
  <c r="E18" i="1"/>
  <c r="I18" i="1" s="1"/>
  <c r="E16" i="1"/>
  <c r="I16" i="1" s="1"/>
  <c r="E14" i="1"/>
  <c r="I14" i="1" s="1"/>
  <c r="E12" i="1"/>
  <c r="I12" i="1" s="1"/>
  <c r="E10" i="1"/>
  <c r="I10" i="1" s="1"/>
  <c r="E8" i="1"/>
  <c r="E6" i="1"/>
  <c r="E4" i="1"/>
  <c r="I4" i="1" s="1"/>
  <c r="E2" i="1"/>
  <c r="I2" i="1" s="1"/>
  <c r="E27" i="1" l="1"/>
  <c r="H2" i="1"/>
  <c r="H27" i="1" s="1"/>
  <c r="I27" i="1"/>
</calcChain>
</file>

<file path=xl/sharedStrings.xml><?xml version="1.0" encoding="utf-8"?>
<sst xmlns="http://schemas.openxmlformats.org/spreadsheetml/2006/main" count="185" uniqueCount="142">
  <si>
    <t>Occupied Station</t>
  </si>
  <si>
    <t>Measured to Station</t>
  </si>
  <si>
    <t>Backsight HD (m)</t>
  </si>
  <si>
    <t>Foresight HD (m)</t>
  </si>
  <si>
    <t>Average HD (m)</t>
  </si>
  <si>
    <t>Interior Angle (DMS)</t>
  </si>
  <si>
    <t>113°01'19"</t>
  </si>
  <si>
    <t>105°08'56"</t>
  </si>
  <si>
    <t>164°43'02"</t>
  </si>
  <si>
    <t>211°02'29"</t>
  </si>
  <si>
    <t>141°51'39"</t>
  </si>
  <si>
    <t>225°12'05"</t>
  </si>
  <si>
    <t>72°21'49"</t>
  </si>
  <si>
    <t>84°17'18"</t>
  </si>
  <si>
    <t>191°26'22"</t>
  </si>
  <si>
    <t>0°00'00"</t>
  </si>
  <si>
    <t>113°13'28"</t>
  </si>
  <si>
    <t>159°20'32"</t>
  </si>
  <si>
    <t>217°22'23"</t>
  </si>
  <si>
    <t>S70d0'00"E</t>
  </si>
  <si>
    <t>N 43D13'28"E</t>
  </si>
  <si>
    <t>N44d24'41''W</t>
  </si>
  <si>
    <t>S60D44'15''W</t>
  </si>
  <si>
    <t xml:space="preserve">S76d29'46''W </t>
  </si>
  <si>
    <t xml:space="preserve">S38d21'25''W </t>
  </si>
  <si>
    <t>S83d33'30"W</t>
  </si>
  <si>
    <t>S 24d04'41"E</t>
  </si>
  <si>
    <t>Latitudes</t>
  </si>
  <si>
    <t>Departures</t>
  </si>
  <si>
    <t>N71d38'59"e</t>
  </si>
  <si>
    <t>Bearing Calculations</t>
  </si>
  <si>
    <t>Bearing</t>
  </si>
  <si>
    <t>Line</t>
  </si>
  <si>
    <t>113d13'28" - 70d0'00" = N 43D13'28"E</t>
  </si>
  <si>
    <t>3--4</t>
  </si>
  <si>
    <t>(159d20'32"+ 43d13'28") -180 = N22d33'60''E</t>
  </si>
  <si>
    <t>180d-(113d01'19" + 22d33'60") =N44d24'41''W</t>
  </si>
  <si>
    <t>4--5</t>
  </si>
  <si>
    <t>105d08'56"-44d24'15" =  S60D44'15''W</t>
  </si>
  <si>
    <t>5--6</t>
  </si>
  <si>
    <t>(60d44'15"+ 164d43'02") -180d = S45d27'17''W</t>
  </si>
  <si>
    <t>S45d27'17''W</t>
  </si>
  <si>
    <t xml:space="preserve">(211d02'29" + 45d27'17")-180d =S76d29'46''W </t>
  </si>
  <si>
    <t>7--8</t>
  </si>
  <si>
    <t xml:space="preserve">(141d51'39"+76d29'46") -180d = 37d80'85"=S38d21'25''W </t>
  </si>
  <si>
    <t>8--9</t>
  </si>
  <si>
    <t>(225d12'05" +38d21'25") -180d = S83d33'30"W</t>
  </si>
  <si>
    <t>9--10</t>
  </si>
  <si>
    <t xml:space="preserve">180d - (83d33'30" +72d21'49")  =  S24d04'41"E </t>
  </si>
  <si>
    <t>10--11</t>
  </si>
  <si>
    <t>N60d12'37"e</t>
  </si>
  <si>
    <t>191d26'22"+60d12'37")-180d = N71d38'59"E</t>
  </si>
  <si>
    <t>84d17'18"-24d04'41" = N60d12'37"E</t>
  </si>
  <si>
    <t>11--12</t>
  </si>
  <si>
    <t>6--7</t>
  </si>
  <si>
    <t>2--3</t>
  </si>
  <si>
    <t>1--2</t>
  </si>
  <si>
    <t>Latitudes calculations</t>
  </si>
  <si>
    <t>N= 96.7590 * cos(70d) =  -33.0935</t>
  </si>
  <si>
    <t>12--1</t>
  </si>
  <si>
    <t>N22d34'0''E</t>
  </si>
  <si>
    <t>N=54.771 * cos(43.33444444d) = 39.9103</t>
  </si>
  <si>
    <t>N= 49.3030 * cos(22.56666667d) = 45.52805</t>
  </si>
  <si>
    <t>N= 102.672 *cos(44.41138889d) =  73.342</t>
  </si>
  <si>
    <t>N= 36.898 *cos(60.7375d) = -18.0362</t>
  </si>
  <si>
    <t>N= 63.252*cos(45.4547222d)=-44.3696</t>
  </si>
  <si>
    <t>N= 24.4650* cos(76.4961111d) = -5.7129</t>
  </si>
  <si>
    <t>N= 69.325*cos(38.35694444d) = -54.3619</t>
  </si>
  <si>
    <t>N= 43.976*cos(83.55833333d) = -4.9337</t>
  </si>
  <si>
    <t>N= 43.969*cos(24.07805556d) = -40.1433</t>
  </si>
  <si>
    <t>N= 56.8835*cos(60.21027778) = 28.2608</t>
  </si>
  <si>
    <t>Departure Calculations</t>
  </si>
  <si>
    <t>E= 96.7590 * sin(70d) =  90.9237</t>
  </si>
  <si>
    <t>E=54.771 * sin(43.33444444d) = 37.5103</t>
  </si>
  <si>
    <t>E= 49.3030 * sin(22.56666667d) = 18.9204</t>
  </si>
  <si>
    <t>E= 102.672 *sin(44.41138889d) = -71.8504</t>
  </si>
  <si>
    <t>E= 36.898 *sin(60.7375d) = -32.1894</t>
  </si>
  <si>
    <t>E= 63.252*sin(45.4547222d)= -45.0795</t>
  </si>
  <si>
    <t>E= 69.325*sin(38.35694444d) = -43.0202</t>
  </si>
  <si>
    <t>E= 43.976*sin(83.55833333d) = -43.6983</t>
  </si>
  <si>
    <t>E= 43.969*sin(24.07805556d) = 17.9385</t>
  </si>
  <si>
    <t>E= 56.8835*sin(60.21027778) = 49.3667</t>
  </si>
  <si>
    <t>N= 47.1105*cos(71.64972222)  = 14.8316</t>
  </si>
  <si>
    <t>E= 47.1105*sin(71.64972222)  =44.715</t>
  </si>
  <si>
    <t>E= 24.4650* sin(76.4961111d) = 23.7886</t>
  </si>
  <si>
    <t>Eclosure</t>
  </si>
  <si>
    <r>
      <t xml:space="preserve">Ec =  </t>
    </r>
    <r>
      <rPr>
        <sz val="11"/>
        <color theme="1"/>
        <rFont val="Calibri"/>
        <family val="2"/>
      </rPr>
      <t>√(1.2216)^ + (-0.2518)</t>
    </r>
    <r>
      <rPr>
        <sz val="11"/>
        <color theme="1"/>
        <rFont val="Calibri"/>
        <family val="2"/>
        <scheme val="minor"/>
      </rPr>
      <t>^ = √1.5557098= 1.247</t>
    </r>
  </si>
  <si>
    <t>Angle of Misclosure</t>
  </si>
  <si>
    <t>∑ = (12-2)*180 =1800  --  Should be.</t>
  </si>
  <si>
    <t>22'</t>
  </si>
  <si>
    <t>13'</t>
  </si>
  <si>
    <t>20'</t>
  </si>
  <si>
    <t>01'</t>
  </si>
  <si>
    <t>08'</t>
  </si>
  <si>
    <t>43'</t>
  </si>
  <si>
    <t>02'</t>
  </si>
  <si>
    <t>51'</t>
  </si>
  <si>
    <t>12'</t>
  </si>
  <si>
    <t>21'</t>
  </si>
  <si>
    <t>17'</t>
  </si>
  <si>
    <t>26'</t>
  </si>
  <si>
    <t>217°</t>
  </si>
  <si>
    <t>23"</t>
  </si>
  <si>
    <t>113°</t>
  </si>
  <si>
    <t>28"</t>
  </si>
  <si>
    <t xml:space="preserve"> 159°</t>
  </si>
  <si>
    <t>32"</t>
  </si>
  <si>
    <t>19"</t>
  </si>
  <si>
    <t>105°</t>
  </si>
  <si>
    <t>56"</t>
  </si>
  <si>
    <t>164°</t>
  </si>
  <si>
    <t>02"</t>
  </si>
  <si>
    <t>211°</t>
  </si>
  <si>
    <t xml:space="preserve">29" </t>
  </si>
  <si>
    <t>141°</t>
  </si>
  <si>
    <t>39"</t>
  </si>
  <si>
    <t>225°</t>
  </si>
  <si>
    <t>05"</t>
  </si>
  <si>
    <t>72°</t>
  </si>
  <si>
    <t xml:space="preserve">49" </t>
  </si>
  <si>
    <t>84°</t>
  </si>
  <si>
    <t xml:space="preserve">18" </t>
  </si>
  <si>
    <t>191°</t>
  </si>
  <si>
    <t>22"</t>
  </si>
  <si>
    <t>322''</t>
  </si>
  <si>
    <t>236'</t>
  </si>
  <si>
    <t>1795°</t>
  </si>
  <si>
    <t xml:space="preserve">Multiplying Interior Angles </t>
  </si>
  <si>
    <t>1799°</t>
  </si>
  <si>
    <t>Angle of misclosure = 1799°59'60"- 1799°01'22"= 58'38"</t>
  </si>
  <si>
    <t>Round</t>
  </si>
  <si>
    <t>(180°- 110°00’00”) = S70°0'00"E</t>
  </si>
  <si>
    <t>PERIMETER = 689.3840</t>
  </si>
  <si>
    <t>Accuracy = 1.247/689.3840 = 1/5529 =  1/5500</t>
  </si>
  <si>
    <t>Azimuth (DD)</t>
  </si>
  <si>
    <t xml:space="preserve">PERIMETER = </t>
  </si>
  <si>
    <t>Sum Latitudes</t>
  </si>
  <si>
    <t>Sum Departures</t>
  </si>
  <si>
    <t>Error of closure Calculation:</t>
  </si>
  <si>
    <t>Accuracy Calculation:</t>
  </si>
  <si>
    <t>759.6957/0.24454</t>
  </si>
  <si>
    <t xml:space="preserve"> 1/3100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</si>
</sst>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/>
    <xf numFmtId="165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/>
    <xf numFmtId="164" fontId="9" fillId="0" borderId="0" xfId="0" applyNumberFormat="1" applyFont="1"/>
    <xf numFmtId="165" fontId="6" fillId="0" borderId="0" xfId="0" applyNumberFormat="1" applyFont="1" applyAlignment="1">
      <alignment vertical="center"/>
    </xf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164" fontId="9" fillId="6" borderId="0" xfId="0" applyNumberFormat="1" applyFont="1" applyFill="1"/>
    <xf numFmtId="0" fontId="11" fillId="0" borderId="0" xfId="0" applyFont="1" applyAlignment="1">
      <alignment horizontal="center"/>
    </xf>
    <xf numFmtId="16" fontId="11" fillId="0" borderId="0" xfId="0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164" fontId="6" fillId="6" borderId="0" xfId="0" applyNumberFormat="1" applyFont="1" applyFill="1"/>
    <xf numFmtId="164" fontId="6" fillId="5" borderId="0" xfId="0" applyNumberFormat="1" applyFont="1" applyFill="1"/>
    <xf numFmtId="165" fontId="0" fillId="5" borderId="0" xfId="0" applyNumberFormat="1" applyFill="1" applyAlignment="1">
      <alignment vertical="center"/>
    </xf>
    <xf numFmtId="16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5" fontId="12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4" fontId="0" fillId="7" borderId="0" xfId="0" applyNumberFormat="1" applyFill="1"/>
    <xf numFmtId="165" fontId="0" fillId="7" borderId="0" xfId="0" applyNumberFormat="1" applyFill="1" applyAlignment="1">
      <alignment vertical="center"/>
    </xf>
    <xf numFmtId="0" fontId="0" fillId="7" borderId="0" xfId="0" applyFill="1" applyAlignment="1">
      <alignment horizontal="center"/>
    </xf>
    <xf numFmtId="164" fontId="9" fillId="8" borderId="0" xfId="0" applyNumberFormat="1" applyFont="1" applyFill="1"/>
    <xf numFmtId="164" fontId="9" fillId="9" borderId="0" xfId="0" applyNumberFormat="1" applyFont="1" applyFill="1"/>
    <xf numFmtId="164" fontId="10" fillId="0" borderId="0" xfId="0" applyNumberFormat="1" applyFont="1"/>
    <xf numFmtId="0" fontId="15" fillId="0" borderId="0" xfId="0" applyFont="1"/>
    <xf numFmtId="164" fontId="14" fillId="11" borderId="0" xfId="2" applyNumberFormat="1"/>
    <xf numFmtId="165" fontId="14" fillId="11" borderId="0" xfId="2" applyNumberFormat="1" applyAlignment="1">
      <alignment horizontal="center" vertical="center"/>
    </xf>
    <xf numFmtId="165" fontId="14" fillId="11" borderId="0" xfId="2" applyNumberFormat="1" applyAlignment="1">
      <alignment vertical="center"/>
    </xf>
    <xf numFmtId="0" fontId="14" fillId="11" borderId="0" xfId="2"/>
    <xf numFmtId="165" fontId="14" fillId="11" borderId="0" xfId="2" applyNumberFormat="1" applyAlignment="1">
      <alignment horizontal="center"/>
    </xf>
    <xf numFmtId="165" fontId="13" fillId="10" borderId="0" xfId="1" applyNumberFormat="1" applyAlignment="1">
      <alignment vertical="center"/>
    </xf>
    <xf numFmtId="165" fontId="13" fillId="10" borderId="0" xfId="1" applyNumberFormat="1" applyAlignment="1">
      <alignment horizontal="center"/>
    </xf>
    <xf numFmtId="17" fontId="13" fillId="10" borderId="0" xfId="1" applyNumberFormat="1"/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3802-3A3D-4818-9059-9255DB4D7AD3}">
  <dimension ref="A1:CD66"/>
  <sheetViews>
    <sheetView topLeftCell="D17" workbookViewId="0">
      <selection activeCell="J29" sqref="J29"/>
    </sheetView>
  </sheetViews>
  <sheetFormatPr defaultRowHeight="15" x14ac:dyDescent="0.25"/>
  <cols>
    <col min="1" max="1" width="21.5703125" style="2" customWidth="1"/>
    <col min="2" max="2" width="31" style="2" customWidth="1"/>
    <col min="3" max="3" width="71" style="3" customWidth="1"/>
    <col min="4" max="4" width="54.5703125" style="3" customWidth="1"/>
    <col min="5" max="5" width="42.42578125" style="10" customWidth="1"/>
    <col min="6" max="6" width="46" style="2" customWidth="1"/>
    <col min="7" max="7" width="30.85546875" style="10" hidden="1" customWidth="1"/>
    <col min="8" max="8" width="40" style="2" customWidth="1"/>
    <col min="9" max="9" width="28.85546875" style="2" customWidth="1"/>
    <col min="10" max="10" width="78.42578125" style="2" customWidth="1"/>
    <col min="11" max="11" width="53.7109375" style="10" customWidth="1"/>
  </cols>
  <sheetData>
    <row r="1" spans="1:11" s="1" customFormat="1" ht="36.75" customHeight="1" thickBot="1" x14ac:dyDescent="0.3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1" t="s">
        <v>5</v>
      </c>
      <c r="G1" s="13" t="s">
        <v>134</v>
      </c>
      <c r="H1" s="11" t="s">
        <v>27</v>
      </c>
      <c r="I1" s="11" t="s">
        <v>28</v>
      </c>
      <c r="J1" s="11" t="s">
        <v>5</v>
      </c>
      <c r="K1" s="13" t="s">
        <v>134</v>
      </c>
    </row>
    <row r="2" spans="1:11" x14ac:dyDescent="0.25">
      <c r="A2" s="4">
        <v>12</v>
      </c>
      <c r="B2" s="5">
        <v>1</v>
      </c>
      <c r="C2" s="6"/>
      <c r="D2" s="6">
        <v>96.784000000000006</v>
      </c>
      <c r="E2" s="58">
        <f>AVERAGE(C3,D2)</f>
        <v>96.759</v>
      </c>
      <c r="F2" s="14" t="s">
        <v>18</v>
      </c>
      <c r="G2" s="65">
        <v>110</v>
      </c>
      <c r="H2" s="64">
        <f>(E2)*(COS(RADIANS(G2)))</f>
        <v>-33.093527048048379</v>
      </c>
      <c r="I2" s="60">
        <f>(E2)*(SIN(RADIANS(G2)))</f>
        <v>90.923718294623711</v>
      </c>
      <c r="J2" s="14">
        <v>217.37305556000001</v>
      </c>
      <c r="K2" s="58">
        <v>110</v>
      </c>
    </row>
    <row r="3" spans="1:11" ht="15.75" thickBot="1" x14ac:dyDescent="0.3">
      <c r="A3" s="7">
        <v>1</v>
      </c>
      <c r="B3" s="8">
        <v>12</v>
      </c>
      <c r="C3" s="9">
        <v>96.733999999999995</v>
      </c>
      <c r="D3" s="9"/>
      <c r="E3" s="59"/>
      <c r="F3" s="15" t="s">
        <v>15</v>
      </c>
      <c r="G3" s="66"/>
      <c r="H3" s="63"/>
      <c r="I3" s="61"/>
      <c r="J3" s="15" t="s">
        <v>15</v>
      </c>
      <c r="K3" s="59"/>
    </row>
    <row r="4" spans="1:11" x14ac:dyDescent="0.25">
      <c r="A4" s="4">
        <v>1</v>
      </c>
      <c r="B4" s="5">
        <v>2</v>
      </c>
      <c r="C4" s="6"/>
      <c r="D4" s="6">
        <v>54.786000000000001</v>
      </c>
      <c r="E4" s="58">
        <f>AVERAGE(D4,C5)</f>
        <v>54.771000000000001</v>
      </c>
      <c r="F4" s="14" t="s">
        <v>16</v>
      </c>
      <c r="G4" s="65">
        <v>43.224443999999998</v>
      </c>
      <c r="H4" s="62">
        <v>39.910299999999999</v>
      </c>
      <c r="I4" s="60">
        <f>(E4)*(SIN(RADIANS(G4)))</f>
        <v>37.510359832341834</v>
      </c>
      <c r="J4" s="14">
        <v>113.22444444</v>
      </c>
      <c r="K4" s="58">
        <v>43.2244444444</v>
      </c>
    </row>
    <row r="5" spans="1:11" ht="15.75" thickBot="1" x14ac:dyDescent="0.3">
      <c r="A5" s="7">
        <v>2</v>
      </c>
      <c r="B5" s="8">
        <v>1</v>
      </c>
      <c r="C5" s="9">
        <v>54.756</v>
      </c>
      <c r="D5" s="9"/>
      <c r="E5" s="59"/>
      <c r="F5" s="16" t="s">
        <v>15</v>
      </c>
      <c r="G5" s="66"/>
      <c r="H5" s="63"/>
      <c r="I5" s="61"/>
      <c r="J5" s="16" t="s">
        <v>15</v>
      </c>
      <c r="K5" s="59"/>
    </row>
    <row r="6" spans="1:11" x14ac:dyDescent="0.25">
      <c r="A6" s="4">
        <v>2</v>
      </c>
      <c r="B6" s="5">
        <v>3</v>
      </c>
      <c r="C6" s="6"/>
      <c r="D6" s="6">
        <v>49.286000000000001</v>
      </c>
      <c r="E6" s="58">
        <f>AVERAGE(D6,C7)</f>
        <v>49.302999999999997</v>
      </c>
      <c r="F6" s="14" t="s">
        <v>17</v>
      </c>
      <c r="G6" s="65">
        <v>22.566669999999998</v>
      </c>
      <c r="H6" s="62">
        <v>45.52805</v>
      </c>
      <c r="I6" s="60">
        <f>(E6)*(SIN(RADIANS(G6)))</f>
        <v>18.920431000301889</v>
      </c>
      <c r="J6" s="14">
        <v>159.342222222</v>
      </c>
      <c r="K6" s="58">
        <v>22.566666666700002</v>
      </c>
    </row>
    <row r="7" spans="1:11" ht="15.75" thickBot="1" x14ac:dyDescent="0.3">
      <c r="A7" s="7">
        <v>3</v>
      </c>
      <c r="B7" s="8">
        <v>2</v>
      </c>
      <c r="C7" s="9">
        <v>49.32</v>
      </c>
      <c r="D7" s="9"/>
      <c r="E7" s="59"/>
      <c r="F7" s="15" t="s">
        <v>15</v>
      </c>
      <c r="G7" s="66"/>
      <c r="H7" s="63"/>
      <c r="I7" s="61"/>
      <c r="J7" s="15" t="s">
        <v>15</v>
      </c>
      <c r="K7" s="59"/>
    </row>
    <row r="8" spans="1:11" x14ac:dyDescent="0.25">
      <c r="A8" s="4">
        <v>3</v>
      </c>
      <c r="B8" s="5">
        <v>4</v>
      </c>
      <c r="C8" s="6"/>
      <c r="D8" s="6">
        <v>102.699</v>
      </c>
      <c r="E8" s="58">
        <f>AVERAGE(D8,C9)</f>
        <v>102.672</v>
      </c>
      <c r="F8" s="14" t="s">
        <v>6</v>
      </c>
      <c r="G8" s="65">
        <v>315.58859999999999</v>
      </c>
      <c r="H8" s="62">
        <v>73.341999999999999</v>
      </c>
      <c r="I8" s="60">
        <f>(E8)*(SIN(RADIANS(G8)))</f>
        <v>-71.850428605090769</v>
      </c>
      <c r="J8" s="14">
        <v>113.021944444</v>
      </c>
      <c r="K8" s="58">
        <v>315.58861100000001</v>
      </c>
    </row>
    <row r="9" spans="1:11" ht="15.75" thickBot="1" x14ac:dyDescent="0.3">
      <c r="A9" s="7">
        <v>4</v>
      </c>
      <c r="B9" s="8">
        <v>3</v>
      </c>
      <c r="C9" s="9">
        <v>102.645</v>
      </c>
      <c r="D9" s="9"/>
      <c r="E9" s="59"/>
      <c r="F9" s="15" t="s">
        <v>15</v>
      </c>
      <c r="G9" s="66"/>
      <c r="H9" s="63"/>
      <c r="I9" s="61"/>
      <c r="J9" s="15" t="s">
        <v>15</v>
      </c>
      <c r="K9" s="59"/>
    </row>
    <row r="10" spans="1:11" x14ac:dyDescent="0.25">
      <c r="A10" s="4">
        <v>4</v>
      </c>
      <c r="B10" s="5">
        <v>5</v>
      </c>
      <c r="C10" s="6"/>
      <c r="D10" s="6">
        <v>36.886000000000003</v>
      </c>
      <c r="E10" s="58">
        <f>AVERAGE(D10,C11)</f>
        <v>36.897999999999996</v>
      </c>
      <c r="F10" s="14" t="s">
        <v>7</v>
      </c>
      <c r="G10" s="65">
        <v>60.737499999999997</v>
      </c>
      <c r="H10" s="62">
        <v>-18.036200000000001</v>
      </c>
      <c r="I10" s="60">
        <f>(-E10)*(SIN(RADIANS(G10)))</f>
        <v>-32.189423553246279</v>
      </c>
      <c r="J10" s="14">
        <v>105.14888888900001</v>
      </c>
      <c r="K10" s="58">
        <v>240.73750000000001</v>
      </c>
    </row>
    <row r="11" spans="1:11" ht="15.75" thickBot="1" x14ac:dyDescent="0.3">
      <c r="A11" s="7">
        <v>5</v>
      </c>
      <c r="B11" s="8">
        <v>4</v>
      </c>
      <c r="C11" s="9">
        <v>36.909999999999997</v>
      </c>
      <c r="D11" s="9"/>
      <c r="E11" s="59"/>
      <c r="F11" s="15" t="s">
        <v>15</v>
      </c>
      <c r="G11" s="66"/>
      <c r="H11" s="63"/>
      <c r="I11" s="61"/>
      <c r="J11" s="15" t="s">
        <v>15</v>
      </c>
      <c r="K11" s="59"/>
    </row>
    <row r="12" spans="1:11" x14ac:dyDescent="0.25">
      <c r="A12" s="4">
        <v>5</v>
      </c>
      <c r="B12" s="5">
        <v>6</v>
      </c>
      <c r="C12" s="6"/>
      <c r="D12" s="6">
        <v>63.252000000000002</v>
      </c>
      <c r="E12" s="58">
        <f>AVERAGE(D12,C13)</f>
        <v>63.252000000000002</v>
      </c>
      <c r="F12" s="14" t="s">
        <v>8</v>
      </c>
      <c r="G12" s="65">
        <v>45.454720000000002</v>
      </c>
      <c r="H12" s="62">
        <v>-44.369599999999998</v>
      </c>
      <c r="I12" s="60">
        <f>(-E12)*(SIN(RADIANS(G12)))</f>
        <v>-45.079466895352972</v>
      </c>
      <c r="J12" s="14">
        <v>164.717222222</v>
      </c>
      <c r="K12" s="58">
        <v>225.454722</v>
      </c>
    </row>
    <row r="13" spans="1:11" ht="15.75" thickBot="1" x14ac:dyDescent="0.3">
      <c r="A13" s="7">
        <v>6</v>
      </c>
      <c r="B13" s="8">
        <v>5</v>
      </c>
      <c r="C13" s="9">
        <v>63.252000000000002</v>
      </c>
      <c r="D13" s="9"/>
      <c r="E13" s="59"/>
      <c r="F13" s="15" t="s">
        <v>15</v>
      </c>
      <c r="G13" s="66"/>
      <c r="H13" s="63"/>
      <c r="I13" s="61"/>
      <c r="J13" s="15" t="s">
        <v>15</v>
      </c>
      <c r="K13" s="59"/>
    </row>
    <row r="14" spans="1:11" x14ac:dyDescent="0.25">
      <c r="A14" s="4">
        <v>6</v>
      </c>
      <c r="B14" s="5">
        <v>7</v>
      </c>
      <c r="C14" s="6"/>
      <c r="D14" s="6">
        <v>24.465</v>
      </c>
      <c r="E14" s="58">
        <f>AVERAGE(D14,C15)</f>
        <v>24.465</v>
      </c>
      <c r="F14" s="14" t="s">
        <v>9</v>
      </c>
      <c r="G14" s="65">
        <v>76.496110000000002</v>
      </c>
      <c r="H14" s="62">
        <v>-5.7129000000000003</v>
      </c>
      <c r="I14" s="60">
        <f>(-E14)*(SIN(RADIANS(G14)))</f>
        <v>-23.788642292669721</v>
      </c>
      <c r="J14" s="14">
        <v>211.04138888899999</v>
      </c>
      <c r="K14" s="58">
        <v>256.49611099999998</v>
      </c>
    </row>
    <row r="15" spans="1:11" ht="15.75" thickBot="1" x14ac:dyDescent="0.3">
      <c r="A15" s="7">
        <v>7</v>
      </c>
      <c r="B15" s="8">
        <v>6</v>
      </c>
      <c r="C15" s="9">
        <v>24.465</v>
      </c>
      <c r="D15" s="9"/>
      <c r="E15" s="59"/>
      <c r="F15" s="15" t="s">
        <v>15</v>
      </c>
      <c r="G15" s="66"/>
      <c r="H15" s="63"/>
      <c r="I15" s="61"/>
      <c r="J15" s="15" t="s">
        <v>15</v>
      </c>
      <c r="K15" s="59"/>
    </row>
    <row r="16" spans="1:11" x14ac:dyDescent="0.25">
      <c r="A16" s="4">
        <v>7</v>
      </c>
      <c r="B16" s="5">
        <v>8</v>
      </c>
      <c r="C16" s="6"/>
      <c r="D16" s="6">
        <v>69.332999999999998</v>
      </c>
      <c r="E16" s="58">
        <f>AVERAGE(D16,C17)</f>
        <v>69.324999999999989</v>
      </c>
      <c r="F16" s="14" t="s">
        <v>10</v>
      </c>
      <c r="G16" s="65">
        <v>38.354170000000003</v>
      </c>
      <c r="H16" s="62">
        <v>-54.361899999999999</v>
      </c>
      <c r="I16" s="60">
        <f>(-E16)*(SIN(RADIANS(G16)))</f>
        <v>-43.017598738428099</v>
      </c>
      <c r="J16" s="14">
        <v>141.86083333299999</v>
      </c>
      <c r="K16" s="58">
        <v>218.356944</v>
      </c>
    </row>
    <row r="17" spans="1:11" ht="15.75" thickBot="1" x14ac:dyDescent="0.3">
      <c r="A17" s="7">
        <v>8</v>
      </c>
      <c r="B17" s="8">
        <v>7</v>
      </c>
      <c r="C17" s="9">
        <v>69.316999999999993</v>
      </c>
      <c r="D17" s="9"/>
      <c r="E17" s="59"/>
      <c r="F17" s="15" t="s">
        <v>15</v>
      </c>
      <c r="G17" s="66"/>
      <c r="H17" s="63"/>
      <c r="I17" s="61"/>
      <c r="J17" s="15" t="s">
        <v>15</v>
      </c>
      <c r="K17" s="59"/>
    </row>
    <row r="18" spans="1:11" x14ac:dyDescent="0.25">
      <c r="A18" s="4">
        <v>8</v>
      </c>
      <c r="B18" s="5">
        <v>9</v>
      </c>
      <c r="C18" s="6"/>
      <c r="D18" s="6">
        <v>44.05</v>
      </c>
      <c r="E18" s="58">
        <f>AVERAGE(D18,C19)</f>
        <v>43.975999999999999</v>
      </c>
      <c r="F18" s="14" t="s">
        <v>11</v>
      </c>
      <c r="G18" s="65">
        <v>83.558329999999998</v>
      </c>
      <c r="H18" s="62">
        <v>-4.9337</v>
      </c>
      <c r="I18" s="60">
        <f>(-E18)*(SIN(RADIANS(G18)))</f>
        <v>-43.698361366128324</v>
      </c>
      <c r="J18" s="14">
        <v>225.20138888899999</v>
      </c>
      <c r="K18" s="58">
        <v>263.558333</v>
      </c>
    </row>
    <row r="19" spans="1:11" ht="15.75" thickBot="1" x14ac:dyDescent="0.3">
      <c r="A19" s="7">
        <v>9</v>
      </c>
      <c r="B19" s="8">
        <v>8</v>
      </c>
      <c r="C19" s="9">
        <v>43.902000000000001</v>
      </c>
      <c r="D19" s="9"/>
      <c r="E19" s="59"/>
      <c r="F19" s="15" t="s">
        <v>15</v>
      </c>
      <c r="G19" s="66"/>
      <c r="H19" s="63"/>
      <c r="I19" s="61"/>
      <c r="J19" s="15" t="s">
        <v>15</v>
      </c>
      <c r="K19" s="59"/>
    </row>
    <row r="20" spans="1:11" x14ac:dyDescent="0.25">
      <c r="A20" s="4">
        <v>9</v>
      </c>
      <c r="B20" s="5">
        <v>10</v>
      </c>
      <c r="C20" s="6"/>
      <c r="D20" s="6">
        <v>43.957999999999998</v>
      </c>
      <c r="E20" s="58">
        <f>AVERAGE(D20,C21)</f>
        <v>43.968999999999994</v>
      </c>
      <c r="F20" s="14" t="s">
        <v>12</v>
      </c>
      <c r="G20" s="65">
        <v>155.92189999999999</v>
      </c>
      <c r="H20" s="62">
        <v>-40.143300000000004</v>
      </c>
      <c r="I20" s="60">
        <f>(E20)*(SIN(RADIANS(G20)))</f>
        <v>17.938539479078788</v>
      </c>
      <c r="J20" s="14">
        <v>72.363611110999997</v>
      </c>
      <c r="K20" s="58">
        <v>155.921944</v>
      </c>
    </row>
    <row r="21" spans="1:11" ht="15.75" thickBot="1" x14ac:dyDescent="0.3">
      <c r="A21" s="7">
        <v>10</v>
      </c>
      <c r="B21" s="8">
        <v>9</v>
      </c>
      <c r="C21" s="9">
        <v>43.98</v>
      </c>
      <c r="D21" s="9"/>
      <c r="E21" s="59"/>
      <c r="F21" s="15" t="s">
        <v>15</v>
      </c>
      <c r="G21" s="66"/>
      <c r="H21" s="63"/>
      <c r="I21" s="61"/>
      <c r="J21" s="15" t="s">
        <v>15</v>
      </c>
      <c r="K21" s="59"/>
    </row>
    <row r="22" spans="1:11" x14ac:dyDescent="0.25">
      <c r="A22" s="4">
        <v>10</v>
      </c>
      <c r="B22" s="5">
        <v>11</v>
      </c>
      <c r="C22" s="6"/>
      <c r="D22" s="6">
        <v>56.883000000000003</v>
      </c>
      <c r="E22" s="58">
        <f>AVERAGE(D22,C23)</f>
        <v>56.883499999999998</v>
      </c>
      <c r="F22" s="14" t="s">
        <v>13</v>
      </c>
      <c r="G22" s="65">
        <v>60.210279999999997</v>
      </c>
      <c r="H22" s="62">
        <v>28.2608</v>
      </c>
      <c r="I22" s="60">
        <f>(E22)*(SIN(RADIANS(G22)))</f>
        <v>49.366607502769014</v>
      </c>
      <c r="J22" s="14">
        <v>84.288333332999997</v>
      </c>
      <c r="K22" s="58">
        <v>60.210277777800002</v>
      </c>
    </row>
    <row r="23" spans="1:11" ht="15.75" thickBot="1" x14ac:dyDescent="0.3">
      <c r="A23" s="7">
        <v>11</v>
      </c>
      <c r="B23" s="8">
        <v>10</v>
      </c>
      <c r="C23" s="9">
        <v>56.884</v>
      </c>
      <c r="D23" s="9"/>
      <c r="E23" s="59"/>
      <c r="F23" s="15" t="s">
        <v>15</v>
      </c>
      <c r="G23" s="66"/>
      <c r="H23" s="63"/>
      <c r="I23" s="61"/>
      <c r="J23" s="15" t="s">
        <v>15</v>
      </c>
      <c r="K23" s="59"/>
    </row>
    <row r="24" spans="1:11" x14ac:dyDescent="0.25">
      <c r="A24" s="4">
        <v>11</v>
      </c>
      <c r="B24" s="5">
        <v>12</v>
      </c>
      <c r="C24" s="6"/>
      <c r="D24" s="6">
        <v>47.11</v>
      </c>
      <c r="E24" s="58">
        <f>AVERAGE(D24,C25)</f>
        <v>47.110500000000002</v>
      </c>
      <c r="F24" s="14" t="s">
        <v>14</v>
      </c>
      <c r="G24" s="65">
        <v>71.649720000000002</v>
      </c>
      <c r="H24" s="62">
        <v>14.8316</v>
      </c>
      <c r="I24" s="60">
        <f>(E24)*(SIN(RADIANS(G24)))</f>
        <v>44.714910701442726</v>
      </c>
      <c r="J24" s="14">
        <v>191.439444444</v>
      </c>
      <c r="K24" s="58">
        <v>71.649722222199998</v>
      </c>
    </row>
    <row r="25" spans="1:11" ht="15.75" thickBot="1" x14ac:dyDescent="0.3">
      <c r="A25" s="7">
        <v>12</v>
      </c>
      <c r="B25" s="8">
        <v>11</v>
      </c>
      <c r="C25" s="9">
        <v>47.110999999999997</v>
      </c>
      <c r="D25" s="9"/>
      <c r="E25" s="59"/>
      <c r="F25" s="15" t="s">
        <v>15</v>
      </c>
      <c r="G25" s="66"/>
      <c r="H25" s="63"/>
      <c r="I25" s="61"/>
      <c r="J25" s="15" t="s">
        <v>15</v>
      </c>
      <c r="K25" s="59"/>
    </row>
    <row r="26" spans="1:11" x14ac:dyDescent="0.25">
      <c r="E26" s="18"/>
      <c r="F26" s="19"/>
      <c r="G26" s="18"/>
      <c r="J26" s="19"/>
      <c r="K26" s="18"/>
    </row>
    <row r="27" spans="1:11" x14ac:dyDescent="0.25">
      <c r="E27" s="10">
        <f>E2+E4+E6+E8+E10+E12+E14+E16+E18+E20+E22+E24</f>
        <v>689.38400000000013</v>
      </c>
      <c r="H27" s="20">
        <f>H2+H4+H6+H8+H10+H12+H14+H16+H18+H20+H22+H24</f>
        <v>1.221622951951618</v>
      </c>
      <c r="I27" s="20">
        <f>I2+I4+I6+I8+I10+I12+I14+I16+I18+I20+I22+I24</f>
        <v>-0.24935464035821298</v>
      </c>
    </row>
    <row r="28" spans="1:11" x14ac:dyDescent="0.25">
      <c r="E28" s="10" t="s">
        <v>132</v>
      </c>
    </row>
    <row r="30" spans="1:11" ht="26.25" x14ac:dyDescent="0.4">
      <c r="A30" s="17"/>
      <c r="H30" s="21"/>
    </row>
    <row r="33" spans="1:82" s="22" customFormat="1" ht="26.25" x14ac:dyDescent="0.4">
      <c r="A33" s="26"/>
      <c r="B33" s="32"/>
      <c r="C33" s="25"/>
      <c r="D33" s="34"/>
      <c r="E33" s="35"/>
      <c r="F33" s="40"/>
      <c r="G33" s="24"/>
      <c r="H33" s="2"/>
      <c r="I33" s="2"/>
      <c r="J33" s="40"/>
      <c r="K33" s="24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23.25" x14ac:dyDescent="0.35">
      <c r="A34" s="28" t="s">
        <v>32</v>
      </c>
      <c r="B34" s="27" t="s">
        <v>31</v>
      </c>
      <c r="C34" s="29" t="s">
        <v>30</v>
      </c>
      <c r="D34" s="33" t="s">
        <v>57</v>
      </c>
      <c r="E34" s="33" t="s">
        <v>71</v>
      </c>
      <c r="F34" s="39" t="s">
        <v>85</v>
      </c>
      <c r="G34" s="42"/>
      <c r="J34" s="39" t="s">
        <v>85</v>
      </c>
      <c r="K34" s="42"/>
    </row>
    <row r="35" spans="1:82" ht="23.25" x14ac:dyDescent="0.35">
      <c r="A35" s="36" t="s">
        <v>59</v>
      </c>
      <c r="B35" s="37" t="s">
        <v>19</v>
      </c>
      <c r="C35" s="38" t="s">
        <v>131</v>
      </c>
      <c r="D35" s="38" t="s">
        <v>58</v>
      </c>
      <c r="E35" s="38" t="s">
        <v>72</v>
      </c>
      <c r="F35" s="2" t="s">
        <v>86</v>
      </c>
      <c r="G35" s="41"/>
      <c r="J35" s="2" t="s">
        <v>86</v>
      </c>
      <c r="K35" s="41"/>
    </row>
    <row r="36" spans="1:82" ht="18.75" x14ac:dyDescent="0.3">
      <c r="A36" s="30" t="s">
        <v>56</v>
      </c>
      <c r="B36" s="2" t="s">
        <v>20</v>
      </c>
      <c r="C36" s="3" t="s">
        <v>33</v>
      </c>
      <c r="D36" s="3" t="s">
        <v>61</v>
      </c>
      <c r="E36" s="10" t="s">
        <v>73</v>
      </c>
    </row>
    <row r="37" spans="1:82" ht="18.75" x14ac:dyDescent="0.3">
      <c r="A37" s="30" t="s">
        <v>55</v>
      </c>
      <c r="B37" s="2" t="s">
        <v>60</v>
      </c>
      <c r="C37" s="3" t="s">
        <v>35</v>
      </c>
      <c r="D37" s="3" t="s">
        <v>62</v>
      </c>
      <c r="E37" s="10" t="s">
        <v>74</v>
      </c>
    </row>
    <row r="38" spans="1:82" ht="18.75" x14ac:dyDescent="0.3">
      <c r="A38" s="31" t="s">
        <v>34</v>
      </c>
      <c r="B38" s="2" t="s">
        <v>21</v>
      </c>
      <c r="C38" s="3" t="s">
        <v>36</v>
      </c>
      <c r="D38" s="3" t="s">
        <v>63</v>
      </c>
      <c r="E38" s="10" t="s">
        <v>75</v>
      </c>
    </row>
    <row r="39" spans="1:82" ht="18.75" x14ac:dyDescent="0.3">
      <c r="A39" s="30" t="s">
        <v>37</v>
      </c>
      <c r="B39" s="2" t="s">
        <v>22</v>
      </c>
      <c r="C39" s="3" t="s">
        <v>38</v>
      </c>
      <c r="D39" s="3" t="s">
        <v>64</v>
      </c>
      <c r="E39" s="10" t="s">
        <v>76</v>
      </c>
    </row>
    <row r="40" spans="1:82" ht="18.75" x14ac:dyDescent="0.3">
      <c r="A40" s="30" t="s">
        <v>39</v>
      </c>
      <c r="B40" s="2" t="s">
        <v>41</v>
      </c>
      <c r="C40" s="3" t="s">
        <v>40</v>
      </c>
      <c r="D40" s="3" t="s">
        <v>65</v>
      </c>
      <c r="E40" s="10" t="s">
        <v>77</v>
      </c>
    </row>
    <row r="41" spans="1:82" ht="18.75" x14ac:dyDescent="0.3">
      <c r="A41" s="30" t="s">
        <v>54</v>
      </c>
      <c r="B41" s="2" t="s">
        <v>23</v>
      </c>
      <c r="C41" s="3" t="s">
        <v>42</v>
      </c>
      <c r="D41" s="3" t="s">
        <v>66</v>
      </c>
      <c r="E41" s="10" t="s">
        <v>84</v>
      </c>
    </row>
    <row r="42" spans="1:82" ht="18.75" x14ac:dyDescent="0.3">
      <c r="A42" s="30" t="s">
        <v>43</v>
      </c>
      <c r="B42" s="2" t="s">
        <v>24</v>
      </c>
      <c r="C42" s="3" t="s">
        <v>44</v>
      </c>
      <c r="D42" s="3" t="s">
        <v>67</v>
      </c>
      <c r="E42" s="10" t="s">
        <v>78</v>
      </c>
    </row>
    <row r="43" spans="1:82" ht="18.75" x14ac:dyDescent="0.3">
      <c r="A43" s="30" t="s">
        <v>45</v>
      </c>
      <c r="B43" s="2" t="s">
        <v>25</v>
      </c>
      <c r="C43" s="3" t="s">
        <v>46</v>
      </c>
      <c r="D43" s="3" t="s">
        <v>68</v>
      </c>
      <c r="E43" s="10" t="s">
        <v>79</v>
      </c>
    </row>
    <row r="44" spans="1:82" ht="18.75" x14ac:dyDescent="0.3">
      <c r="A44" s="30" t="s">
        <v>47</v>
      </c>
      <c r="B44" s="2" t="s">
        <v>26</v>
      </c>
      <c r="C44" s="3" t="s">
        <v>48</v>
      </c>
      <c r="D44" s="3" t="s">
        <v>69</v>
      </c>
      <c r="E44" s="10" t="s">
        <v>80</v>
      </c>
    </row>
    <row r="45" spans="1:82" ht="18.75" x14ac:dyDescent="0.3">
      <c r="A45" s="30" t="s">
        <v>49</v>
      </c>
      <c r="B45" s="2" t="s">
        <v>50</v>
      </c>
      <c r="C45" s="3" t="s">
        <v>52</v>
      </c>
      <c r="D45" s="3" t="s">
        <v>70</v>
      </c>
      <c r="E45" s="10" t="s">
        <v>81</v>
      </c>
    </row>
    <row r="46" spans="1:82" ht="18.75" x14ac:dyDescent="0.3">
      <c r="A46" s="30" t="s">
        <v>53</v>
      </c>
      <c r="B46" s="2" t="s">
        <v>29</v>
      </c>
      <c r="C46" s="3" t="s">
        <v>51</v>
      </c>
      <c r="D46" s="3" t="s">
        <v>82</v>
      </c>
      <c r="E46" s="10" t="s">
        <v>83</v>
      </c>
    </row>
    <row r="47" spans="1:82" ht="18.75" x14ac:dyDescent="0.3">
      <c r="A47" s="30"/>
    </row>
    <row r="49" spans="3:10" ht="23.25" x14ac:dyDescent="0.35">
      <c r="C49" s="46" t="s">
        <v>87</v>
      </c>
      <c r="D49" s="47" t="s">
        <v>127</v>
      </c>
    </row>
    <row r="50" spans="3:10" ht="23.25" x14ac:dyDescent="0.25">
      <c r="C50" s="42"/>
      <c r="D50" s="3" t="s">
        <v>101</v>
      </c>
      <c r="E50" s="10" t="s">
        <v>89</v>
      </c>
      <c r="F50" s="2" t="s">
        <v>102</v>
      </c>
    </row>
    <row r="51" spans="3:10" x14ac:dyDescent="0.25">
      <c r="C51" s="3" t="s">
        <v>88</v>
      </c>
      <c r="D51" s="3" t="s">
        <v>103</v>
      </c>
      <c r="E51" s="10" t="s">
        <v>90</v>
      </c>
      <c r="F51" s="2" t="s">
        <v>104</v>
      </c>
    </row>
    <row r="52" spans="3:10" x14ac:dyDescent="0.25">
      <c r="D52" s="3" t="s">
        <v>105</v>
      </c>
      <c r="E52" s="10" t="s">
        <v>91</v>
      </c>
      <c r="F52" s="2" t="s">
        <v>106</v>
      </c>
    </row>
    <row r="53" spans="3:10" x14ac:dyDescent="0.25">
      <c r="D53" s="3" t="s">
        <v>103</v>
      </c>
      <c r="E53" s="10" t="s">
        <v>92</v>
      </c>
      <c r="F53" s="2" t="s">
        <v>107</v>
      </c>
    </row>
    <row r="54" spans="3:10" x14ac:dyDescent="0.25">
      <c r="D54" s="3" t="s">
        <v>108</v>
      </c>
      <c r="E54" s="10" t="s">
        <v>93</v>
      </c>
      <c r="F54" s="2" t="s">
        <v>109</v>
      </c>
    </row>
    <row r="55" spans="3:10" x14ac:dyDescent="0.25">
      <c r="D55" s="3" t="s">
        <v>110</v>
      </c>
      <c r="E55" s="10" t="s">
        <v>94</v>
      </c>
      <c r="F55" s="2" t="s">
        <v>111</v>
      </c>
    </row>
    <row r="56" spans="3:10" x14ac:dyDescent="0.25">
      <c r="D56" s="3" t="s">
        <v>112</v>
      </c>
      <c r="E56" s="10" t="s">
        <v>95</v>
      </c>
      <c r="F56" s="2" t="s">
        <v>113</v>
      </c>
    </row>
    <row r="57" spans="3:10" x14ac:dyDescent="0.25">
      <c r="D57" s="3" t="s">
        <v>114</v>
      </c>
      <c r="E57" s="10" t="s">
        <v>96</v>
      </c>
      <c r="F57" s="2" t="s">
        <v>115</v>
      </c>
    </row>
    <row r="58" spans="3:10" x14ac:dyDescent="0.25">
      <c r="D58" s="3" t="s">
        <v>116</v>
      </c>
      <c r="E58" s="10" t="s">
        <v>97</v>
      </c>
      <c r="F58" s="2" t="s">
        <v>117</v>
      </c>
    </row>
    <row r="59" spans="3:10" x14ac:dyDescent="0.25">
      <c r="D59" s="3" t="s">
        <v>118</v>
      </c>
      <c r="E59" s="10" t="s">
        <v>98</v>
      </c>
      <c r="F59" s="2" t="s">
        <v>119</v>
      </c>
    </row>
    <row r="60" spans="3:10" x14ac:dyDescent="0.25">
      <c r="D60" s="3" t="s">
        <v>120</v>
      </c>
      <c r="E60" s="10" t="s">
        <v>99</v>
      </c>
      <c r="F60" s="2" t="s">
        <v>121</v>
      </c>
    </row>
    <row r="61" spans="3:10" x14ac:dyDescent="0.25">
      <c r="D61" s="3" t="s">
        <v>122</v>
      </c>
      <c r="E61" s="10" t="s">
        <v>100</v>
      </c>
      <c r="F61" s="2" t="s">
        <v>123</v>
      </c>
    </row>
    <row r="62" spans="3:10" x14ac:dyDescent="0.25">
      <c r="D62" s="43"/>
      <c r="E62" s="44"/>
      <c r="F62" s="45"/>
      <c r="J62" s="45"/>
    </row>
    <row r="63" spans="3:10" x14ac:dyDescent="0.25">
      <c r="D63" s="3" t="s">
        <v>126</v>
      </c>
      <c r="E63" s="10" t="s">
        <v>125</v>
      </c>
      <c r="F63" s="2" t="s">
        <v>124</v>
      </c>
    </row>
    <row r="64" spans="3:10" ht="23.25" x14ac:dyDescent="0.35">
      <c r="C64" s="23" t="s">
        <v>130</v>
      </c>
      <c r="D64" s="3" t="s">
        <v>128</v>
      </c>
      <c r="E64" s="10" t="s">
        <v>92</v>
      </c>
      <c r="F64" s="2" t="s">
        <v>123</v>
      </c>
    </row>
    <row r="65" spans="3:3" ht="18.75" x14ac:dyDescent="0.3">
      <c r="C65" s="48" t="s">
        <v>129</v>
      </c>
    </row>
    <row r="66" spans="3:3" x14ac:dyDescent="0.25">
      <c r="C66" s="3" t="s">
        <v>133</v>
      </c>
    </row>
  </sheetData>
  <mergeCells count="60">
    <mergeCell ref="G24:G25"/>
    <mergeCell ref="G22:G23"/>
    <mergeCell ref="E24:E2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H24:H25"/>
    <mergeCell ref="H22:H23"/>
    <mergeCell ref="H20:H21"/>
    <mergeCell ref="H18:H19"/>
    <mergeCell ref="H16:H17"/>
    <mergeCell ref="H14:H15"/>
    <mergeCell ref="H12:H13"/>
    <mergeCell ref="H10:H11"/>
    <mergeCell ref="H8:H9"/>
    <mergeCell ref="H6:H7"/>
    <mergeCell ref="H4:H5"/>
    <mergeCell ref="H2:H3"/>
    <mergeCell ref="I2:I3"/>
    <mergeCell ref="I4:I5"/>
    <mergeCell ref="I6:I7"/>
    <mergeCell ref="I8:I9"/>
    <mergeCell ref="I20:I21"/>
    <mergeCell ref="I22:I23"/>
    <mergeCell ref="I24:I25"/>
    <mergeCell ref="I10:I11"/>
    <mergeCell ref="I12:I13"/>
    <mergeCell ref="I14:I15"/>
    <mergeCell ref="I16:I17"/>
    <mergeCell ref="I18:I19"/>
    <mergeCell ref="K2:K3"/>
    <mergeCell ref="K4:K5"/>
    <mergeCell ref="K6:K7"/>
    <mergeCell ref="K8:K9"/>
    <mergeCell ref="K10:K11"/>
    <mergeCell ref="K22:K23"/>
    <mergeCell ref="K24:K25"/>
    <mergeCell ref="K12:K13"/>
    <mergeCell ref="K14:K15"/>
    <mergeCell ref="K16:K17"/>
    <mergeCell ref="K18:K19"/>
    <mergeCell ref="K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23B0-3300-46CE-9F9C-0E174B65B83F}">
  <dimension ref="A1:I12"/>
  <sheetViews>
    <sheetView tabSelected="1" topLeftCell="D1" workbookViewId="0">
      <selection activeCell="I16" sqref="I16:I17"/>
    </sheetView>
  </sheetViews>
  <sheetFormatPr defaultRowHeight="15" x14ac:dyDescent="0.25"/>
  <cols>
    <col min="2" max="2" width="29.5703125" customWidth="1"/>
    <col min="3" max="3" width="29.7109375" customWidth="1"/>
    <col min="4" max="5" width="22.85546875" customWidth="1"/>
    <col min="6" max="6" width="35.140625" customWidth="1"/>
    <col min="7" max="7" width="50.42578125" customWidth="1"/>
    <col min="8" max="8" width="53.85546875" customWidth="1"/>
    <col min="9" max="9" width="76.42578125" customWidth="1"/>
  </cols>
  <sheetData>
    <row r="1" spans="1:9" ht="30.75" thickBot="1" x14ac:dyDescent="0.3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1" t="s">
        <v>5</v>
      </c>
      <c r="G1" s="13" t="s">
        <v>134</v>
      </c>
      <c r="H1" s="11" t="s">
        <v>27</v>
      </c>
      <c r="I1" s="11" t="s">
        <v>28</v>
      </c>
    </row>
    <row r="2" spans="1:9" x14ac:dyDescent="0.25">
      <c r="A2" s="4">
        <v>1</v>
      </c>
      <c r="B2" s="5"/>
      <c r="C2" s="49">
        <v>216.66172800000001</v>
      </c>
      <c r="D2" s="49">
        <v>218.55</v>
      </c>
      <c r="E2" s="58">
        <v>217.605864</v>
      </c>
      <c r="F2" s="49">
        <v>51.383333</v>
      </c>
      <c r="G2" s="58">
        <v>69.883332999999993</v>
      </c>
      <c r="H2" s="64">
        <f>(E2)*(COS(RADIANS(G2)))</f>
        <v>74.841806494555144</v>
      </c>
      <c r="I2" s="60">
        <f>(E2)*(SIN(RADIANS(G2)))</f>
        <v>204.33065371553542</v>
      </c>
    </row>
    <row r="3" spans="1:9" ht="15.75" thickBot="1" x14ac:dyDescent="0.3">
      <c r="A3" s="7"/>
      <c r="B3" s="8"/>
      <c r="C3" s="9"/>
      <c r="D3" s="9"/>
      <c r="E3" s="59"/>
      <c r="F3" s="15" t="s">
        <v>15</v>
      </c>
      <c r="G3" s="59"/>
      <c r="H3" s="63"/>
      <c r="I3" s="61"/>
    </row>
    <row r="4" spans="1:9" x14ac:dyDescent="0.25">
      <c r="A4" s="4">
        <v>2</v>
      </c>
      <c r="B4" s="5"/>
      <c r="C4" s="49">
        <v>185.90417600000001</v>
      </c>
      <c r="D4" s="49">
        <v>183.55</v>
      </c>
      <c r="E4" s="58">
        <v>184.72708800000001</v>
      </c>
      <c r="F4" s="49">
        <v>105.65</v>
      </c>
      <c r="G4" s="58">
        <v>355.53333300000003</v>
      </c>
      <c r="H4" s="62">
        <f>(E4)*(COS(RADIANS(G4)))</f>
        <v>184.1660367760305</v>
      </c>
      <c r="I4" s="60">
        <f t="shared" ref="I4" si="0">(E4)*(SIN(RADIANS(G4)))</f>
        <v>-14.386380335912376</v>
      </c>
    </row>
    <row r="5" spans="1:9" ht="15.75" thickBot="1" x14ac:dyDescent="0.3">
      <c r="A5" s="7"/>
      <c r="B5" s="8"/>
      <c r="C5" s="9"/>
      <c r="D5" s="9"/>
      <c r="E5" s="59"/>
      <c r="F5" s="16" t="s">
        <v>15</v>
      </c>
      <c r="G5" s="59"/>
      <c r="H5" s="63"/>
      <c r="I5" s="61"/>
    </row>
    <row r="6" spans="1:9" x14ac:dyDescent="0.25">
      <c r="A6" s="4">
        <v>3</v>
      </c>
      <c r="B6" s="5"/>
      <c r="C6" s="49">
        <v>120.32019200000001</v>
      </c>
      <c r="D6" s="49">
        <v>118.19799999999999</v>
      </c>
      <c r="E6" s="58">
        <v>119.259096</v>
      </c>
      <c r="F6" s="49">
        <v>78.183333329999996</v>
      </c>
      <c r="G6" s="58">
        <v>253.71666300000001</v>
      </c>
      <c r="H6" s="62">
        <f>(E6)*(COS(RADIANS(G6)))</f>
        <v>-33.438767225830745</v>
      </c>
      <c r="I6" s="60">
        <f t="shared" ref="I6" si="1">(E6)*(SIN(RADIANS(G6)))</f>
        <v>-114.47524110109541</v>
      </c>
    </row>
    <row r="7" spans="1:9" ht="15.75" thickBot="1" x14ac:dyDescent="0.3">
      <c r="A7" s="7"/>
      <c r="B7" s="8"/>
      <c r="C7" s="9"/>
      <c r="D7" s="9"/>
      <c r="E7" s="59"/>
      <c r="F7" s="15" t="s">
        <v>15</v>
      </c>
      <c r="G7" s="59"/>
      <c r="H7" s="63"/>
      <c r="I7" s="61"/>
    </row>
    <row r="8" spans="1:9" x14ac:dyDescent="0.25">
      <c r="A8" s="4">
        <v>4</v>
      </c>
      <c r="B8" s="5"/>
      <c r="C8" s="49">
        <v>238.71832800000001</v>
      </c>
      <c r="D8" s="49">
        <v>237.489</v>
      </c>
      <c r="E8" s="58">
        <v>238.10366400000001</v>
      </c>
      <c r="F8" s="49">
        <v>124.7833333</v>
      </c>
      <c r="G8" s="58">
        <v>198.4999996</v>
      </c>
      <c r="H8" s="62">
        <f>(E8)*(COS(RADIANS(G8)))</f>
        <v>-225.79933748991701</v>
      </c>
      <c r="I8" s="60">
        <f t="shared" ref="I8" si="2">(E8)*(SIN(RADIANS(G8)))</f>
        <v>-75.551399717936732</v>
      </c>
    </row>
    <row r="9" spans="1:9" ht="15.75" thickBot="1" x14ac:dyDescent="0.3">
      <c r="A9" s="7"/>
      <c r="B9" s="8"/>
      <c r="C9" s="9"/>
      <c r="D9" s="9"/>
      <c r="E9" s="59"/>
      <c r="F9" s="15" t="s">
        <v>15</v>
      </c>
      <c r="G9" s="59"/>
      <c r="H9" s="63"/>
      <c r="I9" s="61"/>
    </row>
    <row r="10" spans="1:9" x14ac:dyDescent="0.25">
      <c r="A10" s="2"/>
      <c r="B10" s="2"/>
      <c r="C10" s="3"/>
      <c r="D10" s="50" t="s">
        <v>135</v>
      </c>
      <c r="E10" s="51">
        <f>SUM(E2:E9)</f>
        <v>759.69571199999996</v>
      </c>
      <c r="F10" s="19"/>
      <c r="G10" s="18"/>
      <c r="H10" t="s">
        <v>136</v>
      </c>
      <c r="I10" t="s">
        <v>137</v>
      </c>
    </row>
    <row r="11" spans="1:9" x14ac:dyDescent="0.25">
      <c r="A11" s="2"/>
      <c r="B11" s="2"/>
      <c r="C11" s="3"/>
      <c r="D11" s="52" t="s">
        <v>138</v>
      </c>
      <c r="E11" s="53">
        <f>0.24454</f>
        <v>0.24454000000000001</v>
      </c>
      <c r="H11" s="54">
        <f>SUM(H2:H9)</f>
        <v>-0.23026144516214231</v>
      </c>
      <c r="I11" s="54">
        <f>SUM(I2:I9)</f>
        <v>-8.2367439409097187E-2</v>
      </c>
    </row>
    <row r="12" spans="1:9" x14ac:dyDescent="0.25">
      <c r="A12" s="2"/>
      <c r="B12" s="2"/>
      <c r="C12" s="3"/>
      <c r="D12" s="55" t="s">
        <v>139</v>
      </c>
      <c r="E12" s="56" t="s">
        <v>140</v>
      </c>
      <c r="F12" s="57" t="s">
        <v>141</v>
      </c>
    </row>
  </sheetData>
  <mergeCells count="16">
    <mergeCell ref="E2:E3"/>
    <mergeCell ref="G2:G3"/>
    <mergeCell ref="H2:H3"/>
    <mergeCell ref="I2:I3"/>
    <mergeCell ref="E4:E5"/>
    <mergeCell ref="G4:G5"/>
    <mergeCell ref="H4:H5"/>
    <mergeCell ref="I4:I5"/>
    <mergeCell ref="E6:E7"/>
    <mergeCell ref="G6:G7"/>
    <mergeCell ref="H6:H7"/>
    <mergeCell ref="I6:I7"/>
    <mergeCell ref="E8:E9"/>
    <mergeCell ref="G8:G9"/>
    <mergeCell ref="H8:H9"/>
    <mergeCell ref="I8:I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32CCF9C11F6F4086E64552BFC06CB7" ma:contentTypeVersion="14" ma:contentTypeDescription="Create a new document." ma:contentTypeScope="" ma:versionID="2a56a00a294e4b932575feb071d0abff">
  <xsd:schema xmlns:xsd="http://www.w3.org/2001/XMLSchema" xmlns:xs="http://www.w3.org/2001/XMLSchema" xmlns:p="http://schemas.microsoft.com/office/2006/metadata/properties" xmlns:ns3="4189eeaa-4610-4009-9aff-2bad79d3abcf" xmlns:ns4="ff47c46f-63a2-4ae8-b948-6753b3c9abcb" targetNamespace="http://schemas.microsoft.com/office/2006/metadata/properties" ma:root="true" ma:fieldsID="572f057ae43bd830180b12559cc81add" ns3:_="" ns4:_="">
    <xsd:import namespace="4189eeaa-4610-4009-9aff-2bad79d3abcf"/>
    <xsd:import namespace="ff47c46f-63a2-4ae8-b948-6753b3c9ab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9eeaa-4610-4009-9aff-2bad79d3ab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7c46f-63a2-4ae8-b948-6753b3c9ab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6EB38E-E124-42EE-9805-03D31C204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89eeaa-4610-4009-9aff-2bad79d3abcf"/>
    <ds:schemaRef ds:uri="ff47c46f-63a2-4ae8-b948-6753b3c9ab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95C767-2F80-4AD9-8D4F-5E6BE89AB80E}">
  <ds:schemaRefs>
    <ds:schemaRef ds:uri="http://www.w3.org/XML/1998/namespace"/>
    <ds:schemaRef ds:uri="http://schemas.microsoft.com/office/2006/documentManagement/types"/>
    <ds:schemaRef ds:uri="4189eeaa-4610-4009-9aff-2bad79d3abcf"/>
    <ds:schemaRef ds:uri="http://purl.org/dc/elements/1.1/"/>
    <ds:schemaRef ds:uri="ff47c46f-63a2-4ae8-b948-6753b3c9abcb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AB23E0-AC8D-4256-8A4D-97DC605DA1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Bark_Lake_Traverse</vt:lpstr>
      <vt:lpstr>Site Plan Traverse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Chalmers</dc:creator>
  <cp:lastModifiedBy>Khazana Ahmadli</cp:lastModifiedBy>
  <dcterms:created xsi:type="dcterms:W3CDTF">2022-10-06T15:12:39Z</dcterms:created>
  <dcterms:modified xsi:type="dcterms:W3CDTF">2022-12-08T03:32:04Z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0x010100C432CCF9C11F6F4086E64552BFC06CB7</vt:lpwstr>
  </property>
</Properties>
</file>