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5a624fd38486b/Shared/Excelfiles/The Complete Financial Analyst Course/"/>
    </mc:Choice>
  </mc:AlternateContent>
  <xr:revisionPtr revIDLastSave="3" documentId="13_ncr:1_{BFF89B77-E566-4AAF-8CB5-D7D4FCAEAF46}" xr6:coauthVersionLast="46" xr6:coauthVersionMax="46" xr10:uidLastSave="{37D88408-71BC-43A6-994A-D4811BCEFF53}"/>
  <bookViews>
    <workbookView xWindow="-108" yWindow="-108" windowWidth="23256" windowHeight="12576" activeTab="3" xr2:uid="{00000000-000D-0000-FFFF-FFFF00000000}"/>
  </bookViews>
  <sheets>
    <sheet name="Cover" sheetId="183" r:id="rId1"/>
    <sheet name="Input --&gt;" sheetId="157" r:id="rId2"/>
    <sheet name="Drivers" sheetId="161" r:id="rId3"/>
    <sheet name="P&amp;L Input" sheetId="155" r:id="rId4"/>
    <sheet name="Balance Sheet Input" sheetId="154" r:id="rId5"/>
  </sheets>
  <calcPr calcId="191029"/>
</workbook>
</file>

<file path=xl/calcChain.xml><?xml version="1.0" encoding="utf-8"?>
<calcChain xmlns="http://schemas.openxmlformats.org/spreadsheetml/2006/main">
  <c r="G29" i="154" l="1"/>
  <c r="D41" i="154"/>
  <c r="E41" i="154"/>
  <c r="F41" i="154"/>
  <c r="G41" i="154"/>
  <c r="H41" i="154"/>
  <c r="C41" i="154"/>
  <c r="C40" i="154"/>
  <c r="D40" i="154"/>
  <c r="E40" i="154"/>
  <c r="F40" i="154"/>
  <c r="G40" i="154"/>
  <c r="H40" i="154"/>
  <c r="H39" i="154"/>
  <c r="H42" i="154" s="1"/>
  <c r="H38" i="154"/>
  <c r="E37" i="154"/>
  <c r="D37" i="154"/>
  <c r="C37" i="154"/>
  <c r="D29" i="155"/>
  <c r="D28" i="155"/>
  <c r="D27" i="155"/>
  <c r="H26" i="155"/>
  <c r="H27" i="155"/>
  <c r="H28" i="155"/>
  <c r="H29" i="155"/>
  <c r="H30" i="155"/>
  <c r="H31" i="155"/>
  <c r="H7" i="155"/>
  <c r="H11" i="155" s="1"/>
  <c r="H26" i="154"/>
  <c r="H30" i="154" s="1"/>
  <c r="H44" i="154" s="1"/>
  <c r="H9" i="154"/>
  <c r="H17" i="154" s="1"/>
  <c r="G28" i="155"/>
  <c r="G27" i="155"/>
  <c r="G26" i="155"/>
  <c r="G14" i="154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C29" i="155"/>
  <c r="F28" i="155"/>
  <c r="E28" i="155"/>
  <c r="F27" i="155"/>
  <c r="E27" i="155"/>
  <c r="F26" i="155"/>
  <c r="E26" i="155"/>
  <c r="D26" i="155"/>
  <c r="H37" i="154" l="1"/>
  <c r="H33" i="154"/>
  <c r="H15" i="155"/>
  <c r="H32" i="155"/>
  <c r="G26" i="154"/>
  <c r="G37" i="154" s="1"/>
  <c r="G9" i="154"/>
  <c r="G7" i="155"/>
  <c r="F14" i="154"/>
  <c r="G11" i="155" l="1"/>
  <c r="G39" i="154"/>
  <c r="G42" i="154" s="1"/>
  <c r="G17" i="154"/>
  <c r="G38" i="154"/>
  <c r="H19" i="155"/>
  <c r="H21" i="155" s="1"/>
  <c r="H23" i="155" s="1"/>
  <c r="H33" i="155"/>
  <c r="G15" i="155"/>
  <c r="G33" i="155" s="1"/>
  <c r="G32" i="155"/>
  <c r="G30" i="154"/>
  <c r="G33" i="154" l="1"/>
  <c r="G44" i="154"/>
  <c r="H35" i="155"/>
  <c r="H36" i="155"/>
  <c r="H34" i="155"/>
  <c r="G19" i="155"/>
  <c r="G21" i="155" s="1"/>
  <c r="G23" i="155" s="1"/>
  <c r="G36" i="155" s="1"/>
  <c r="C30" i="154"/>
  <c r="D30" i="154"/>
  <c r="F26" i="154"/>
  <c r="C9" i="154"/>
  <c r="D9" i="154"/>
  <c r="E9" i="154"/>
  <c r="F9" i="154"/>
  <c r="F7" i="155"/>
  <c r="F30" i="154" l="1"/>
  <c r="F37" i="154"/>
  <c r="C17" i="154"/>
  <c r="C38" i="154"/>
  <c r="C33" i="154"/>
  <c r="C44" i="154"/>
  <c r="E17" i="154"/>
  <c r="E38" i="154"/>
  <c r="F11" i="155"/>
  <c r="F15" i="155" s="1"/>
  <c r="F33" i="155" s="1"/>
  <c r="F39" i="154"/>
  <c r="F42" i="154" s="1"/>
  <c r="D17" i="154"/>
  <c r="D44" i="154" s="1"/>
  <c r="D38" i="154"/>
  <c r="D33" i="154"/>
  <c r="F38" i="154"/>
  <c r="G35" i="155"/>
  <c r="G34" i="155"/>
  <c r="F17" i="154"/>
  <c r="F33" i="154"/>
  <c r="F32" i="155" l="1"/>
  <c r="F44" i="154"/>
  <c r="F19" i="155"/>
  <c r="F21" i="155" s="1"/>
  <c r="F23" i="155" s="1"/>
  <c r="E30" i="154"/>
  <c r="E44" i="154" s="1"/>
  <c r="E7" i="155"/>
  <c r="E39" i="154" s="1"/>
  <c r="E42" i="154" s="1"/>
  <c r="D7" i="155"/>
  <c r="D39" i="154" s="1"/>
  <c r="D42" i="154" s="1"/>
  <c r="C7" i="155"/>
  <c r="C39" i="154" s="1"/>
  <c r="C42" i="154" s="1"/>
  <c r="C11" i="155"/>
  <c r="C32" i="155" s="1"/>
  <c r="F36" i="155" l="1"/>
  <c r="F34" i="155"/>
  <c r="F35" i="155"/>
  <c r="E33" i="154"/>
  <c r="C15" i="155"/>
  <c r="D11" i="155"/>
  <c r="D32" i="155" s="1"/>
  <c r="E11" i="155"/>
  <c r="D15" i="155" l="1"/>
  <c r="E15" i="155"/>
  <c r="E33" i="155" s="1"/>
  <c r="E32" i="155"/>
  <c r="C19" i="155"/>
  <c r="C21" i="155" s="1"/>
  <c r="C23" i="155" s="1"/>
  <c r="C33" i="155"/>
  <c r="E19" i="155"/>
  <c r="E21" i="155" s="1"/>
  <c r="E23" i="155" s="1"/>
  <c r="E34" i="155" l="1"/>
  <c r="E36" i="155"/>
  <c r="E35" i="155"/>
  <c r="C36" i="155"/>
  <c r="C34" i="155"/>
  <c r="C35" i="155"/>
  <c r="D33" i="155"/>
  <c r="D19" i="155"/>
  <c r="D21" i="155" s="1"/>
  <c r="D23" i="155" s="1"/>
  <c r="D34" i="155" l="1"/>
  <c r="D36" i="155"/>
  <c r="D35" i="155"/>
</calcChain>
</file>

<file path=xl/sharedStrings.xml><?xml version="1.0" encoding="utf-8"?>
<sst xmlns="http://schemas.openxmlformats.org/spreadsheetml/2006/main" count="113" uniqueCount="104">
  <si>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</si>
  <si>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</si>
  <si>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</si>
  <si>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</si>
  <si>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</si>
  <si>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</si>
  <si>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</si>
  <si>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</si>
  <si>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</si>
  <si>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</si>
  <si>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</si>
  <si>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</si>
  <si>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</si>
  <si>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</si>
  <si>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</si>
  <si>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</si>
  <si>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</si>
  <si>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</si>
  <si>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</si>
  <si>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</si>
  <si>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</si>
  <si>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</si>
  <si>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</si>
  <si>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</si>
  <si>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</si>
  <si>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</si>
  <si>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</si>
  <si>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</si>
  <si>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</si>
  <si>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</si>
  <si>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</si>
  <si>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</si>
  <si>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</si>
  <si>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</si>
  <si>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</si>
  <si>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</si>
  <si>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</si>
  <si>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</si>
  <si>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</si>
  <si>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</si>
  <si>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</si>
  <si>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</si>
  <si>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</si>
  <si>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</si>
  <si>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</si>
  <si>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</si>
  <si>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</si>
  <si>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</si>
  <si>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</si>
  <si>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</si>
  <si>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</si>
  <si>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</si>
  <si>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</si>
  <si>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</si>
  <si>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</si>
  <si>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</si>
  <si>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</si>
  <si>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</si>
  <si>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</si>
  <si>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</si>
  <si>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</si>
  <si>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</si>
  <si>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</si>
  <si>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</si>
  <si>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</si>
  <si>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</si>
  <si>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</si>
  <si>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</si>
  <si>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</si>
  <si>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</si>
  <si>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</si>
  <si>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</si>
  <si>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</si>
  <si>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</si>
  <si>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</si>
  <si>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</si>
  <si>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>Restructuring and other</t>
  </si>
  <si>
    <t>KPIs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</si>
  <si>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</si>
  <si>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</si>
  <si>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</si>
  <si>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</si>
  <si>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</si>
  <si>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</si>
  <si>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</si>
  <si>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</si>
  <si>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</si>
  <si>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</si>
  <si>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</si>
  <si>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</si>
  <si>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</si>
  <si>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</si>
  <si>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</si>
  <si>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</si>
  <si>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</si>
  <si>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</si>
  <si>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</si>
  <si>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</si>
  <si>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</si>
  <si>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 xml:space="preserve"> 31 Dec
2018</t>
  </si>
  <si>
    <t>2018
Act</t>
  </si>
  <si>
    <t xml:space="preserve"> 31 Dec
2019</t>
  </si>
  <si>
    <t>2019
Act</t>
  </si>
  <si>
    <t>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</si>
</sst>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@_)"/>
  </numFmts>
  <fonts count="1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  <xf numFmtId="44" fontId="15" fillId="0" borderId="0" applyFont="0" applyFill="0" applyBorder="0" applyAlignment="0" applyProtection="0"/>
  </cellStyleXfs>
  <cellXfs count="54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4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4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5" fontId="4" fillId="2" borderId="0" xfId="0" applyNumberFormat="1" applyFont="1" applyFill="1" applyBorder="1" applyAlignment="1">
      <alignment horizontal="right" vertical="top"/>
    </xf>
    <xf numFmtId="165" fontId="4" fillId="5" borderId="0" xfId="0" applyNumberFormat="1" applyFont="1" applyFill="1" applyBorder="1" applyAlignment="1">
      <alignment horizontal="right" vertical="top"/>
    </xf>
    <xf numFmtId="165" fontId="4" fillId="2" borderId="0" xfId="0" applyNumberFormat="1" applyFont="1" applyFill="1" applyAlignment="1">
      <alignment horizontal="right" vertical="top"/>
    </xf>
    <xf numFmtId="165" fontId="4" fillId="5" borderId="0" xfId="0" applyNumberFormat="1" applyFont="1" applyFill="1" applyAlignment="1">
      <alignment horizontal="right" vertical="top"/>
    </xf>
    <xf numFmtId="165" fontId="3" fillId="2" borderId="1" xfId="0" applyNumberFormat="1" applyFont="1" applyFill="1" applyBorder="1" applyAlignment="1">
      <alignment horizontal="right" vertical="top"/>
    </xf>
    <xf numFmtId="165" fontId="3" fillId="5" borderId="1" xfId="0" applyNumberFormat="1" applyFont="1" applyFill="1" applyBorder="1" applyAlignment="1">
      <alignment horizontal="right" vertical="top"/>
    </xf>
    <xf numFmtId="165" fontId="3" fillId="2" borderId="2" xfId="0" applyNumberFormat="1" applyFont="1" applyFill="1" applyBorder="1" applyAlignment="1">
      <alignment horizontal="right" vertical="top"/>
    </xf>
    <xf numFmtId="165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5" fontId="4" fillId="2" borderId="0" xfId="1" applyNumberFormat="1" applyFont="1" applyFill="1" applyAlignment="1">
      <alignment horizontal="right" vertical="top"/>
    </xf>
    <xf numFmtId="165" fontId="4" fillId="5" borderId="0" xfId="1" applyNumberFormat="1" applyFont="1" applyFill="1" applyAlignment="1">
      <alignment horizontal="right" vertical="top"/>
    </xf>
    <xf numFmtId="165" fontId="3" fillId="2" borderId="1" xfId="1" applyNumberFormat="1" applyFont="1" applyFill="1" applyBorder="1" applyAlignment="1">
      <alignment horizontal="right" vertical="top"/>
    </xf>
    <xf numFmtId="165" fontId="3" fillId="5" borderId="1" xfId="1" applyNumberFormat="1" applyFont="1" applyFill="1" applyBorder="1" applyAlignment="1">
      <alignment horizontal="right" vertical="top"/>
    </xf>
    <xf numFmtId="165" fontId="3" fillId="2" borderId="2" xfId="1" applyNumberFormat="1" applyFont="1" applyFill="1" applyBorder="1" applyAlignment="1">
      <alignment horizontal="right" vertical="top"/>
    </xf>
    <xf numFmtId="165" fontId="3" fillId="5" borderId="2" xfId="1" applyNumberFormat="1" applyFont="1" applyFill="1" applyBorder="1" applyAlignment="1">
      <alignment horizontal="right" vertical="top"/>
    </xf>
    <xf numFmtId="165" fontId="3" fillId="2" borderId="0" xfId="1" applyNumberFormat="1" applyFont="1" applyFill="1" applyAlignment="1">
      <alignment horizontal="right" vertical="top"/>
    </xf>
    <xf numFmtId="165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3" fontId="4" fillId="2" borderId="0" xfId="0" applyNumberFormat="1" applyFont="1" applyFill="1" applyBorder="1">
      <alignment vertical="top"/>
    </xf>
    <xf numFmtId="44" fontId="4" fillId="2" borderId="0" xfId="3" applyFont="1" applyFill="1" applyBorder="1" applyAlignment="1">
      <alignment vertical="top"/>
    </xf>
    <xf numFmtId="165" fontId="3" fillId="2" borderId="0" xfId="1" applyNumberFormat="1" applyFont="1" applyFill="1" applyBorder="1" applyAlignment="1">
      <alignment horizontal="right" vertical="top"/>
    </xf>
    <xf numFmtId="165" fontId="4" fillId="2" borderId="0" xfId="1" applyNumberFormat="1" applyFont="1" applyFill="1" applyBorder="1" applyAlignment="1">
      <alignment horizontal="right" vertical="top"/>
    </xf>
    <xf numFmtId="165" fontId="4" fillId="2" borderId="0" xfId="0" applyNumberFormat="1" applyFont="1" applyFill="1" applyBorder="1">
      <alignment vertical="top"/>
    </xf>
    <xf numFmtId="165" fontId="4" fillId="5" borderId="3" xfId="1" applyNumberFormat="1" applyFont="1" applyFill="1" applyBorder="1" applyAlignment="1">
      <alignment horizontal="right" vertical="top"/>
    </xf>
    <xf numFmtId="2" fontId="11" fillId="3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83</v>
      </c>
      <c r="C9" s="45"/>
    </row>
    <row r="10" spans="2:3" ht="50.4" x14ac:dyDescent="0.25">
      <c r="B10" s="11" t="s">
        <v>84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17" sqref="C17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94</v>
      </c>
      <c r="C4" s="46" t="s">
        <v>83</v>
      </c>
      <c r="E4" s="4"/>
      <c r="F4" s="4"/>
    </row>
    <row r="5" spans="1:6" x14ac:dyDescent="0.25">
      <c r="B5" s="8" t="s">
        <v>78</v>
      </c>
      <c r="C5" s="43" t="s">
        <v>79</v>
      </c>
    </row>
    <row r="6" spans="1:6" x14ac:dyDescent="0.25">
      <c r="B6" s="8" t="s">
        <v>80</v>
      </c>
      <c r="C6" s="43" t="s">
        <v>81</v>
      </c>
    </row>
    <row r="7" spans="1:6" x14ac:dyDescent="0.25">
      <c r="B7" s="8" t="s">
        <v>95</v>
      </c>
      <c r="C7" s="44">
        <v>3.0700000000000002E-2</v>
      </c>
    </row>
    <row r="8" spans="1:6" x14ac:dyDescent="0.25">
      <c r="B8" s="8" t="s">
        <v>82</v>
      </c>
      <c r="C8" s="15">
        <v>0.05</v>
      </c>
    </row>
    <row r="9" spans="1:6" x14ac:dyDescent="0.25">
      <c r="B9" s="8" t="s">
        <v>96</v>
      </c>
      <c r="C9" s="8">
        <v>0.78</v>
      </c>
    </row>
    <row r="10" spans="1:6" x14ac:dyDescent="0.25">
      <c r="B10" s="8" t="s">
        <v>97</v>
      </c>
      <c r="C10" s="8">
        <v>307.8</v>
      </c>
    </row>
    <row r="11" spans="1:6" x14ac:dyDescent="0.2">
      <c r="B11" s="13" t="s">
        <v>98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6"/>
  <sheetViews>
    <sheetView tabSelected="1" workbookViewId="0">
      <selection activeCell="M27" sqref="M27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8" width="10.44140625" style="1" bestFit="1" customWidth="1"/>
    <col min="9" max="16384" width="9.109375" style="1"/>
  </cols>
  <sheetData>
    <row r="1" spans="2:8" ht="15.6" x14ac:dyDescent="0.25">
      <c r="B1" s="2" t="s">
        <v>73</v>
      </c>
    </row>
    <row r="2" spans="2:8" ht="7.8" customHeight="1" x14ac:dyDescent="0.25"/>
    <row r="3" spans="2:8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100</v>
      </c>
      <c r="H3" s="42" t="s">
        <v>102</v>
      </c>
    </row>
    <row r="4" spans="2:8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18514983</v>
      </c>
      <c r="H4" s="26">
        <v>20821000</v>
      </c>
    </row>
    <row r="5" spans="2:8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1555244</v>
      </c>
      <c r="H5" s="28">
        <v>1531000</v>
      </c>
    </row>
    <row r="6" spans="2:8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1391041</v>
      </c>
      <c r="H6" s="28">
        <v>2226000</v>
      </c>
    </row>
    <row r="7" spans="2:8" x14ac:dyDescent="0.25">
      <c r="B7" s="9" t="s">
        <v>0</v>
      </c>
      <c r="C7" s="29">
        <f t="shared" ref="C7:H7" si="0">SUM(C4:C6)</f>
        <v>3198356</v>
      </c>
      <c r="D7" s="29">
        <f t="shared" si="0"/>
        <v>4046025</v>
      </c>
      <c r="E7" s="29">
        <f t="shared" si="0"/>
        <v>7000132</v>
      </c>
      <c r="F7" s="29">
        <f t="shared" si="0"/>
        <v>11758751</v>
      </c>
      <c r="G7" s="30">
        <f t="shared" si="0"/>
        <v>21461268</v>
      </c>
      <c r="H7" s="30">
        <f t="shared" si="0"/>
        <v>24578000</v>
      </c>
    </row>
    <row r="8" spans="2:8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-14173997</v>
      </c>
      <c r="H8" s="28">
        <v>-16398000</v>
      </c>
    </row>
    <row r="9" spans="2:8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-1364896</v>
      </c>
      <c r="H9" s="28">
        <v>-1341000</v>
      </c>
    </row>
    <row r="10" spans="2:8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-1880354</v>
      </c>
      <c r="H10" s="28">
        <v>-2770000</v>
      </c>
    </row>
    <row r="11" spans="2:8" x14ac:dyDescent="0.25">
      <c r="B11" s="9" t="s">
        <v>1</v>
      </c>
      <c r="C11" s="29">
        <f t="shared" ref="C11:H11" si="1">SUM(C7:C10)</f>
        <v>881671</v>
      </c>
      <c r="D11" s="29">
        <f t="shared" si="1"/>
        <v>923503</v>
      </c>
      <c r="E11" s="29">
        <f t="shared" si="1"/>
        <v>1599257</v>
      </c>
      <c r="F11" s="29">
        <f t="shared" si="1"/>
        <v>2222487</v>
      </c>
      <c r="G11" s="30">
        <f t="shared" si="1"/>
        <v>4042021</v>
      </c>
      <c r="H11" s="30">
        <f t="shared" si="1"/>
        <v>4069000</v>
      </c>
    </row>
    <row r="12" spans="2:8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-1460370</v>
      </c>
      <c r="H12" s="28">
        <v>-1343000</v>
      </c>
    </row>
    <row r="13" spans="2:8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-2834491</v>
      </c>
      <c r="H13" s="28">
        <v>-2646000</v>
      </c>
    </row>
    <row r="14" spans="2:8" x14ac:dyDescent="0.25">
      <c r="B14" s="8" t="s">
        <v>76</v>
      </c>
      <c r="C14" s="27"/>
      <c r="D14" s="27"/>
      <c r="E14" s="27"/>
      <c r="F14" s="27"/>
      <c r="G14" s="28">
        <v>-135233</v>
      </c>
      <c r="H14" s="28">
        <v>-149000</v>
      </c>
    </row>
    <row r="15" spans="2:8" x14ac:dyDescent="0.25">
      <c r="B15" s="9" t="s">
        <v>43</v>
      </c>
      <c r="C15" s="29">
        <f t="shared" ref="C15:F15" si="2">SUM(C11:C14)</f>
        <v>-186689</v>
      </c>
      <c r="D15" s="29">
        <f t="shared" si="2"/>
        <v>-716629</v>
      </c>
      <c r="E15" s="29">
        <f t="shared" si="2"/>
        <v>-667340</v>
      </c>
      <c r="F15" s="29">
        <f t="shared" si="2"/>
        <v>-1632086</v>
      </c>
      <c r="G15" s="30">
        <f>SUM(G11:G14)</f>
        <v>-388073</v>
      </c>
      <c r="H15" s="30">
        <f>SUM(H11:H14)</f>
        <v>-69000</v>
      </c>
    </row>
    <row r="16" spans="2:8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24533</v>
      </c>
      <c r="H16" s="28">
        <v>44000</v>
      </c>
    </row>
    <row r="17" spans="2:8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-663071</v>
      </c>
      <c r="H17" s="28">
        <v>-685000</v>
      </c>
    </row>
    <row r="18" spans="2:8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21866</v>
      </c>
      <c r="H18" s="28">
        <v>45000</v>
      </c>
    </row>
    <row r="19" spans="2:8" x14ac:dyDescent="0.25">
      <c r="B19" s="9" t="s">
        <v>44</v>
      </c>
      <c r="C19" s="29">
        <f t="shared" ref="C19:H19" si="3">SUM(C15:C18)</f>
        <v>-284636</v>
      </c>
      <c r="D19" s="29">
        <f t="shared" si="3"/>
        <v>-875624</v>
      </c>
      <c r="E19" s="29">
        <f t="shared" si="3"/>
        <v>-746348</v>
      </c>
      <c r="F19" s="29">
        <f t="shared" si="3"/>
        <v>-2209032</v>
      </c>
      <c r="G19" s="30">
        <f t="shared" si="3"/>
        <v>-1004745</v>
      </c>
      <c r="H19" s="30">
        <f t="shared" si="3"/>
        <v>-665000</v>
      </c>
    </row>
    <row r="20" spans="2:8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-57837</v>
      </c>
      <c r="H20" s="28">
        <v>-110000</v>
      </c>
    </row>
    <row r="21" spans="2:8" x14ac:dyDescent="0.25">
      <c r="B21" s="9" t="s">
        <v>58</v>
      </c>
      <c r="C21" s="29">
        <f t="shared" ref="C21:H21" si="4">SUM(C19:C20)</f>
        <v>-294040</v>
      </c>
      <c r="D21" s="29">
        <f t="shared" si="4"/>
        <v>-888663</v>
      </c>
      <c r="E21" s="29">
        <f t="shared" si="4"/>
        <v>-773046</v>
      </c>
      <c r="F21" s="29">
        <f t="shared" si="4"/>
        <v>-2240578</v>
      </c>
      <c r="G21" s="30">
        <f t="shared" si="4"/>
        <v>-1062582</v>
      </c>
      <c r="H21" s="30">
        <f t="shared" si="4"/>
        <v>-775000</v>
      </c>
    </row>
    <row r="22" spans="2:8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86491</v>
      </c>
      <c r="H22" s="28">
        <v>-87000</v>
      </c>
    </row>
    <row r="23" spans="2:8" s="3" customFormat="1" ht="13.8" thickBot="1" x14ac:dyDescent="0.3">
      <c r="B23" s="10" t="s">
        <v>36</v>
      </c>
      <c r="C23" s="31">
        <f t="shared" ref="C23:H23" si="5">SUM(C21:C22)</f>
        <v>-294040</v>
      </c>
      <c r="D23" s="31">
        <f t="shared" si="5"/>
        <v>-888663</v>
      </c>
      <c r="E23" s="31">
        <f t="shared" si="5"/>
        <v>-674914</v>
      </c>
      <c r="F23" s="31">
        <f t="shared" si="5"/>
        <v>-1961400</v>
      </c>
      <c r="G23" s="32">
        <f t="shared" si="5"/>
        <v>-976091</v>
      </c>
      <c r="H23" s="32">
        <f t="shared" si="5"/>
        <v>-862000</v>
      </c>
    </row>
    <row r="25" spans="2:8" x14ac:dyDescent="0.2">
      <c r="B25" s="24" t="s">
        <v>77</v>
      </c>
      <c r="C25" s="23"/>
      <c r="D25" s="23"/>
      <c r="E25" s="23"/>
      <c r="F25" s="23"/>
      <c r="G25" s="23"/>
      <c r="H25" s="23"/>
    </row>
    <row r="26" spans="2:8" x14ac:dyDescent="0.2">
      <c r="B26" s="23" t="s">
        <v>85</v>
      </c>
      <c r="C26" s="33"/>
      <c r="D26" s="33">
        <f>D4/C4-1</f>
        <v>0.2440831629537894</v>
      </c>
      <c r="E26" s="33">
        <f>E4/D4-1</f>
        <v>0.69762412078355007</v>
      </c>
      <c r="F26" s="33">
        <f>F4/E4-1</f>
        <v>0.51813182850698647</v>
      </c>
      <c r="G26" s="33">
        <f>G4/F4-1</f>
        <v>0.92038241730886905</v>
      </c>
      <c r="H26" s="33">
        <f>H4/G4-1</f>
        <v>0.12454869658805512</v>
      </c>
    </row>
    <row r="27" spans="2:8" x14ac:dyDescent="0.2">
      <c r="B27" s="23" t="s">
        <v>86</v>
      </c>
      <c r="C27" s="33"/>
      <c r="D27" s="33">
        <f>D5/C5-1</f>
        <v>2.440351711026616</v>
      </c>
      <c r="E27" s="33">
        <f t="shared" ref="E27:H27" si="6">E5/D5-1</f>
        <v>11.529805899012226</v>
      </c>
      <c r="F27" s="33">
        <f t="shared" si="6"/>
        <v>5.1538198617374338</v>
      </c>
      <c r="G27" s="33">
        <f t="shared" si="6"/>
        <v>0.39325572936916475</v>
      </c>
      <c r="H27" s="33">
        <f t="shared" si="6"/>
        <v>-1.5588550735447293E-2</v>
      </c>
    </row>
    <row r="28" spans="2:8" x14ac:dyDescent="0.2">
      <c r="B28" s="23" t="s">
        <v>87</v>
      </c>
      <c r="C28" s="33"/>
      <c r="D28" s="33">
        <f>D6/C6-1</f>
        <v>0.55274773426812596</v>
      </c>
      <c r="E28" s="33">
        <f t="shared" ref="E28:H28" si="7">E6/D6-1</f>
        <v>0.61050331239783184</v>
      </c>
      <c r="F28" s="33">
        <f t="shared" si="7"/>
        <v>1.1394121870539262</v>
      </c>
      <c r="G28" s="33">
        <f t="shared" si="7"/>
        <v>0.38939456743758649</v>
      </c>
      <c r="H28" s="33">
        <f t="shared" si="7"/>
        <v>0.60024039550236119</v>
      </c>
    </row>
    <row r="29" spans="2:8" x14ac:dyDescent="0.2">
      <c r="B29" s="23" t="s">
        <v>60</v>
      </c>
      <c r="C29" s="33">
        <f>(C4+C8)/C4</f>
        <v>0.28641821183287597</v>
      </c>
      <c r="D29" s="33">
        <f>(D4+D8)/D4</f>
        <v>0.24530275946926108</v>
      </c>
      <c r="E29" s="33">
        <f t="shared" ref="E29:G29" si="8">(E4+E8)/E4</f>
        <v>0.2520459736667986</v>
      </c>
      <c r="F29" s="33">
        <f t="shared" si="8"/>
        <v>0.2290765768101812</v>
      </c>
      <c r="G29" s="33">
        <f t="shared" si="8"/>
        <v>0.23445800625363794</v>
      </c>
      <c r="H29" s="33">
        <f t="shared" ref="H29" si="9">(H4+H8)/H4</f>
        <v>0.21242975841698286</v>
      </c>
    </row>
    <row r="30" spans="2:8" x14ac:dyDescent="0.2">
      <c r="B30" s="23" t="s">
        <v>61</v>
      </c>
      <c r="C30" s="33">
        <f t="shared" ref="C30:G30" si="10">(C5+C9)/C5</f>
        <v>4.8241444866920155E-2</v>
      </c>
      <c r="D30" s="33">
        <f t="shared" si="10"/>
        <v>0.15127443531118326</v>
      </c>
      <c r="E30" s="33">
        <f t="shared" si="10"/>
        <v>1.688038193104513E-2</v>
      </c>
      <c r="F30" s="33">
        <f t="shared" si="10"/>
        <v>0.21655053544585251</v>
      </c>
      <c r="G30" s="33">
        <f t="shared" si="10"/>
        <v>0.12239108461437562</v>
      </c>
      <c r="H30" s="33">
        <f t="shared" ref="H30" si="11">(H5+H9)/H5</f>
        <v>0.12410189418680601</v>
      </c>
    </row>
    <row r="31" spans="2:8" x14ac:dyDescent="0.2">
      <c r="B31" s="23" t="s">
        <v>62</v>
      </c>
      <c r="C31" s="33">
        <f t="shared" ref="C31:G31" si="12">(C6+C10)/C6</f>
        <v>0.10796960499316005</v>
      </c>
      <c r="D31" s="33">
        <f t="shared" si="12"/>
        <v>1.2533769250623763E-2</v>
      </c>
      <c r="E31" s="33">
        <f t="shared" si="12"/>
        <v>-9.5945911293838088E-3</v>
      </c>
      <c r="F31" s="33">
        <f t="shared" si="12"/>
        <v>-0.22756733271073779</v>
      </c>
      <c r="G31" s="33">
        <f t="shared" si="12"/>
        <v>-0.35176030037935618</v>
      </c>
      <c r="H31" s="33">
        <f t="shared" ref="H31" si="13">(H6+H10)/H6</f>
        <v>-0.24438454627133874</v>
      </c>
    </row>
    <row r="32" spans="2:8" x14ac:dyDescent="0.2">
      <c r="B32" s="23" t="s">
        <v>63</v>
      </c>
      <c r="C32" s="33">
        <f>C11/C7</f>
        <v>0.27566380978227567</v>
      </c>
      <c r="D32" s="33">
        <f>D11/D7</f>
        <v>0.22824945471172323</v>
      </c>
      <c r="E32" s="33">
        <f t="shared" ref="E32:G32" si="14">E11/E7</f>
        <v>0.22846097759299397</v>
      </c>
      <c r="F32" s="33">
        <f t="shared" si="14"/>
        <v>0.18900706376042831</v>
      </c>
      <c r="G32" s="33">
        <f t="shared" si="14"/>
        <v>0.18834026954977684</v>
      </c>
      <c r="H32" s="33">
        <f t="shared" ref="H32" si="15">H11/H7</f>
        <v>0.1655545609895028</v>
      </c>
    </row>
    <row r="33" spans="2:8" x14ac:dyDescent="0.2">
      <c r="B33" s="23" t="s">
        <v>57</v>
      </c>
      <c r="C33" s="33">
        <f>C15/C7</f>
        <v>-5.8370300241749197E-2</v>
      </c>
      <c r="D33" s="33">
        <f t="shared" ref="D33:G33" si="16">D15/D7</f>
        <v>-0.17711927138364197</v>
      </c>
      <c r="E33" s="33">
        <f t="shared" si="16"/>
        <v>-9.533248801594027E-2</v>
      </c>
      <c r="F33" s="33">
        <f t="shared" si="16"/>
        <v>-0.13879756446921956</v>
      </c>
      <c r="G33" s="33">
        <f t="shared" si="16"/>
        <v>-1.8082482358451512E-2</v>
      </c>
      <c r="H33" s="33">
        <f t="shared" ref="H33" si="17">H15/H7</f>
        <v>-2.8073887216209618E-3</v>
      </c>
    </row>
    <row r="34" spans="2:8" x14ac:dyDescent="0.2">
      <c r="B34" s="23" t="s">
        <v>64</v>
      </c>
      <c r="C34" s="33">
        <f>C23/C7</f>
        <v>-9.1934731468291842E-2</v>
      </c>
      <c r="D34" s="33">
        <f t="shared" ref="D34:G34" si="18">D23/D7</f>
        <v>-0.21963853411681836</v>
      </c>
      <c r="E34" s="33">
        <f t="shared" si="18"/>
        <v>-9.6414467612896446E-2</v>
      </c>
      <c r="F34" s="33">
        <f t="shared" si="18"/>
        <v>-0.16680343005817538</v>
      </c>
      <c r="G34" s="33">
        <f t="shared" si="18"/>
        <v>-4.5481515817238756E-2</v>
      </c>
      <c r="H34" s="33">
        <f t="shared" ref="H34" si="19">H23/H7</f>
        <v>-3.5072015623728539E-2</v>
      </c>
    </row>
    <row r="35" spans="2:8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-3.2821239710777682E-2</v>
      </c>
      <c r="H35" s="33">
        <f>H23/'Balance Sheet Input'!H17</f>
        <v>-2.5124602873881487E-2</v>
      </c>
    </row>
    <row r="36" spans="2:8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-0.19826179613722095</v>
      </c>
      <c r="H36" s="33">
        <f>H23/'Balance Sheet Input'!H31</f>
        <v>-0.13025083106678756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 xr2:uid="{1B313273-279A-42D3-A3CB-E70BB63486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Input'!C26:H26</xm:f>
              <xm:sqref>I26</xm:sqref>
            </x14:sparkline>
          </x14:sparklines>
        </x14:sparklineGroup>
        <x14:sparklineGroup displayEmptyCellsAs="gap" negative="1" xr2:uid="{D4140408-4C01-4FF7-B1F8-3F347D4BF03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Input'!C27:H27</xm:f>
              <xm:sqref>I27</xm:sqref>
            </x14:sparkline>
          </x14:sparklines>
        </x14:sparklineGroup>
        <x14:sparklineGroup displayEmptyCellsAs="gap" negative="1" xr2:uid="{FDD3B460-190D-4847-A8BE-6DD3F64991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Input'!C28:H28</xm:f>
              <xm:sqref>I28</xm:sqref>
            </x14:sparkline>
          </x14:sparklines>
        </x14:sparklineGroup>
        <x14:sparklineGroup displayEmptyCellsAs="gap" negative="1" xr2:uid="{2EF34418-E99B-4E42-B322-F92E1EE9B0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Input'!C36:H36</xm:f>
              <xm:sqref>I36</xm:sqref>
            </x14:sparkline>
          </x14:sparklines>
        </x14:sparklineGroup>
        <x14:sparklineGroup displayEmptyCellsAs="gap" negative="1" xr2:uid="{16B01F82-130D-45EE-ADA9-348614F8B4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Input'!C35:H35</xm:f>
              <xm:sqref>I35</xm:sqref>
            </x14:sparkline>
          </x14:sparklines>
        </x14:sparklineGroup>
        <x14:sparklineGroup displayEmptyCellsAs="gap" negative="1" xr2:uid="{88D23C53-4CA6-4156-BBFC-161BC7FE9D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Input'!C34:H34</xm:f>
              <xm:sqref>I34</xm:sqref>
            </x14:sparkline>
          </x14:sparklines>
        </x14:sparklineGroup>
        <x14:sparklineGroup displayEmptyCellsAs="gap" negative="1" xr2:uid="{EEEF1FD0-9625-4AA7-B107-4D794FE06A1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Input'!C33:H33</xm:f>
              <xm:sqref>I33</xm:sqref>
            </x14:sparkline>
          </x14:sparklines>
        </x14:sparklineGroup>
        <x14:sparklineGroup displayEmptyCellsAs="gap" negative="1" xr2:uid="{68479ADA-4F0C-40A9-B2F3-7E69FEE893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Input'!C32:H32</xm:f>
              <xm:sqref>I32</xm:sqref>
            </x14:sparkline>
          </x14:sparklines>
        </x14:sparklineGroup>
        <x14:sparklineGroup displayEmptyCellsAs="gap" negative="1" xr2:uid="{899D3A01-2D63-4EC0-85CF-CA36345AAB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Input'!C31:H31</xm:f>
              <xm:sqref>I31</xm:sqref>
            </x14:sparkline>
          </x14:sparklines>
        </x14:sparklineGroup>
        <x14:sparklineGroup displayEmptyCellsAs="gap" negative="1" xr2:uid="{1B6D25D7-733E-4E0C-B6B1-1986DF7B60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Input'!C30:H30</xm:f>
              <xm:sqref>I30</xm:sqref>
            </x14:sparkline>
          </x14:sparklines>
        </x14:sparklineGroup>
        <x14:sparklineGroup displayEmptyCellsAs="gap" negative="1" xr2:uid="{01FDE4AC-3206-4FBD-823E-A65CCADA87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Input'!C37:H37</xm:f>
              <xm:sqref>I37</xm:sqref>
            </x14:sparkline>
          </x14:sparklines>
        </x14:sparklineGroup>
        <x14:sparklineGroup displayEmptyCellsAs="gap" negative="1" xr2:uid="{C38D4097-2028-453F-9112-C61A4D6D8C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 Input'!C29:H29</xm:f>
              <xm:sqref>I29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5"/>
  <sheetViews>
    <sheetView topLeftCell="A19" workbookViewId="0">
      <selection activeCell="J23" sqref="J23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88671875" style="8" bestFit="1" customWidth="1"/>
    <col min="9" max="9" width="13.109375" style="8" bestFit="1" customWidth="1"/>
    <col min="10" max="10" width="57.33203125" style="8" bestFit="1" customWidth="1"/>
    <col min="11" max="16384" width="9.109375" style="8"/>
  </cols>
  <sheetData>
    <row r="1" spans="2:8" ht="15.6" x14ac:dyDescent="0.25">
      <c r="B1" s="2" t="s">
        <v>75</v>
      </c>
    </row>
    <row r="3" spans="2:8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99</v>
      </c>
      <c r="H3" s="19" t="s">
        <v>101</v>
      </c>
    </row>
    <row r="4" spans="2:8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3685618</v>
      </c>
      <c r="H4" s="35">
        <v>6268000</v>
      </c>
    </row>
    <row r="5" spans="2:8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192551</v>
      </c>
      <c r="H5" s="35">
        <v>246000</v>
      </c>
    </row>
    <row r="6" spans="2:8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949022</v>
      </c>
      <c r="H6" s="35">
        <v>1324000</v>
      </c>
    </row>
    <row r="7" spans="2:8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3113446</v>
      </c>
      <c r="H7" s="35">
        <v>3552000</v>
      </c>
    </row>
    <row r="8" spans="2:8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365671</v>
      </c>
      <c r="H8" s="35">
        <v>713000</v>
      </c>
    </row>
    <row r="9" spans="2:8" ht="12" x14ac:dyDescent="0.25">
      <c r="B9" s="9" t="s">
        <v>11</v>
      </c>
      <c r="C9" s="36">
        <f t="shared" ref="C9:H9" si="0">SUM(C4:C8)</f>
        <v>3180073</v>
      </c>
      <c r="D9" s="36">
        <f t="shared" si="0"/>
        <v>2782006</v>
      </c>
      <c r="E9" s="36">
        <f t="shared" si="0"/>
        <v>6259796</v>
      </c>
      <c r="F9" s="36">
        <f t="shared" si="0"/>
        <v>6570520</v>
      </c>
      <c r="G9" s="37">
        <f t="shared" si="0"/>
        <v>8306308</v>
      </c>
      <c r="H9" s="37">
        <f t="shared" si="0"/>
        <v>12103000</v>
      </c>
    </row>
    <row r="10" spans="2:8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2089758</v>
      </c>
      <c r="H10" s="35">
        <v>2447000</v>
      </c>
    </row>
    <row r="11" spans="2:8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6271396</v>
      </c>
      <c r="H11" s="35">
        <v>6138000</v>
      </c>
    </row>
    <row r="12" spans="2:8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11330077</v>
      </c>
      <c r="H12" s="35">
        <v>11614000</v>
      </c>
    </row>
    <row r="13" spans="2:8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282492</v>
      </c>
      <c r="H13" s="35">
        <v>339000</v>
      </c>
    </row>
    <row r="14" spans="2:8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f>421548+68159</f>
        <v>489707</v>
      </c>
      <c r="H14" s="35">
        <v>591000</v>
      </c>
    </row>
    <row r="15" spans="2:8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398219</v>
      </c>
      <c r="H15" s="35">
        <v>269000</v>
      </c>
    </row>
    <row r="16" spans="2:8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571657</v>
      </c>
      <c r="H16" s="35">
        <v>808000</v>
      </c>
    </row>
    <row r="17" spans="2:10" ht="12.6" thickBot="1" x14ac:dyDescent="0.3">
      <c r="B17" s="10" t="s">
        <v>19</v>
      </c>
      <c r="C17" s="38">
        <f t="shared" ref="C17:E17" si="1">SUM(C9:C16)</f>
        <v>5830667</v>
      </c>
      <c r="D17" s="38">
        <f t="shared" si="1"/>
        <v>8067939</v>
      </c>
      <c r="E17" s="38">
        <f t="shared" si="1"/>
        <v>22664076</v>
      </c>
      <c r="F17" s="38">
        <f>SUM(F9:F16)</f>
        <v>28655372</v>
      </c>
      <c r="G17" s="39">
        <f>SUM(G9:G16)</f>
        <v>29739614</v>
      </c>
      <c r="H17" s="39">
        <f>SUM(H9:H16)</f>
        <v>34309000</v>
      </c>
    </row>
    <row r="18" spans="2:10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3404451</v>
      </c>
      <c r="H18" s="35">
        <v>3771000</v>
      </c>
    </row>
    <row r="19" spans="2:10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2094253</v>
      </c>
      <c r="H19" s="35">
        <v>2905000</v>
      </c>
    </row>
    <row r="20" spans="2:10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630292</v>
      </c>
      <c r="H20" s="35">
        <v>1163000</v>
      </c>
    </row>
    <row r="21" spans="2:10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502840</v>
      </c>
      <c r="H21" s="35">
        <v>317000</v>
      </c>
    </row>
    <row r="22" spans="2:10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792601</v>
      </c>
      <c r="H22" s="35">
        <v>726000</v>
      </c>
    </row>
    <row r="23" spans="2:10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2567699</v>
      </c>
      <c r="H23" s="35">
        <v>1785000</v>
      </c>
    </row>
    <row r="24" spans="2:10" x14ac:dyDescent="0.25">
      <c r="B24" s="8" t="s">
        <v>25</v>
      </c>
      <c r="C24" s="34">
        <v>0</v>
      </c>
      <c r="D24" s="34"/>
      <c r="E24" s="34"/>
      <c r="F24" s="27"/>
      <c r="G24" s="28"/>
      <c r="H24" s="28">
        <v>0</v>
      </c>
    </row>
    <row r="25" spans="2:10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  <c r="H25" s="35">
        <v>0</v>
      </c>
    </row>
    <row r="26" spans="2:10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9992136</v>
      </c>
      <c r="H26" s="37">
        <f>SUM(H18:H25)</f>
        <v>10667000</v>
      </c>
      <c r="I26" s="47"/>
      <c r="J26" s="7"/>
    </row>
    <row r="27" spans="2:10" x14ac:dyDescent="0.25">
      <c r="B27" s="8" t="s">
        <v>28</v>
      </c>
      <c r="C27" s="34"/>
      <c r="D27" s="34"/>
      <c r="E27" s="34"/>
      <c r="F27" s="34"/>
      <c r="G27" s="35"/>
      <c r="H27" s="35"/>
      <c r="I27" s="47"/>
      <c r="J27" s="7"/>
    </row>
    <row r="28" spans="2:10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9403672</v>
      </c>
      <c r="H28" s="35">
        <v>11634000</v>
      </c>
      <c r="I28" s="47"/>
      <c r="J28" s="7"/>
    </row>
    <row r="29" spans="2:10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990873+328926+2710403+555964-590</f>
        <v>4585576</v>
      </c>
      <c r="H29" s="28">
        <v>4541000</v>
      </c>
      <c r="I29" s="47"/>
      <c r="J29" s="7"/>
    </row>
    <row r="30" spans="2:10" ht="12" x14ac:dyDescent="0.25">
      <c r="B30" s="18" t="s">
        <v>29</v>
      </c>
      <c r="C30" s="40">
        <f t="shared" ref="C30:H30" si="2">SUM(C26:C29)</f>
        <v>4918957</v>
      </c>
      <c r="D30" s="40">
        <f t="shared" si="2"/>
        <v>6984235</v>
      </c>
      <c r="E30" s="40">
        <f t="shared" si="2"/>
        <v>17125990</v>
      </c>
      <c r="F30" s="40">
        <f t="shared" si="2"/>
        <v>23420784</v>
      </c>
      <c r="G30" s="41">
        <f t="shared" si="2"/>
        <v>23981384</v>
      </c>
      <c r="H30" s="41">
        <f t="shared" si="2"/>
        <v>26842000</v>
      </c>
      <c r="I30" s="48"/>
      <c r="J30" s="7"/>
    </row>
    <row r="31" spans="2:10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v>4923243</v>
      </c>
      <c r="H31" s="41">
        <v>6618000</v>
      </c>
      <c r="I31" s="49"/>
      <c r="J31" s="7"/>
    </row>
    <row r="32" spans="2:10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834987</v>
      </c>
      <c r="H32" s="52">
        <v>849000</v>
      </c>
      <c r="I32" s="50"/>
      <c r="J32" s="7"/>
    </row>
    <row r="33" spans="2:10" ht="12.6" thickBot="1" x14ac:dyDescent="0.3">
      <c r="B33" s="10" t="s">
        <v>32</v>
      </c>
      <c r="C33" s="38">
        <f t="shared" ref="C33:H33" si="3">C30+C31+C32</f>
        <v>5830667</v>
      </c>
      <c r="D33" s="38">
        <f t="shared" si="3"/>
        <v>8067939</v>
      </c>
      <c r="E33" s="38">
        <f t="shared" si="3"/>
        <v>22664076</v>
      </c>
      <c r="F33" s="38">
        <f t="shared" si="3"/>
        <v>28655372</v>
      </c>
      <c r="G33" s="39">
        <f t="shared" si="3"/>
        <v>29739614</v>
      </c>
      <c r="H33" s="39">
        <f t="shared" si="3"/>
        <v>34309000</v>
      </c>
      <c r="I33" s="49"/>
      <c r="J33" s="7"/>
    </row>
    <row r="34" spans="2:10" x14ac:dyDescent="0.25">
      <c r="F34" s="17"/>
      <c r="I34" s="51"/>
      <c r="J34" s="7"/>
    </row>
    <row r="35" spans="2:10" x14ac:dyDescent="0.2">
      <c r="B35" s="22" t="s">
        <v>77</v>
      </c>
      <c r="C35" s="21"/>
      <c r="D35" s="21"/>
      <c r="E35" s="21"/>
      <c r="F35" s="21"/>
      <c r="G35" s="21"/>
      <c r="H35" s="21"/>
      <c r="I35" s="7"/>
      <c r="J35" s="7"/>
    </row>
    <row r="36" spans="2:10" x14ac:dyDescent="0.2">
      <c r="B36" s="22" t="s">
        <v>88</v>
      </c>
      <c r="C36" s="21"/>
      <c r="D36" s="21"/>
      <c r="E36" s="21"/>
      <c r="F36" s="21"/>
      <c r="G36" s="21"/>
      <c r="H36" s="21"/>
      <c r="I36" s="7"/>
      <c r="J36" s="7"/>
    </row>
    <row r="37" spans="2:10" x14ac:dyDescent="0.2">
      <c r="B37" s="20" t="s">
        <v>90</v>
      </c>
      <c r="C37" s="21">
        <f>(C4+C5)/C26</f>
        <v>0.91291336325662054</v>
      </c>
      <c r="D37" s="21">
        <f>(D4+D5)/D26</f>
        <v>0.43383878180100921</v>
      </c>
      <c r="E37" s="21">
        <f t="shared" ref="E37:H37" si="4">(E4+E5)/E26</f>
        <v>0.60043452854425217</v>
      </c>
      <c r="F37" s="21">
        <f t="shared" si="4"/>
        <v>0.45907341944344188</v>
      </c>
      <c r="G37" s="21">
        <f>(G4+G5)/G26</f>
        <v>0.38812211923456608</v>
      </c>
      <c r="H37" s="21">
        <f t="shared" si="4"/>
        <v>0.6106684166119809</v>
      </c>
      <c r="I37" s="7"/>
      <c r="J37" s="7"/>
    </row>
    <row r="38" spans="2:10" x14ac:dyDescent="0.2">
      <c r="B38" s="20" t="s">
        <v>91</v>
      </c>
      <c r="C38" s="21">
        <f>C9/C26</f>
        <v>1.5091706111431182</v>
      </c>
      <c r="D38" s="21">
        <f t="shared" ref="D38:H38" si="5">D9/D26</f>
        <v>0.98967319866170289</v>
      </c>
      <c r="E38" s="21">
        <f t="shared" si="5"/>
        <v>1.0742733187975642</v>
      </c>
      <c r="F38" s="21">
        <f t="shared" si="5"/>
        <v>0.8561306219029613</v>
      </c>
      <c r="G38" s="21">
        <f t="shared" si="5"/>
        <v>0.83128452214821735</v>
      </c>
      <c r="H38" s="21">
        <f t="shared" si="5"/>
        <v>1.1346207931002157</v>
      </c>
      <c r="I38" s="7"/>
      <c r="J38" s="7"/>
    </row>
    <row r="39" spans="2:10" x14ac:dyDescent="0.2">
      <c r="B39" s="20" t="s">
        <v>51</v>
      </c>
      <c r="C39" s="21">
        <f>(C6/'P&amp;L Input'!C7)*360</f>
        <v>25.506053735106413</v>
      </c>
      <c r="D39" s="21">
        <f>(D6/'P&amp;L Input'!D7)*360</f>
        <v>15.033866572747325</v>
      </c>
      <c r="E39" s="21">
        <f>(E6/'P&amp;L Input'!E7)*360</f>
        <v>25.66967594325364</v>
      </c>
      <c r="F39" s="21">
        <f>(F6/'P&amp;L Input'!F7)*360</f>
        <v>15.77864519794662</v>
      </c>
      <c r="G39" s="21">
        <f>(G6/'P&amp;L Input'!G7)*360</f>
        <v>15.919279326831946</v>
      </c>
      <c r="H39" s="21">
        <f>(H6/'P&amp;L Input'!H7)*360</f>
        <v>19.392953047440802</v>
      </c>
      <c r="I39" s="7"/>
    </row>
    <row r="40" spans="2:10" x14ac:dyDescent="0.2">
      <c r="B40" s="20" t="s">
        <v>52</v>
      </c>
      <c r="C40" s="21">
        <f>(C7/-SUM('P&amp;L Input'!C$8:C$10))*360</f>
        <v>148.19580564470351</v>
      </c>
      <c r="D40" s="21">
        <f>(D7/-SUM('P&amp;L Input'!D$8:D$10))*360</f>
        <v>147.32375944829212</v>
      </c>
      <c r="E40" s="21">
        <f>(E7/-SUM('P&amp;L Input'!E$8:E$10))*360</f>
        <v>137.80793667692734</v>
      </c>
      <c r="F40" s="21">
        <f>(F7/-SUM('P&amp;L Input'!F$8:F$10))*360</f>
        <v>85.449953986173199</v>
      </c>
      <c r="G40" s="21">
        <f>(G7/-SUM('P&amp;L Input'!G$8:G$10))*360</f>
        <v>64.344949009563962</v>
      </c>
      <c r="H40" s="21">
        <f>(H7/-SUM('P&amp;L Input'!H$8:H$10))*360</f>
        <v>62.34921254083573</v>
      </c>
      <c r="I40" s="7"/>
    </row>
    <row r="41" spans="2:10" x14ac:dyDescent="0.2">
      <c r="B41" s="20" t="s">
        <v>53</v>
      </c>
      <c r="C41" s="21">
        <f>(C18/-SUM('P&amp;L Input'!C$8:C$10))*360</f>
        <v>120.88849368817945</v>
      </c>
      <c r="D41" s="21">
        <f>(D18/-SUM('P&amp;L Input'!D$8:D$10))*360</f>
        <v>105.62400521117225</v>
      </c>
      <c r="E41" s="21">
        <f>(E18/-SUM('P&amp;L Input'!E$8:E$10))*360</f>
        <v>124.00264031291226</v>
      </c>
      <c r="F41" s="21">
        <f>(F18/-SUM('P&amp;L Input'!F$8:F$10))*360</f>
        <v>90.233449912879919</v>
      </c>
      <c r="G41" s="21">
        <f>(G18/-SUM('P&amp;L Input'!G$8:G$10))*360</f>
        <v>70.359089574882319</v>
      </c>
      <c r="H41" s="21">
        <f>(H18/-SUM('P&amp;L Input'!H$8:H$10))*360</f>
        <v>66.193378516748751</v>
      </c>
      <c r="I41" s="7"/>
    </row>
    <row r="42" spans="2:10" x14ac:dyDescent="0.2">
      <c r="B42" s="20" t="s">
        <v>54</v>
      </c>
      <c r="C42" s="21">
        <f>C39+C40-C41</f>
        <v>52.813365691630466</v>
      </c>
      <c r="D42" s="21">
        <f t="shared" ref="D42:H42" si="6">D39+D40-D41</f>
        <v>56.73362080986719</v>
      </c>
      <c r="E42" s="21">
        <f t="shared" si="6"/>
        <v>39.474972307268729</v>
      </c>
      <c r="F42" s="21">
        <f t="shared" si="6"/>
        <v>10.995149271239896</v>
      </c>
      <c r="G42" s="21">
        <f t="shared" si="6"/>
        <v>9.9051387615135837</v>
      </c>
      <c r="H42" s="21">
        <f t="shared" si="6"/>
        <v>15.548787071527784</v>
      </c>
      <c r="I42" s="7"/>
    </row>
    <row r="43" spans="2:10" x14ac:dyDescent="0.2">
      <c r="B43" s="22" t="s">
        <v>92</v>
      </c>
      <c r="C43" s="21"/>
      <c r="D43" s="21"/>
      <c r="E43" s="21"/>
      <c r="F43" s="21"/>
      <c r="G43" s="21"/>
      <c r="H43" s="21"/>
    </row>
    <row r="44" spans="2:10" x14ac:dyDescent="0.2">
      <c r="B44" s="20" t="s">
        <v>89</v>
      </c>
      <c r="C44" s="21">
        <f>C30/C17</f>
        <v>0.84363538511117164</v>
      </c>
      <c r="D44" s="21">
        <f t="shared" ref="D44:H44" si="7">D30/D17</f>
        <v>0.86567771521326575</v>
      </c>
      <c r="E44" s="21">
        <f t="shared" si="7"/>
        <v>0.75564474810268023</v>
      </c>
      <c r="F44" s="21">
        <f t="shared" si="7"/>
        <v>0.81732611951434442</v>
      </c>
      <c r="G44" s="21">
        <f t="shared" si="7"/>
        <v>0.80637845534915142</v>
      </c>
      <c r="H44" s="21">
        <f t="shared" si="7"/>
        <v>0.78236031362033287</v>
      </c>
      <c r="I44" s="7"/>
    </row>
    <row r="45" spans="2:10" x14ac:dyDescent="0.2">
      <c r="B45" s="20" t="s">
        <v>93</v>
      </c>
      <c r="C45" s="53" t="s">
        <v>103</v>
      </c>
      <c r="D45" s="53" t="s">
        <v>103</v>
      </c>
      <c r="E45" s="53" t="s">
        <v>103</v>
      </c>
      <c r="F45" s="53" t="s">
        <v>103</v>
      </c>
      <c r="G45" s="53" t="s">
        <v>103</v>
      </c>
      <c r="H45" s="53" t="s">
        <v>103</v>
      </c>
    </row>
  </sheetData>
  <phoneticPr fontId="16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A4660B5-1C6A-4CD8-A106-3903AC7222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Input'!C44:H44</xm:f>
              <xm:sqref>I44</xm:sqref>
            </x14:sparkline>
          </x14:sparklines>
        </x14:sparklineGroup>
        <x14:sparklineGroup displayEmptyCellsAs="gap" xr2:uid="{D8A23E3E-E292-4427-9952-18CCD7C8E5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Input'!C42:H42</xm:f>
              <xm:sqref>I42</xm:sqref>
            </x14:sparkline>
          </x14:sparklines>
        </x14:sparklineGroup>
        <x14:sparklineGroup displayEmptyCellsAs="gap" xr2:uid="{A6590B23-DA41-4E2C-9041-E8F0D272C7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Input'!C41:H41</xm:f>
              <xm:sqref>I41</xm:sqref>
            </x14:sparkline>
          </x14:sparklines>
        </x14:sparklineGroup>
        <x14:sparklineGroup displayEmptyCellsAs="gap" xr2:uid="{43FFDB90-A05B-4BC5-8F83-1BE72A0F62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Input'!C40:H40</xm:f>
              <xm:sqref>I40</xm:sqref>
            </x14:sparkline>
          </x14:sparklines>
        </x14:sparklineGroup>
        <x14:sparklineGroup displayEmptyCellsAs="gap" xr2:uid="{A24637A4-1001-4BF8-972F-32CECA514E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Input'!C39:H39</xm:f>
              <xm:sqref>I39</xm:sqref>
            </x14:sparkline>
          </x14:sparklines>
        </x14:sparklineGroup>
        <x14:sparklineGroup displayEmptyCellsAs="gap" xr2:uid="{FCC799FF-5A81-41D4-B94E-9908D0C8BFC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Input'!C38:H38</xm:f>
              <xm:sqref>I38</xm:sqref>
            </x14:sparkline>
          </x14:sparklines>
        </x14:sparklineGroup>
        <x14:sparklineGroup displayEmptyCellsAs="gap" xr2:uid="{DA9BA8B6-1E66-4053-B1D0-48480FBE14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 Input'!C37:H37</xm:f>
              <xm:sqref>I37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Input --&gt;</vt:lpstr>
      <vt:lpstr>Drivers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Logan Parra Fonseca</cp:lastModifiedBy>
  <dcterms:created xsi:type="dcterms:W3CDTF">2017-12-26T16:16:22Z</dcterms:created>
  <dcterms:modified xsi:type="dcterms:W3CDTF">2021-03-19T01:28:38Z</dcterms:modified>
</cp:coreProperties>
</file>