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1625" windowHeight="7590" firstSheet="1" activeTab="2"/>
  </bookViews>
  <sheets>
    <sheet name="Sheet1" sheetId="1" state="hidden" r:id="rId1"/>
    <sheet name="Sheet2" sheetId="2" r:id="rId2"/>
    <sheet name="NOTAS" sheetId="3" r:id="rId3"/>
  </sheets>
  <definedNames>
    <definedName name="_xlnm._FilterDatabase" localSheetId="2" hidden="1">NOTAS!$A$1:$N$31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D27" i="2" l="1"/>
  <c r="D24" i="2" l="1"/>
  <c r="C24" i="2"/>
  <c r="A21" i="2"/>
  <c r="A22" i="2" s="1"/>
  <c r="A23" i="2" s="1"/>
  <c r="D19" i="2" l="1"/>
  <c r="C19" i="2"/>
  <c r="D18" i="2" l="1"/>
  <c r="C18" i="2"/>
  <c r="E17" i="2" l="1"/>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J14" i="2"/>
  <c r="K14" i="2"/>
  <c r="L14" i="2"/>
  <c r="J15" i="2"/>
  <c r="K15" i="2"/>
  <c r="L15" i="2"/>
  <c r="J16" i="2"/>
  <c r="K16" i="2"/>
  <c r="L16" i="2"/>
  <c r="J17" i="2"/>
  <c r="K17" i="2"/>
  <c r="L17" i="2"/>
  <c r="I18" i="2"/>
  <c r="J18" i="2"/>
  <c r="K18" i="2"/>
  <c r="L18" i="2"/>
  <c r="J13" i="2"/>
  <c r="K13" i="2"/>
  <c r="L13" i="2"/>
  <c r="E13" i="2"/>
  <c r="F13" i="2" s="1"/>
  <c r="E14" i="2"/>
  <c r="F14" i="2" s="1"/>
  <c r="E15" i="2"/>
  <c r="F15" i="2" s="1"/>
  <c r="E16" i="2"/>
  <c r="F16" i="2" s="1"/>
  <c r="A13" i="2"/>
  <c r="I13" i="2" s="1"/>
  <c r="M15" i="2" l="1"/>
  <c r="A14" i="2"/>
  <c r="M13" i="2"/>
  <c r="M18" i="2"/>
  <c r="M17" i="2"/>
  <c r="M16" i="2"/>
  <c r="M14" i="2"/>
  <c r="C12" i="2"/>
  <c r="D12" i="2"/>
  <c r="I14" i="2" l="1"/>
  <c r="A15" i="2"/>
  <c r="I12" i="2"/>
  <c r="I19" i="2"/>
  <c r="I20" i="2"/>
  <c r="I21" i="2"/>
  <c r="I22" i="2"/>
  <c r="I23" i="2"/>
  <c r="I24" i="2"/>
  <c r="I25" i="2"/>
  <c r="I26" i="2"/>
  <c r="I27" i="2"/>
  <c r="I28" i="2"/>
  <c r="I29" i="2"/>
  <c r="I30" i="2"/>
  <c r="I31" i="2"/>
  <c r="I32" i="2"/>
  <c r="I33" i="2"/>
  <c r="I34" i="2"/>
  <c r="I11" i="2"/>
  <c r="J12" i="2"/>
  <c r="K12" i="2"/>
  <c r="L12" i="2"/>
  <c r="J19" i="2"/>
  <c r="K19" i="2"/>
  <c r="L19" i="2"/>
  <c r="J20" i="2"/>
  <c r="K20" i="2"/>
  <c r="L20" i="2"/>
  <c r="J21" i="2"/>
  <c r="K21" i="2"/>
  <c r="L21" i="2"/>
  <c r="J22" i="2"/>
  <c r="K22" i="2"/>
  <c r="L22" i="2"/>
  <c r="J23" i="2"/>
  <c r="K23" i="2"/>
  <c r="L23" i="2"/>
  <c r="J24" i="2"/>
  <c r="K24" i="2"/>
  <c r="L24" i="2"/>
  <c r="J25" i="2"/>
  <c r="K25" i="2"/>
  <c r="L25" i="2"/>
  <c r="J26" i="2"/>
  <c r="K26" i="2"/>
  <c r="L26" i="2"/>
  <c r="J27" i="2"/>
  <c r="K27" i="2"/>
  <c r="L27" i="2"/>
  <c r="J28" i="2"/>
  <c r="K28" i="2"/>
  <c r="L28" i="2"/>
  <c r="J29" i="2"/>
  <c r="K29" i="2"/>
  <c r="L29" i="2"/>
  <c r="J30" i="2"/>
  <c r="K30" i="2"/>
  <c r="L30" i="2"/>
  <c r="J31" i="2"/>
  <c r="K31" i="2"/>
  <c r="L31" i="2"/>
  <c r="J32" i="2"/>
  <c r="K32" i="2"/>
  <c r="L32" i="2"/>
  <c r="J33" i="2"/>
  <c r="K33" i="2"/>
  <c r="L33" i="2"/>
  <c r="J34" i="2"/>
  <c r="K34" i="2"/>
  <c r="L34" i="2"/>
  <c r="J11" i="2"/>
  <c r="L11" i="2"/>
  <c r="K11" i="2"/>
  <c r="M34" i="2" l="1"/>
  <c r="N34" i="2" s="1"/>
  <c r="M26" i="2"/>
  <c r="N26" i="2" s="1"/>
  <c r="M24" i="2"/>
  <c r="N24" i="2" s="1"/>
  <c r="M11" i="2"/>
  <c r="M12" i="2"/>
  <c r="N12" i="2" s="1"/>
  <c r="A16" i="2"/>
  <c r="I15" i="2"/>
  <c r="M32" i="2"/>
  <c r="N32" i="2" s="1"/>
  <c r="M21" i="2"/>
  <c r="N21" i="2" s="1"/>
  <c r="N18" i="2"/>
  <c r="N16" i="2"/>
  <c r="M28" i="2"/>
  <c r="M22" i="2"/>
  <c r="N22" i="2" s="1"/>
  <c r="N17" i="2"/>
  <c r="N15" i="2"/>
  <c r="M30" i="2"/>
  <c r="N30" i="2" s="1"/>
  <c r="M20" i="2"/>
  <c r="N20" i="2" s="1"/>
  <c r="N14" i="2"/>
  <c r="M29" i="2"/>
  <c r="N29" i="2" s="1"/>
  <c r="N13" i="2"/>
  <c r="M33" i="2"/>
  <c r="N33" i="2" s="1"/>
  <c r="M27" i="2"/>
  <c r="M25" i="2"/>
  <c r="N25" i="2" s="1"/>
  <c r="M19" i="2"/>
  <c r="N19" i="2" s="1"/>
  <c r="M31" i="2"/>
  <c r="N31" i="2" s="1"/>
  <c r="M23" i="2"/>
  <c r="N23" i="2" s="1"/>
  <c r="N28" i="2" l="1"/>
  <c r="N27" i="2"/>
  <c r="A17" i="2"/>
  <c r="I17" i="2" s="1"/>
  <c r="I16" i="2"/>
  <c r="I9" i="2"/>
  <c r="J9" i="2"/>
  <c r="K9" i="2"/>
  <c r="L9" i="2"/>
  <c r="I10" i="2"/>
  <c r="J10" i="2"/>
  <c r="K10" i="2"/>
  <c r="L10" i="2"/>
  <c r="I8" i="2"/>
  <c r="J8" i="2"/>
  <c r="K8" i="2"/>
  <c r="L8" i="2"/>
  <c r="I7" i="2"/>
  <c r="M10" i="2" l="1"/>
  <c r="N10" i="2" s="1"/>
  <c r="M9" i="2"/>
  <c r="N9" i="2" s="1"/>
  <c r="M8" i="2"/>
  <c r="N8" i="2" s="1"/>
  <c r="J7" i="2"/>
  <c r="K7" i="2"/>
  <c r="L7" i="2"/>
  <c r="M7" i="2" s="1"/>
  <c r="N7" i="2" s="1"/>
  <c r="D6" i="2" l="1"/>
  <c r="C6" i="2"/>
  <c r="K6" i="2" s="1"/>
  <c r="K4" i="2"/>
  <c r="L4" i="2"/>
  <c r="K5" i="2"/>
  <c r="L5" i="2"/>
  <c r="M5" i="2" s="1"/>
  <c r="N5" i="2" s="1"/>
  <c r="L6" i="2"/>
  <c r="E5" i="2"/>
  <c r="F5" i="2" s="1"/>
  <c r="E7" i="2"/>
  <c r="F7" i="2" s="1"/>
  <c r="E8" i="2"/>
  <c r="F8" i="2" s="1"/>
  <c r="E9" i="2"/>
  <c r="F9" i="2" s="1"/>
  <c r="E10" i="2"/>
  <c r="F10" i="2" s="1"/>
  <c r="E11" i="2"/>
  <c r="F11" i="2" s="1"/>
  <c r="E12" i="2"/>
  <c r="F12" i="2" s="1"/>
  <c r="F34" i="2"/>
  <c r="E4" i="2"/>
  <c r="F4" i="2" s="1"/>
  <c r="N11" i="2"/>
  <c r="L3" i="2"/>
  <c r="K3" i="2"/>
  <c r="L2" i="2"/>
  <c r="K2" i="2"/>
  <c r="E3" i="2"/>
  <c r="F3" i="2" s="1"/>
  <c r="E2" i="2"/>
  <c r="F2" i="2" s="1"/>
  <c r="C24" i="1"/>
  <c r="C25" i="1" s="1"/>
  <c r="H23" i="1"/>
  <c r="H22" i="1"/>
  <c r="H24" i="1" l="1"/>
  <c r="H25" i="1" s="1"/>
  <c r="M2" i="2"/>
  <c r="M4" i="2"/>
  <c r="N4" i="2" s="1"/>
  <c r="E6" i="2"/>
  <c r="F6" i="2" s="1"/>
  <c r="H1" i="2" s="1"/>
  <c r="M3" i="2"/>
  <c r="N3" i="2" s="1"/>
  <c r="M6" i="2"/>
  <c r="N6" i="2" s="1"/>
  <c r="H10" i="1"/>
  <c r="H9" i="1"/>
  <c r="H4" i="1"/>
  <c r="H3" i="1"/>
  <c r="N2" i="2" l="1"/>
  <c r="P1" i="2" s="1"/>
  <c r="H4" i="2"/>
  <c r="H5" i="2" s="1"/>
  <c r="H5" i="1"/>
  <c r="H6" i="1" s="1"/>
  <c r="H11" i="1"/>
  <c r="H12" i="1" s="1"/>
  <c r="C11" i="1"/>
  <c r="C12" i="1" s="1"/>
  <c r="C5" i="1"/>
  <c r="C6" i="1" s="1"/>
</calcChain>
</file>

<file path=xl/comments1.xml><?xml version="1.0" encoding="utf-8"?>
<comments xmlns="http://schemas.openxmlformats.org/spreadsheetml/2006/main">
  <authors>
    <author>Jesus.Aceves</author>
  </authors>
  <commentList>
    <comment ref="D20" authorId="0">
      <text>
        <r>
          <rPr>
            <b/>
            <sz val="9"/>
            <color indexed="81"/>
            <rFont val="Tahoma"/>
            <family val="2"/>
          </rPr>
          <t>Jesus.Aceves:</t>
        </r>
        <r>
          <rPr>
            <sz val="9"/>
            <color indexed="81"/>
            <rFont val="Tahoma"/>
            <family val="2"/>
          </rPr>
          <t xml:space="preserve">
</t>
        </r>
      </text>
    </comment>
  </commentList>
</comments>
</file>

<file path=xl/sharedStrings.xml><?xml version="1.0" encoding="utf-8"?>
<sst xmlns="http://schemas.openxmlformats.org/spreadsheetml/2006/main" count="168" uniqueCount="59">
  <si>
    <t>PN: 60070-103 OW</t>
  </si>
  <si>
    <t>FSA</t>
  </si>
  <si>
    <t>FISICO</t>
  </si>
  <si>
    <t>DIFERENCIA</t>
  </si>
  <si>
    <t>ACURRACY</t>
  </si>
  <si>
    <t>IN</t>
  </si>
  <si>
    <t>Bolsas SR-115</t>
  </si>
  <si>
    <t>11849-5</t>
  </si>
  <si>
    <t>YD</t>
  </si>
  <si>
    <t>FABRIC</t>
  </si>
  <si>
    <t>DATE</t>
  </si>
  <si>
    <t>FSA (IN)</t>
  </si>
  <si>
    <t>DIFF (IN)</t>
  </si>
  <si>
    <t>FSA (YD)</t>
  </si>
  <si>
    <t>DIFF (YD)</t>
  </si>
  <si>
    <t>PHYSICAL (YD)</t>
  </si>
  <si>
    <t>PHYSICAL (IN)</t>
  </si>
  <si>
    <t>Average</t>
  </si>
  <si>
    <t>NOTAS</t>
  </si>
  <si>
    <t>* LOS ROLLOS CON # DE LOTE SIMILAR SON CONTADOS COMO ROLLOS IGUALES POR EL SISTEMA EJEMPLO ZM11480</t>
  </si>
  <si>
    <t>* NO SE PUEDE TECLEAR LAS FIBRAS PARA BUSCARLAS AL MOMENTO DE DAR DE ALTA NUEVOS ROLLOS</t>
  </si>
  <si>
    <t>* QUE HAREMOS EN LOS CASOS EN QUE LOS OPERADORES HECHEN A PERDER UNA MARCADA?? SE REGISTRARA UN USO MAYOR AL NORMAL PERO COMO IDENTIFCAREMOS QUE ES UN ERROR ?</t>
  </si>
  <si>
    <t>MARIO</t>
  </si>
  <si>
    <t>TEAM</t>
  </si>
  <si>
    <t>Responsible</t>
  </si>
  <si>
    <t>* TERMINAMOS UN ROLLO Y CONTINUA APARECIENDO COMO DISPONIBLE PARACARGARLE MOS, Y EN ROLLOS TERMINADOS NOS APARECE CON LA LEYENDA " DEVUELTO A PROVEEDOR"</t>
  </si>
  <si>
    <t>* Los rollos no se deben de terminar sin antes haber terminado la MO ya que si esto se hace el contador pierde comunicacion y es necesario reiniciar y se perdera la informacion del corte en turno</t>
  </si>
  <si>
    <t xml:space="preserve">*AGREGAR O CAMBIAR EL NOMBRE A CUTTING POR A320 SLIDE EN PROGRAMA AL CREAR UN CORTE </t>
  </si>
  <si>
    <t>FERNANDO</t>
  </si>
  <si>
    <t>* DEL NUMERO DE PARTE Z66161 MARCADA LX FIBRA 11469, PODEMOS HACER TO ESE CORTE?? EN CASO DE QUE NO HABRA QUE DAR DE ALTA ESTE PN EN LA CATEGORIA A321</t>
  </si>
  <si>
    <t xml:space="preserve">* CAMBIAR TODAS LAS MEDICIONES DE PULGADAS A YARDAS, ESTO ES MAS FACIL PARA OPERADOR Y LIDER </t>
  </si>
  <si>
    <t xml:space="preserve">* NO NOS PERMITE DAR DE ALTA UNA NUEVA FIBRA </t>
  </si>
  <si>
    <t>* SE AGRREGO LA OPCION DE PARO POR 5'S (ESTA PAUSA SOLO SE DEBE DE TENER REGISTRADA 1 VEZ POR TURNO, YA QUE EL PARO SE REALIZA A FINAL DE TURNO)</t>
  </si>
  <si>
    <t>DIFF YD</t>
  </si>
  <si>
    <t>AVERAGE</t>
  </si>
  <si>
    <t xml:space="preserve">* CUANDO SE TERMINA UNA MO Y NO SE DIO RAZON DE ALGUN PARO QUE TUVO LA MAQUINA NO ES VISIBLE A SIMPLE VISTA LA OPCION DE EDITAR PARA PODER INGRESAR LA RAZON DEL PARO </t>
  </si>
  <si>
    <t xml:space="preserve">Measur YD </t>
  </si>
  <si>
    <t>* TENER LA OPCION DE TENER EL BALANCE EN TIEMPO REAL DE UN ROLLO EN PRODUICCION, SIN LA NECESIDAD DE QUE EL CORTADOR AVICE QUE NO COMPLETARA CON EL ACTUAL (PARA PODER REPROGRAMAR MOS MAS SENCILLO PARA LOS LIDERES EN CASO DE QUE NO TERMINEN CON ESE ROLLO)</t>
  </si>
  <si>
    <t>* AGRREGAR UN BLOQUEO PARA QUE NO NOS PERMITA ELIMIAR ROLLOS YA TERMINADOS</t>
  </si>
  <si>
    <t>* CON LA FIBRA 12040 ESTA GENERANDO MOVIMIENTOS Y PLIEGUES EN LA FIBRA 12040 Y ESTO GENERA QUE LAS MARCADAS NO SALGAN BIEN Y CONSUMEN MAS TIEMPO DEL OPERADOR (SE NECESITA MODIFICAR EL CONTADOR)</t>
  </si>
  <si>
    <t>AGRREGAR UNA OPCION DE SELECCIONAR TODAS LAS FIRBAS QUE SE CORTARAN DE UNA MO ( Check box???)</t>
  </si>
  <si>
    <t>* CUANDO MODIFICAMOS LA CANTIDAD UN ROLLO ESTA SE DEBE DE INGRESAR EN YD O EN IN???</t>
  </si>
  <si>
    <t>*CAMBIAR ORDEN DE MO PENDIENTES EN LA CUENTA DEL OPERADOR CUANDO SE ELIMINE UNA MO PARA QUE NO SALGA SERVER ERROR</t>
  </si>
  <si>
    <t xml:space="preserve">* SE QUEDO EL CONTADOR TRABADO EN INACTIVO EN EL SEGUNDO 13 Y SE TUVO QUE REINICIAR, NO DEJABA TERMINAR LA ORDEN, </t>
  </si>
  <si>
    <t>APUL</t>
  </si>
  <si>
    <t>MARIO/FERNANDO</t>
  </si>
  <si>
    <t>NOTA</t>
  </si>
  <si>
    <t>Action No</t>
  </si>
  <si>
    <t>Prioridad</t>
  </si>
  <si>
    <t>* COLOCAR ALGUN GUARDA PARA QUE NO PUEDAN ARRANCAR EL CONTADOR SI NO LO HAN BAJADO</t>
  </si>
  <si>
    <t>* MAS ILUMINACION EN EL DISPLAY DEL CONTADOR Y UNA POSICION INCLINADA</t>
  </si>
  <si>
    <t>* PODER CARGAR LAS MOS POR LECTRA Y QUE EL OPERADOR SELECCIONE CON QUE ROLLO SE VA A CORTAR LA MO, AL IGUAL QUE EL AGRREGAR UNA PESTAÑA DE ROLLOS EN LA VENTANA DEL OPERADOR PARA QUE ESTE VEA LAS CANTIDADES DE CADA ROLLO Y QUE NOS DIGA CUALES OLLOS A HAN SIDOS USADOS</t>
  </si>
  <si>
    <t>* AGRREGAR EN EL TIPO DE CORTE LA OPCION DE MO CON ASIGNACION DE CN Y SIN ASIGNACION DE CON (ABRAHAM)</t>
  </si>
  <si>
    <t>* AGRREGAR UN BOTON PARA CAMBIAR UNA MO A OTRA LECTRA (SOLO EL SUPERVISOR TENDRA ESTA OPCION)</t>
  </si>
  <si>
    <r>
      <t>COMO MANEJARIAMOS LOS CASOS EN LOS QUE EL OPERADOR LANZA UNA MARCADA Y AL FINAL ESTA NO FUNCIONAPOR QUE TENIA UN DEFECTO NO MARACDO O POR EL HECHO QUE NO LE ALCANZO LA FIBRA, EN ESTE CASO COMO HARIAMOS LA DIFERENCIA ENTRE MATERIAL PRODUCTIOV EN LA MO Y DEFECROS SI ESA CANTIDAD YA PASO POR EL CONTADOR COMO FIBRA BUENA</t>
    </r>
    <r>
      <rPr>
        <sz val="11"/>
        <color theme="1"/>
        <rFont val="Calibri"/>
        <family val="2"/>
        <scheme val="minor"/>
      </rPr>
      <t> </t>
    </r>
  </si>
  <si>
    <r>
      <t>AGRREGAR UNA OPCION PARA QUE CUANDO SE "TIRE" X CANTIDAD DE FIRBA POR " DEFECTO" EL OPERADOR DE UNA JUSTFICACION Y ASI EVITAR QUE USEN EL SISTEMA A SU FAVOR ( SE QUE EQUIVOQUEN Y NO LO RPORTEN Y METAN ESO COMO "DEFECTO")</t>
    </r>
    <r>
      <rPr>
        <sz val="11"/>
        <color theme="1"/>
        <rFont val="Calibri"/>
        <family val="2"/>
        <scheme val="minor"/>
      </rPr>
      <t> </t>
    </r>
  </si>
  <si>
    <t>Agregar un boton de "pausa" para que se pueda suspender una MO a los fines de turno y asi el siguiente operador pueda continuar con ese mismo corte</t>
  </si>
  <si>
    <t>* LAS MOS AGRREGADAS NO APARECEN EN ORDEN 1-2-3 SINO 2-9-20</t>
  </si>
  <si>
    <t>* AGRREGAR UNA COLUMNA CON EL TIPO DE FIBLA QUE TIENE PROGRAMADA CADA MO EN LAVENTANA DE CORTE A NIVEL ADMINISTRADOR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</si>
</sst>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b/>
      <sz val="11"/>
      <color theme="5"/>
      <name val="Calibri"/>
      <family val="2"/>
      <scheme val="minor"/>
    </font>
    <font>
      <b/>
      <sz val="11"/>
      <color theme="8" tint="-0.249977111117893"/>
      <name val="Calibri"/>
      <family val="2"/>
      <scheme val="minor"/>
    </font>
    <font>
      <b/>
      <sz val="11"/>
      <color theme="9"/>
      <name val="Calibri"/>
      <family val="2"/>
      <scheme val="minor"/>
    </font>
    <font>
      <sz val="10"/>
      <color rgb="FF000000"/>
      <name val="Arial"/>
      <family val="2"/>
    </font>
    <font>
      <b/>
      <sz val="10"/>
      <color rgb="FFFF0000"/>
      <name val="Calibri"/>
      <family val="2"/>
      <scheme val="minor"/>
    </font>
    <font>
      <b/>
      <sz val="10"/>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0" borderId="1" xfId="0" applyBorder="1"/>
    <xf numFmtId="0" fontId="0" fillId="0" borderId="1" xfId="0" applyBorder="1" applyAlignment="1">
      <alignment horizontal="center"/>
    </xf>
    <xf numFmtId="10" fontId="0" fillId="0" borderId="1" xfId="1" applyNumberFormat="1" applyFont="1" applyBorder="1" applyAlignment="1">
      <alignment horizontal="center"/>
    </xf>
    <xf numFmtId="0" fontId="0" fillId="0" borderId="1" xfId="0" applyBorder="1" applyAlignment="1">
      <alignment horizontal="center" vertical="center"/>
    </xf>
    <xf numFmtId="10" fontId="0" fillId="0" borderId="1" xfId="1" applyNumberFormat="1" applyFont="1" applyBorder="1"/>
    <xf numFmtId="0" fontId="0" fillId="2" borderId="1" xfId="0" applyFill="1" applyBorder="1" applyAlignment="1">
      <alignment horizontal="center"/>
    </xf>
    <xf numFmtId="0" fontId="0" fillId="0" borderId="0" xfId="0" applyAlignment="1">
      <alignment horizontal="center"/>
    </xf>
    <xf numFmtId="2" fontId="0" fillId="0" borderId="1" xfId="0" applyNumberFormat="1" applyBorder="1" applyAlignment="1">
      <alignment horizontal="center"/>
    </xf>
    <xf numFmtId="10" fontId="0" fillId="0" borderId="1" xfId="1" applyNumberFormat="1" applyFont="1" applyBorder="1" applyAlignment="1">
      <alignment horizontal="center" vertical="center"/>
    </xf>
    <xf numFmtId="16" fontId="0" fillId="0" borderId="1" xfId="0" applyNumberFormat="1" applyBorder="1" applyAlignment="1">
      <alignment horizontal="center" vertical="center"/>
    </xf>
    <xf numFmtId="0" fontId="0" fillId="3" borderId="1" xfId="0" applyFill="1" applyBorder="1" applyAlignment="1">
      <alignment horizontal="center" vertical="center"/>
    </xf>
    <xf numFmtId="4" fontId="0" fillId="0" borderId="1" xfId="0" applyNumberFormat="1" applyBorder="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10" fontId="0" fillId="0" borderId="0" xfId="0" applyNumberFormat="1"/>
    <xf numFmtId="10" fontId="0" fillId="3" borderId="1" xfId="0" applyNumberFormat="1" applyFill="1" applyBorder="1" applyAlignment="1">
      <alignment horizontal="center" vertical="center"/>
    </xf>
    <xf numFmtId="10" fontId="2" fillId="2"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0" fontId="2" fillId="3" borderId="1" xfId="0" applyNumberFormat="1" applyFont="1" applyFill="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16" fontId="0" fillId="0" borderId="1" xfId="0" applyNumberFormat="1" applyBorder="1"/>
    <xf numFmtId="0" fontId="4" fillId="0" borderId="1" xfId="0" applyFont="1" applyBorder="1" applyAlignment="1">
      <alignment horizontal="center" vertical="center" wrapText="1"/>
    </xf>
    <xf numFmtId="4" fontId="0" fillId="0" borderId="0" xfId="0" applyNumberFormat="1"/>
    <xf numFmtId="9" fontId="0" fillId="0" borderId="0" xfId="1" applyFont="1"/>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2" borderId="1" xfId="0" applyFill="1" applyBorder="1" applyAlignment="1">
      <alignment horizontal="center" vertical="center"/>
    </xf>
    <xf numFmtId="4" fontId="0" fillId="2" borderId="1" xfId="0" applyNumberFormat="1" applyFill="1" applyBorder="1" applyAlignment="1">
      <alignment horizontal="center" vertical="center"/>
    </xf>
    <xf numFmtId="4" fontId="0" fillId="0" borderId="3" xfId="0" applyNumberFormat="1" applyFill="1" applyBorder="1" applyAlignment="1">
      <alignment horizontal="center" vertical="center"/>
    </xf>
    <xf numFmtId="4" fontId="0" fillId="0" borderId="4" xfId="0" applyNumberFormat="1" applyFill="1" applyBorder="1" applyAlignment="1">
      <alignment horizontal="center" vertical="center"/>
    </xf>
    <xf numFmtId="164" fontId="0" fillId="0" borderId="0" xfId="0" applyNumberFormat="1"/>
    <xf numFmtId="0" fontId="8" fillId="0" borderId="1" xfId="0" quotePrefix="1" applyFont="1" applyBorder="1" applyAlignment="1">
      <alignment horizontal="center" vertical="center"/>
    </xf>
    <xf numFmtId="0" fontId="8" fillId="0" borderId="1" xfId="0" applyFont="1" applyBorder="1" applyAlignment="1">
      <alignment horizontal="left" vertical="center" wrapText="1"/>
    </xf>
    <xf numFmtId="10" fontId="0" fillId="2" borderId="1" xfId="1" applyNumberFormat="1" applyFont="1" applyFill="1"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4" fillId="0" borderId="0" xfId="0" applyFont="1" applyFill="1" applyAlignment="1">
      <alignment horizontal="center" vertical="center"/>
    </xf>
    <xf numFmtId="0" fontId="3"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0" xfId="0" applyAlignment="1">
      <alignment wrapText="1"/>
    </xf>
    <xf numFmtId="0" fontId="11" fillId="0" borderId="1" xfId="0" applyFont="1" applyBorder="1" applyAlignment="1">
      <alignment wrapText="1"/>
    </xf>
    <xf numFmtId="0" fontId="12"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13" fillId="0" borderId="2" xfId="0" applyFont="1" applyBorder="1" applyAlignment="1">
      <alignment horizontal="center" vertical="center"/>
    </xf>
    <xf numFmtId="0" fontId="13" fillId="0" borderId="1" xfId="0" applyFont="1" applyBorder="1" applyAlignment="1">
      <alignment horizontal="center" vertical="center"/>
    </xf>
    <xf numFmtId="0" fontId="14" fillId="0" borderId="0" xfId="0" applyFont="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xf>
    <xf numFmtId="14" fontId="0" fillId="2" borderId="0" xfId="0" applyNumberFormat="1" applyFill="1" applyAlignment="1">
      <alignment horizontal="center"/>
    </xf>
    <xf numFmtId="0" fontId="0" fillId="4" borderId="1" xfId="0" applyFill="1" applyBorder="1" applyAlignment="1">
      <alignment horizontal="left" vertical="center" wrapText="1"/>
    </xf>
    <xf numFmtId="0" fontId="5" fillId="4"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2">
    <cellStyle name="Normal" xfId="0" builtinId="0"/>
    <cellStyle name="Porcentaje" xfId="1" builtinId="5"/>
  </cellStyles>
  <dxfs count="2">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zoomScale="160" zoomScaleNormal="160" workbookViewId="0">
      <selection activeCell="B8" sqref="B8:C12"/>
    </sheetView>
  </sheetViews>
  <sheetFormatPr baseColWidth="10" defaultColWidth="9.140625" defaultRowHeight="15" x14ac:dyDescent="0.25"/>
  <cols>
    <col min="1" max="1" width="7.85546875" bestFit="1" customWidth="1"/>
    <col min="2" max="2" width="11.42578125" bestFit="1" customWidth="1"/>
    <col min="3" max="3" width="8.42578125" bestFit="1" customWidth="1"/>
    <col min="4" max="4" width="3" bestFit="1" customWidth="1"/>
    <col min="6" max="6" width="7.85546875" bestFit="1" customWidth="1"/>
    <col min="7" max="7" width="11.42578125" bestFit="1" customWidth="1"/>
    <col min="8" max="8" width="6.140625" style="7" bestFit="1" customWidth="1"/>
    <col min="9" max="9" width="3.28515625" bestFit="1" customWidth="1"/>
  </cols>
  <sheetData>
    <row r="1" spans="1:9" x14ac:dyDescent="0.25">
      <c r="A1" s="57">
        <v>42831</v>
      </c>
      <c r="B1" s="57"/>
      <c r="C1" s="57"/>
      <c r="D1" s="57"/>
      <c r="E1" s="57"/>
      <c r="F1" s="57"/>
      <c r="G1" s="57"/>
      <c r="H1" s="57"/>
    </row>
    <row r="2" spans="1:9" x14ac:dyDescent="0.25">
      <c r="A2" s="55" t="s">
        <v>7</v>
      </c>
      <c r="B2" s="56" t="s">
        <v>0</v>
      </c>
      <c r="C2" s="56"/>
      <c r="F2" s="55" t="s">
        <v>7</v>
      </c>
      <c r="G2" s="56" t="s">
        <v>0</v>
      </c>
      <c r="H2" s="56"/>
    </row>
    <row r="3" spans="1:9" x14ac:dyDescent="0.25">
      <c r="A3" s="55"/>
      <c r="B3" s="6" t="s">
        <v>1</v>
      </c>
      <c r="C3" s="2">
        <v>1127.27</v>
      </c>
      <c r="D3" s="4" t="s">
        <v>5</v>
      </c>
      <c r="F3" s="55"/>
      <c r="G3" s="6" t="s">
        <v>1</v>
      </c>
      <c r="H3" s="8">
        <f>1127.27/36</f>
        <v>31.313055555555554</v>
      </c>
      <c r="I3" s="4" t="s">
        <v>8</v>
      </c>
    </row>
    <row r="4" spans="1:9" x14ac:dyDescent="0.25">
      <c r="A4" s="55"/>
      <c r="B4" s="6" t="s">
        <v>2</v>
      </c>
      <c r="C4" s="2">
        <v>1132</v>
      </c>
      <c r="D4" s="4" t="s">
        <v>5</v>
      </c>
      <c r="F4" s="55"/>
      <c r="G4" s="6" t="s">
        <v>2</v>
      </c>
      <c r="H4" s="8">
        <f>1132/36</f>
        <v>31.444444444444443</v>
      </c>
      <c r="I4" s="4" t="s">
        <v>8</v>
      </c>
    </row>
    <row r="5" spans="1:9" x14ac:dyDescent="0.25">
      <c r="A5" s="55"/>
      <c r="B5" s="6" t="s">
        <v>3</v>
      </c>
      <c r="C5" s="2">
        <f>+C4-C3</f>
        <v>4.7300000000000182</v>
      </c>
      <c r="D5" s="4" t="s">
        <v>5</v>
      </c>
      <c r="F5" s="55"/>
      <c r="G5" s="6" t="s">
        <v>3</v>
      </c>
      <c r="H5" s="8">
        <f>+H4-H3</f>
        <v>0.131388888888889</v>
      </c>
      <c r="I5" s="4" t="s">
        <v>8</v>
      </c>
    </row>
    <row r="6" spans="1:9" x14ac:dyDescent="0.25">
      <c r="A6" s="55"/>
      <c r="B6" s="6" t="s">
        <v>4</v>
      </c>
      <c r="C6" s="3">
        <f>+C5/C4</f>
        <v>4.178445229681995E-3</v>
      </c>
      <c r="F6" s="55"/>
      <c r="G6" s="6" t="s">
        <v>4</v>
      </c>
      <c r="H6" s="3">
        <f>+H5/H4</f>
        <v>4.1784452296819829E-3</v>
      </c>
    </row>
    <row r="8" spans="1:9" x14ac:dyDescent="0.25">
      <c r="A8" s="55" t="s">
        <v>7</v>
      </c>
      <c r="B8" s="56" t="s">
        <v>6</v>
      </c>
      <c r="C8" s="56"/>
      <c r="F8" s="55" t="s">
        <v>7</v>
      </c>
      <c r="G8" s="56" t="s">
        <v>6</v>
      </c>
      <c r="H8" s="56"/>
    </row>
    <row r="9" spans="1:9" x14ac:dyDescent="0.25">
      <c r="A9" s="55"/>
      <c r="B9" s="6" t="s">
        <v>1</v>
      </c>
      <c r="C9" s="1">
        <v>135.66999999999999</v>
      </c>
      <c r="D9" s="4" t="s">
        <v>5</v>
      </c>
      <c r="F9" s="55"/>
      <c r="G9" s="6" t="s">
        <v>1</v>
      </c>
      <c r="H9" s="8">
        <f>135.67/36</f>
        <v>3.7686111111111109</v>
      </c>
      <c r="I9" s="4" t="s">
        <v>8</v>
      </c>
    </row>
    <row r="10" spans="1:9" x14ac:dyDescent="0.25">
      <c r="A10" s="55"/>
      <c r="B10" s="6" t="s">
        <v>2</v>
      </c>
      <c r="C10" s="1">
        <v>136.25</v>
      </c>
      <c r="D10" s="4" t="s">
        <v>5</v>
      </c>
      <c r="F10" s="55"/>
      <c r="G10" s="6" t="s">
        <v>2</v>
      </c>
      <c r="H10" s="8">
        <f>136.25/36</f>
        <v>3.7847222222222223</v>
      </c>
      <c r="I10" s="4" t="s">
        <v>8</v>
      </c>
    </row>
    <row r="11" spans="1:9" x14ac:dyDescent="0.25">
      <c r="A11" s="55"/>
      <c r="B11" s="6" t="s">
        <v>3</v>
      </c>
      <c r="C11" s="1">
        <f>+C10-C9</f>
        <v>0.58000000000001251</v>
      </c>
      <c r="D11" s="4" t="s">
        <v>5</v>
      </c>
      <c r="F11" s="55"/>
      <c r="G11" s="6" t="s">
        <v>3</v>
      </c>
      <c r="H11" s="8">
        <f>+H10-H9</f>
        <v>1.6111111111111409E-2</v>
      </c>
      <c r="I11" s="4" t="s">
        <v>8</v>
      </c>
    </row>
    <row r="12" spans="1:9" x14ac:dyDescent="0.25">
      <c r="A12" s="55"/>
      <c r="B12" s="6" t="s">
        <v>4</v>
      </c>
      <c r="C12" s="5">
        <f>+C11/C10</f>
        <v>4.2568807339450456E-3</v>
      </c>
      <c r="F12" s="55"/>
      <c r="G12" s="6" t="s">
        <v>4</v>
      </c>
      <c r="H12" s="3">
        <f>+H11/H10</f>
        <v>4.2568807339450326E-3</v>
      </c>
    </row>
    <row r="14" spans="1:9" x14ac:dyDescent="0.25">
      <c r="A14" s="57">
        <v>42832</v>
      </c>
      <c r="B14" s="57"/>
      <c r="C14" s="57"/>
      <c r="D14" s="57"/>
      <c r="E14" s="57"/>
      <c r="F14" s="57"/>
      <c r="G14" s="57"/>
      <c r="H14" s="57"/>
    </row>
    <row r="15" spans="1:9" x14ac:dyDescent="0.25">
      <c r="A15" s="55"/>
      <c r="B15" s="56" t="s">
        <v>0</v>
      </c>
      <c r="C15" s="56"/>
      <c r="F15" s="55"/>
      <c r="G15" s="56" t="s">
        <v>0</v>
      </c>
      <c r="H15" s="56"/>
    </row>
    <row r="16" spans="1:9" x14ac:dyDescent="0.25">
      <c r="A16" s="55"/>
      <c r="B16" s="6" t="s">
        <v>1</v>
      </c>
      <c r="C16" s="2"/>
      <c r="D16" s="4" t="s">
        <v>5</v>
      </c>
      <c r="F16" s="55"/>
      <c r="G16" s="6" t="s">
        <v>1</v>
      </c>
      <c r="H16" s="8"/>
      <c r="I16" s="4" t="s">
        <v>8</v>
      </c>
    </row>
    <row r="17" spans="1:9" x14ac:dyDescent="0.25">
      <c r="A17" s="55"/>
      <c r="B17" s="6" t="s">
        <v>2</v>
      </c>
      <c r="C17" s="2"/>
      <c r="D17" s="4" t="s">
        <v>5</v>
      </c>
      <c r="F17" s="55"/>
      <c r="G17" s="6" t="s">
        <v>2</v>
      </c>
      <c r="H17" s="8"/>
      <c r="I17" s="4" t="s">
        <v>8</v>
      </c>
    </row>
    <row r="18" spans="1:9" x14ac:dyDescent="0.25">
      <c r="A18" s="55"/>
      <c r="B18" s="6" t="s">
        <v>3</v>
      </c>
      <c r="C18" s="2"/>
      <c r="D18" s="4" t="s">
        <v>5</v>
      </c>
      <c r="F18" s="55"/>
      <c r="G18" s="6" t="s">
        <v>3</v>
      </c>
      <c r="H18" s="8"/>
      <c r="I18" s="4" t="s">
        <v>8</v>
      </c>
    </row>
    <row r="19" spans="1:9" x14ac:dyDescent="0.25">
      <c r="A19" s="55"/>
      <c r="B19" s="6" t="s">
        <v>4</v>
      </c>
      <c r="C19" s="3"/>
      <c r="F19" s="55"/>
      <c r="G19" s="6" t="s">
        <v>4</v>
      </c>
      <c r="H19" s="3"/>
    </row>
    <row r="21" spans="1:9" x14ac:dyDescent="0.25">
      <c r="A21" s="55"/>
      <c r="B21" s="56" t="s">
        <v>6</v>
      </c>
      <c r="C21" s="56"/>
      <c r="F21" s="55"/>
      <c r="G21" s="56" t="s">
        <v>6</v>
      </c>
      <c r="H21" s="56"/>
    </row>
    <row r="22" spans="1:9" x14ac:dyDescent="0.25">
      <c r="A22" s="55"/>
      <c r="B22" s="6" t="s">
        <v>1</v>
      </c>
      <c r="C22" s="1">
        <v>135.66999999999999</v>
      </c>
      <c r="D22" s="4" t="s">
        <v>5</v>
      </c>
      <c r="F22" s="55"/>
      <c r="G22" s="6" t="s">
        <v>1</v>
      </c>
      <c r="H22" s="8">
        <f>135.67/36</f>
        <v>3.7686111111111109</v>
      </c>
      <c r="I22" s="4" t="s">
        <v>8</v>
      </c>
    </row>
    <row r="23" spans="1:9" x14ac:dyDescent="0.25">
      <c r="A23" s="55"/>
      <c r="B23" s="6" t="s">
        <v>2</v>
      </c>
      <c r="C23" s="1">
        <v>136.25</v>
      </c>
      <c r="D23" s="4" t="s">
        <v>5</v>
      </c>
      <c r="F23" s="55"/>
      <c r="G23" s="6" t="s">
        <v>2</v>
      </c>
      <c r="H23" s="8">
        <f>136.25/36</f>
        <v>3.7847222222222223</v>
      </c>
      <c r="I23" s="4" t="s">
        <v>8</v>
      </c>
    </row>
    <row r="24" spans="1:9" x14ac:dyDescent="0.25">
      <c r="A24" s="55"/>
      <c r="B24" s="6" t="s">
        <v>3</v>
      </c>
      <c r="C24" s="1">
        <f>+C23-C22</f>
        <v>0.58000000000001251</v>
      </c>
      <c r="D24" s="4" t="s">
        <v>5</v>
      </c>
      <c r="F24" s="55"/>
      <c r="G24" s="6" t="s">
        <v>3</v>
      </c>
      <c r="H24" s="8">
        <f>+H23-H22</f>
        <v>1.6111111111111409E-2</v>
      </c>
      <c r="I24" s="4" t="s">
        <v>8</v>
      </c>
    </row>
    <row r="25" spans="1:9" x14ac:dyDescent="0.25">
      <c r="A25" s="55"/>
      <c r="B25" s="6" t="s">
        <v>4</v>
      </c>
      <c r="C25" s="5">
        <f>+C24/C23</f>
        <v>4.2568807339450456E-3</v>
      </c>
      <c r="F25" s="55"/>
      <c r="G25" s="6" t="s">
        <v>4</v>
      </c>
      <c r="H25" s="3">
        <f>+H24/H23</f>
        <v>4.2568807339450326E-3</v>
      </c>
    </row>
  </sheetData>
  <mergeCells count="18">
    <mergeCell ref="A21:A25"/>
    <mergeCell ref="B21:C21"/>
    <mergeCell ref="F21:F25"/>
    <mergeCell ref="G21:H21"/>
    <mergeCell ref="A14:H14"/>
    <mergeCell ref="A15:A19"/>
    <mergeCell ref="B15:C15"/>
    <mergeCell ref="F15:F19"/>
    <mergeCell ref="G15:H15"/>
    <mergeCell ref="F2:F6"/>
    <mergeCell ref="G2:H2"/>
    <mergeCell ref="F8:F12"/>
    <mergeCell ref="G8:H8"/>
    <mergeCell ref="A1:H1"/>
    <mergeCell ref="B2:C2"/>
    <mergeCell ref="B8:C8"/>
    <mergeCell ref="A2:A6"/>
    <mergeCell ref="A8:A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zoomScale="130" zoomScaleNormal="130" workbookViewId="0">
      <pane ySplit="1" topLeftCell="A11" activePane="bottomLeft" state="frozen"/>
      <selection pane="bottomLeft" activeCell="I27" sqref="I27:N27"/>
    </sheetView>
  </sheetViews>
  <sheetFormatPr baseColWidth="10" defaultColWidth="9.140625" defaultRowHeight="15" x14ac:dyDescent="0.25"/>
  <cols>
    <col min="1" max="1" width="7" bestFit="1" customWidth="1"/>
    <col min="2" max="2" width="8.28515625" bestFit="1" customWidth="1"/>
    <col min="3" max="3" width="8.7109375" bestFit="1" customWidth="1"/>
    <col min="4" max="4" width="13.42578125" bestFit="1" customWidth="1"/>
    <col min="5" max="5" width="9.42578125" bestFit="1" customWidth="1"/>
    <col min="6" max="6" width="10.7109375" style="15" bestFit="1" customWidth="1"/>
    <col min="7" max="7" width="9.85546875" bestFit="1" customWidth="1"/>
    <col min="9" max="9" width="7" bestFit="1" customWidth="1"/>
    <col min="10" max="10" width="8.28515625" bestFit="1" customWidth="1"/>
    <col min="11" max="11" width="8.5703125" bestFit="1" customWidth="1"/>
    <col min="12" max="12" width="13.85546875" bestFit="1" customWidth="1"/>
    <col min="13" max="13" width="9.140625" bestFit="1" customWidth="1"/>
    <col min="14" max="14" width="10.7109375" style="15" bestFit="1" customWidth="1"/>
  </cols>
  <sheetData>
    <row r="1" spans="1:20" x14ac:dyDescent="0.25">
      <c r="A1" s="13" t="s">
        <v>10</v>
      </c>
      <c r="B1" s="13" t="s">
        <v>9</v>
      </c>
      <c r="C1" s="14" t="s">
        <v>11</v>
      </c>
      <c r="D1" s="14" t="s">
        <v>16</v>
      </c>
      <c r="E1" s="14" t="s">
        <v>12</v>
      </c>
      <c r="F1" s="17" t="s">
        <v>4</v>
      </c>
      <c r="G1" s="18" t="s">
        <v>17</v>
      </c>
      <c r="H1" s="19">
        <f>+AVERAGE(F2:F29)</f>
        <v>3.9273889316718286E-3</v>
      </c>
      <c r="I1" s="13" t="s">
        <v>10</v>
      </c>
      <c r="J1" s="13" t="s">
        <v>9</v>
      </c>
      <c r="K1" s="14" t="s">
        <v>13</v>
      </c>
      <c r="L1" s="14" t="s">
        <v>15</v>
      </c>
      <c r="M1" s="14" t="s">
        <v>14</v>
      </c>
      <c r="N1" s="17" t="s">
        <v>4</v>
      </c>
      <c r="O1" s="11" t="s">
        <v>17</v>
      </c>
      <c r="P1" s="16">
        <f>+AVERAGE(N2:N29)</f>
        <v>3.9273889316718347E-3</v>
      </c>
    </row>
    <row r="2" spans="1:20" x14ac:dyDescent="0.25">
      <c r="A2" s="10">
        <v>42831</v>
      </c>
      <c r="B2" s="4" t="s">
        <v>7</v>
      </c>
      <c r="C2" s="12">
        <v>1127.27</v>
      </c>
      <c r="D2" s="12">
        <v>1132</v>
      </c>
      <c r="E2" s="12">
        <f>+D2-C2</f>
        <v>4.7300000000000182</v>
      </c>
      <c r="F2" s="9">
        <f>+E2/D2</f>
        <v>4.178445229681995E-3</v>
      </c>
      <c r="I2" s="10">
        <v>42831</v>
      </c>
      <c r="J2" s="4" t="s">
        <v>7</v>
      </c>
      <c r="K2" s="12">
        <f t="shared" ref="K2:K11" si="0">+C2/36</f>
        <v>31.313055555555554</v>
      </c>
      <c r="L2" s="12">
        <f t="shared" ref="L2:L11" si="1">+D2/36</f>
        <v>31.444444444444443</v>
      </c>
      <c r="M2" s="12">
        <f t="shared" ref="M2:M11" si="2">+L2-K2</f>
        <v>0.131388888888889</v>
      </c>
      <c r="N2" s="9">
        <f>+M2/L2</f>
        <v>4.1784452296819829E-3</v>
      </c>
    </row>
    <row r="3" spans="1:20" x14ac:dyDescent="0.25">
      <c r="A3" s="10">
        <v>42831</v>
      </c>
      <c r="B3" s="4" t="s">
        <v>7</v>
      </c>
      <c r="C3" s="12">
        <v>135.66999999999999</v>
      </c>
      <c r="D3" s="12">
        <v>136.25</v>
      </c>
      <c r="E3" s="12">
        <f>+D3-C3</f>
        <v>0.58000000000001251</v>
      </c>
      <c r="F3" s="9">
        <f>+E3/D3</f>
        <v>4.2568807339450456E-3</v>
      </c>
      <c r="G3" s="32" t="s">
        <v>36</v>
      </c>
      <c r="H3" s="33">
        <f>+SUM(L2:L34)</f>
        <v>1063.0111111111112</v>
      </c>
      <c r="I3" s="10">
        <v>42831</v>
      </c>
      <c r="J3" s="4" t="s">
        <v>7</v>
      </c>
      <c r="K3" s="12">
        <f t="shared" si="0"/>
        <v>3.7686111111111109</v>
      </c>
      <c r="L3" s="12">
        <f t="shared" si="1"/>
        <v>3.7847222222222223</v>
      </c>
      <c r="M3" s="12">
        <f t="shared" si="2"/>
        <v>1.6111111111111409E-2</v>
      </c>
      <c r="N3" s="9">
        <f>+M3/L3</f>
        <v>4.2568807339450326E-3</v>
      </c>
    </row>
    <row r="4" spans="1:20" x14ac:dyDescent="0.25">
      <c r="A4" s="10">
        <v>42832</v>
      </c>
      <c r="B4" s="4" t="s">
        <v>7</v>
      </c>
      <c r="C4" s="12">
        <v>255.02</v>
      </c>
      <c r="D4" s="12">
        <v>255.5</v>
      </c>
      <c r="E4" s="12">
        <f>+D4-C4</f>
        <v>0.47999999999998977</v>
      </c>
      <c r="F4" s="9">
        <f>+E4/D4</f>
        <v>1.8786692759295098E-3</v>
      </c>
      <c r="G4" s="32" t="s">
        <v>33</v>
      </c>
      <c r="H4" s="33">
        <f>+SUM(M2:M34)</f>
        <v>4.1224999999999685</v>
      </c>
      <c r="I4" s="10">
        <v>42832</v>
      </c>
      <c r="J4" s="4" t="s">
        <v>7</v>
      </c>
      <c r="K4" s="12">
        <f t="shared" si="0"/>
        <v>7.0838888888888896</v>
      </c>
      <c r="L4" s="12">
        <f t="shared" si="1"/>
        <v>7.0972222222222223</v>
      </c>
      <c r="M4" s="12">
        <f t="shared" si="2"/>
        <v>1.3333333333332753E-2</v>
      </c>
      <c r="N4" s="9">
        <f>+M4/L4</f>
        <v>1.8786692759294682E-3</v>
      </c>
    </row>
    <row r="5" spans="1:20" x14ac:dyDescent="0.25">
      <c r="A5" s="10">
        <v>42832</v>
      </c>
      <c r="B5" s="4" t="s">
        <v>7</v>
      </c>
      <c r="C5" s="12">
        <v>783.09</v>
      </c>
      <c r="D5" s="12">
        <v>787.8</v>
      </c>
      <c r="E5" s="12">
        <f t="shared" ref="E5:E34" si="3">+D5-C5</f>
        <v>4.7099999999999227</v>
      </c>
      <c r="F5" s="9">
        <f t="shared" ref="F5:F34" si="4">+E5/D5</f>
        <v>5.978674790555881E-3</v>
      </c>
      <c r="G5" s="32" t="s">
        <v>34</v>
      </c>
      <c r="H5" s="39">
        <f>+H4/H3</f>
        <v>3.878134439903389E-3</v>
      </c>
      <c r="I5" s="10">
        <v>42832</v>
      </c>
      <c r="J5" s="4" t="s">
        <v>7</v>
      </c>
      <c r="K5" s="12">
        <f t="shared" si="0"/>
        <v>21.752500000000001</v>
      </c>
      <c r="L5" s="12">
        <f t="shared" si="1"/>
        <v>21.883333333333333</v>
      </c>
      <c r="M5" s="12">
        <f t="shared" si="2"/>
        <v>0.13083333333333158</v>
      </c>
      <c r="N5" s="9">
        <f t="shared" ref="N5:N11" si="5">+M5/L5</f>
        <v>5.9786747905558983E-3</v>
      </c>
    </row>
    <row r="6" spans="1:20" x14ac:dyDescent="0.25">
      <c r="A6" s="10">
        <v>42832</v>
      </c>
      <c r="B6" s="4">
        <v>12276</v>
      </c>
      <c r="C6" s="12">
        <f>316.81+24.13</f>
        <v>340.94</v>
      </c>
      <c r="D6" s="12">
        <f>147.1+241.8+35.8-82.5</f>
        <v>342.2</v>
      </c>
      <c r="E6" s="12">
        <f t="shared" si="3"/>
        <v>1.2599999999999909</v>
      </c>
      <c r="F6" s="9">
        <f t="shared" si="4"/>
        <v>3.6820572764464962E-3</v>
      </c>
      <c r="I6" s="10">
        <v>42832</v>
      </c>
      <c r="J6" s="4">
        <v>12276</v>
      </c>
      <c r="K6" s="12">
        <f t="shared" si="0"/>
        <v>9.4705555555555563</v>
      </c>
      <c r="L6" s="12">
        <f t="shared" si="1"/>
        <v>9.5055555555555546</v>
      </c>
      <c r="M6" s="12">
        <f t="shared" si="2"/>
        <v>3.4999999999998366E-2</v>
      </c>
      <c r="N6" s="9">
        <f t="shared" si="5"/>
        <v>3.6820572764463509E-3</v>
      </c>
    </row>
    <row r="7" spans="1:20" x14ac:dyDescent="0.25">
      <c r="A7" s="10">
        <v>42835</v>
      </c>
      <c r="B7" s="4" t="s">
        <v>7</v>
      </c>
      <c r="C7" s="12">
        <v>1949.52</v>
      </c>
      <c r="D7" s="12">
        <v>1961.3</v>
      </c>
      <c r="E7" s="12">
        <f t="shared" si="3"/>
        <v>11.779999999999973</v>
      </c>
      <c r="F7" s="9">
        <f t="shared" si="4"/>
        <v>6.0062203640442423E-3</v>
      </c>
      <c r="H7" s="34"/>
      <c r="I7" s="10">
        <f t="shared" ref="I7:J11" si="6">A7</f>
        <v>42835</v>
      </c>
      <c r="J7" s="4" t="str">
        <f t="shared" si="6"/>
        <v>11849-5</v>
      </c>
      <c r="K7" s="12">
        <f t="shared" si="0"/>
        <v>54.153333333333336</v>
      </c>
      <c r="L7" s="12">
        <f t="shared" si="1"/>
        <v>54.480555555555554</v>
      </c>
      <c r="M7" s="12">
        <f t="shared" si="2"/>
        <v>0.32722222222221831</v>
      </c>
      <c r="N7" s="9">
        <f>+M7/L7</f>
        <v>6.006220364044185E-3</v>
      </c>
      <c r="Q7" s="24"/>
      <c r="R7" s="24"/>
      <c r="T7" s="25"/>
    </row>
    <row r="8" spans="1:20" x14ac:dyDescent="0.25">
      <c r="A8" s="10">
        <v>42836</v>
      </c>
      <c r="B8" s="4">
        <v>11479</v>
      </c>
      <c r="C8" s="12">
        <v>1271.08</v>
      </c>
      <c r="D8" s="12">
        <v>1274.0999999999999</v>
      </c>
      <c r="E8" s="12">
        <f t="shared" si="3"/>
        <v>3.0199999999999818</v>
      </c>
      <c r="F8" s="9">
        <f t="shared" si="4"/>
        <v>2.3703006043481532E-3</v>
      </c>
      <c r="G8" s="35"/>
      <c r="H8" s="36"/>
      <c r="I8" s="10">
        <f t="shared" si="6"/>
        <v>42836</v>
      </c>
      <c r="J8" s="4">
        <f t="shared" si="6"/>
        <v>11479</v>
      </c>
      <c r="K8" s="12">
        <f t="shared" si="0"/>
        <v>35.307777777777773</v>
      </c>
      <c r="L8" s="12">
        <f t="shared" si="1"/>
        <v>35.391666666666666</v>
      </c>
      <c r="M8" s="12">
        <f t="shared" si="2"/>
        <v>8.3888888888893121E-2</v>
      </c>
      <c r="N8" s="9">
        <f>+M8/L8</f>
        <v>2.3703006043482868E-3</v>
      </c>
    </row>
    <row r="9" spans="1:20" x14ac:dyDescent="0.25">
      <c r="A9" s="10">
        <v>42836</v>
      </c>
      <c r="B9" s="4">
        <v>12276</v>
      </c>
      <c r="C9" s="12">
        <v>113.65</v>
      </c>
      <c r="D9" s="12">
        <v>114.2</v>
      </c>
      <c r="E9" s="12">
        <f t="shared" si="3"/>
        <v>0.54999999999999716</v>
      </c>
      <c r="F9" s="9">
        <f t="shared" si="4"/>
        <v>4.8161120840630222E-3</v>
      </c>
      <c r="I9" s="10">
        <f t="shared" si="6"/>
        <v>42836</v>
      </c>
      <c r="J9" s="4">
        <f t="shared" si="6"/>
        <v>12276</v>
      </c>
      <c r="K9" s="12">
        <f t="shared" si="0"/>
        <v>3.1569444444444446</v>
      </c>
      <c r="L9" s="12">
        <f t="shared" si="1"/>
        <v>3.1722222222222225</v>
      </c>
      <c r="M9" s="12">
        <f t="shared" si="2"/>
        <v>1.5277777777777946E-2</v>
      </c>
      <c r="N9" s="9">
        <f>+M9/L9</f>
        <v>4.8161120840630994E-3</v>
      </c>
    </row>
    <row r="10" spans="1:20" x14ac:dyDescent="0.25">
      <c r="A10" s="10">
        <v>42836</v>
      </c>
      <c r="B10" s="4">
        <v>12276</v>
      </c>
      <c r="C10" s="12">
        <v>113.65</v>
      </c>
      <c r="D10" s="12">
        <v>114.2</v>
      </c>
      <c r="E10" s="12">
        <f t="shared" si="3"/>
        <v>0.54999999999999716</v>
      </c>
      <c r="F10" s="9">
        <f t="shared" si="4"/>
        <v>4.8161120840630222E-3</v>
      </c>
      <c r="I10" s="10">
        <f t="shared" si="6"/>
        <v>42836</v>
      </c>
      <c r="J10" s="4">
        <f t="shared" si="6"/>
        <v>12276</v>
      </c>
      <c r="K10" s="12">
        <f t="shared" si="0"/>
        <v>3.1569444444444446</v>
      </c>
      <c r="L10" s="12">
        <f t="shared" si="1"/>
        <v>3.1722222222222225</v>
      </c>
      <c r="M10" s="12">
        <f t="shared" si="2"/>
        <v>1.5277777777777946E-2</v>
      </c>
      <c r="N10" s="9">
        <f>+M10/L10</f>
        <v>4.8161120840630994E-3</v>
      </c>
    </row>
    <row r="11" spans="1:20" x14ac:dyDescent="0.25">
      <c r="A11" s="10">
        <v>42843</v>
      </c>
      <c r="B11" s="4" t="s">
        <v>7</v>
      </c>
      <c r="C11" s="12">
        <v>1916.4</v>
      </c>
      <c r="D11" s="12">
        <v>1925.7</v>
      </c>
      <c r="E11" s="12">
        <f t="shared" si="3"/>
        <v>9.2999999999999545</v>
      </c>
      <c r="F11" s="9">
        <f t="shared" si="4"/>
        <v>4.8294126811029518E-3</v>
      </c>
      <c r="I11" s="10">
        <f t="shared" si="6"/>
        <v>42843</v>
      </c>
      <c r="J11" s="4" t="str">
        <f t="shared" si="6"/>
        <v>11849-5</v>
      </c>
      <c r="K11" s="12">
        <f t="shared" si="0"/>
        <v>53.233333333333334</v>
      </c>
      <c r="L11" s="12">
        <f t="shared" si="1"/>
        <v>53.491666666666667</v>
      </c>
      <c r="M11" s="12">
        <f t="shared" si="2"/>
        <v>0.25833333333333286</v>
      </c>
      <c r="N11" s="9">
        <f t="shared" si="5"/>
        <v>4.8294126811029665E-3</v>
      </c>
    </row>
    <row r="12" spans="1:20" x14ac:dyDescent="0.25">
      <c r="A12" s="10">
        <v>42845</v>
      </c>
      <c r="B12" s="4" t="s">
        <v>7</v>
      </c>
      <c r="C12" s="12">
        <f>1262.9+9</f>
        <v>1271.9000000000001</v>
      </c>
      <c r="D12" s="12">
        <f>+(13*96)+28.2</f>
        <v>1276.2</v>
      </c>
      <c r="E12" s="12">
        <f t="shared" si="3"/>
        <v>4.2999999999999545</v>
      </c>
      <c r="F12" s="9">
        <f t="shared" si="4"/>
        <v>3.3693778404638415E-3</v>
      </c>
      <c r="I12" s="10">
        <f t="shared" ref="I12:I34" si="7">A12</f>
        <v>42845</v>
      </c>
      <c r="J12" s="4" t="str">
        <f t="shared" ref="J12:J34" si="8">B12</f>
        <v>11849-5</v>
      </c>
      <c r="K12" s="12">
        <f t="shared" ref="K12:K34" si="9">+C12/36</f>
        <v>35.330555555555556</v>
      </c>
      <c r="L12" s="12">
        <f t="shared" ref="L12:L34" si="10">+D12/36</f>
        <v>35.450000000000003</v>
      </c>
      <c r="M12" s="12">
        <f t="shared" ref="M12:M34" si="11">+L12-K12</f>
        <v>0.11944444444444713</v>
      </c>
      <c r="N12" s="9">
        <f t="shared" ref="N12:N34" si="12">+M12/L12</f>
        <v>3.3693778404639526E-3</v>
      </c>
    </row>
    <row r="13" spans="1:20" x14ac:dyDescent="0.25">
      <c r="A13" s="10">
        <f>A12</f>
        <v>42845</v>
      </c>
      <c r="B13" s="4" t="s">
        <v>7</v>
      </c>
      <c r="C13" s="12">
        <v>1810.7</v>
      </c>
      <c r="D13" s="12">
        <v>1824</v>
      </c>
      <c r="E13" s="12">
        <f>+D13-C13</f>
        <v>13.299999999999955</v>
      </c>
      <c r="F13" s="9">
        <f t="shared" si="4"/>
        <v>7.2916666666666416E-3</v>
      </c>
      <c r="I13" s="10">
        <f t="shared" si="7"/>
        <v>42845</v>
      </c>
      <c r="J13" s="4" t="str">
        <f t="shared" si="8"/>
        <v>11849-5</v>
      </c>
      <c r="K13" s="12">
        <f t="shared" si="9"/>
        <v>50.297222222222224</v>
      </c>
      <c r="L13" s="12">
        <f t="shared" si="10"/>
        <v>50.666666666666664</v>
      </c>
      <c r="M13" s="12">
        <f t="shared" si="11"/>
        <v>0.36944444444444002</v>
      </c>
      <c r="N13" s="9">
        <f t="shared" si="12"/>
        <v>7.29166666666658E-3</v>
      </c>
    </row>
    <row r="14" spans="1:20" x14ac:dyDescent="0.25">
      <c r="A14" s="10">
        <f>A13</f>
        <v>42845</v>
      </c>
      <c r="B14" s="4">
        <v>11480</v>
      </c>
      <c r="C14" s="12">
        <v>31.76</v>
      </c>
      <c r="D14" s="12">
        <v>31.77</v>
      </c>
      <c r="E14" s="12">
        <f t="shared" si="3"/>
        <v>9.9999999999980105E-3</v>
      </c>
      <c r="F14" s="9">
        <f t="shared" si="4"/>
        <v>3.1476235442234846E-4</v>
      </c>
      <c r="I14" s="10">
        <f t="shared" si="7"/>
        <v>42845</v>
      </c>
      <c r="J14" s="4">
        <f t="shared" si="8"/>
        <v>11480</v>
      </c>
      <c r="K14" s="12">
        <f t="shared" si="9"/>
        <v>0.88222222222222224</v>
      </c>
      <c r="L14" s="12">
        <f t="shared" si="10"/>
        <v>0.88249999999999995</v>
      </c>
      <c r="M14" s="12">
        <f t="shared" si="11"/>
        <v>2.7777777777771018E-4</v>
      </c>
      <c r="N14" s="9">
        <f t="shared" si="12"/>
        <v>3.1476235442233448E-4</v>
      </c>
    </row>
    <row r="15" spans="1:20" x14ac:dyDescent="0.25">
      <c r="A15" s="10">
        <f>A14</f>
        <v>42845</v>
      </c>
      <c r="B15" s="4">
        <v>11480</v>
      </c>
      <c r="C15" s="12">
        <v>34.880000000000003</v>
      </c>
      <c r="D15" s="12">
        <v>34.9</v>
      </c>
      <c r="E15" s="12">
        <f t="shared" si="3"/>
        <v>1.9999999999996021E-2</v>
      </c>
      <c r="F15" s="9">
        <f t="shared" si="4"/>
        <v>5.7306590257868257E-4</v>
      </c>
      <c r="I15" s="10">
        <f t="shared" ref="I15:J18" si="13">A15</f>
        <v>42845</v>
      </c>
      <c r="J15" s="4">
        <f t="shared" si="13"/>
        <v>11480</v>
      </c>
      <c r="K15" s="12">
        <f t="shared" ref="K15:L18" si="14">+C15/36</f>
        <v>0.96888888888888891</v>
      </c>
      <c r="L15" s="12">
        <f t="shared" si="14"/>
        <v>0.96944444444444444</v>
      </c>
      <c r="M15" s="12">
        <f>+L15-K15</f>
        <v>5.5555555555553138E-4</v>
      </c>
      <c r="N15" s="9">
        <f t="shared" si="12"/>
        <v>5.7306590257877159E-4</v>
      </c>
    </row>
    <row r="16" spans="1:20" x14ac:dyDescent="0.25">
      <c r="A16" s="10">
        <f>A15</f>
        <v>42845</v>
      </c>
      <c r="B16" s="4" t="s">
        <v>7</v>
      </c>
      <c r="C16" s="12">
        <v>279.04000000000002</v>
      </c>
      <c r="D16" s="12">
        <v>280.10000000000002</v>
      </c>
      <c r="E16" s="12">
        <f t="shared" si="3"/>
        <v>1.0600000000000023</v>
      </c>
      <c r="F16" s="9">
        <f t="shared" si="4"/>
        <v>3.7843627275972944E-3</v>
      </c>
      <c r="I16" s="10">
        <f t="shared" si="13"/>
        <v>42845</v>
      </c>
      <c r="J16" s="4" t="str">
        <f t="shared" si="13"/>
        <v>11849-5</v>
      </c>
      <c r="K16" s="12">
        <f t="shared" si="14"/>
        <v>7.7511111111111113</v>
      </c>
      <c r="L16" s="12">
        <f t="shared" si="14"/>
        <v>7.7805555555555559</v>
      </c>
      <c r="M16" s="12">
        <f>+L16-K16</f>
        <v>2.9444444444444606E-2</v>
      </c>
      <c r="N16" s="9">
        <f t="shared" si="12"/>
        <v>3.7843627275973074E-3</v>
      </c>
    </row>
    <row r="17" spans="1:14" x14ac:dyDescent="0.25">
      <c r="A17" s="10">
        <f>A16</f>
        <v>42845</v>
      </c>
      <c r="B17" s="4">
        <v>12040</v>
      </c>
      <c r="C17" s="12">
        <v>1163.32</v>
      </c>
      <c r="D17" s="12">
        <v>1168.4000000000001</v>
      </c>
      <c r="E17" s="12">
        <f t="shared" si="3"/>
        <v>5.0800000000001546</v>
      </c>
      <c r="F17" s="9">
        <f t="shared" si="4"/>
        <v>4.3478260869566536E-3</v>
      </c>
      <c r="I17" s="10">
        <f t="shared" si="13"/>
        <v>42845</v>
      </c>
      <c r="J17" s="4">
        <f t="shared" si="13"/>
        <v>12040</v>
      </c>
      <c r="K17" s="12">
        <f t="shared" si="14"/>
        <v>32.31444444444444</v>
      </c>
      <c r="L17" s="12">
        <f t="shared" si="14"/>
        <v>32.455555555555556</v>
      </c>
      <c r="M17" s="12">
        <f>+L17-K17</f>
        <v>0.14111111111111541</v>
      </c>
      <c r="N17" s="9">
        <f t="shared" si="12"/>
        <v>4.3478260869566536E-3</v>
      </c>
    </row>
    <row r="18" spans="1:14" x14ac:dyDescent="0.25">
      <c r="A18" s="22">
        <v>42846</v>
      </c>
      <c r="B18" s="1">
        <v>12040</v>
      </c>
      <c r="C18" s="1">
        <f>4014.78+44.46</f>
        <v>4059.2400000000002</v>
      </c>
      <c r="D18" s="12">
        <f>1152+2.2+576+93.7+78.7+288+19.2+384+82.5+70.8+960+12.2+129.4+15.3+31+36.7+26.6+125.3+55.8-82.5</f>
        <v>4056.9000000000005</v>
      </c>
      <c r="E18" s="12">
        <f t="shared" si="3"/>
        <v>-2.3399999999996908</v>
      </c>
      <c r="F18" s="9">
        <f>+E18/D18</f>
        <v>-5.7679508984685116E-4</v>
      </c>
      <c r="I18" s="10">
        <f t="shared" si="13"/>
        <v>42846</v>
      </c>
      <c r="J18" s="4">
        <f t="shared" si="13"/>
        <v>12040</v>
      </c>
      <c r="K18" s="12">
        <f t="shared" si="14"/>
        <v>112.75666666666667</v>
      </c>
      <c r="L18" s="12">
        <f t="shared" si="14"/>
        <v>112.69166666666668</v>
      </c>
      <c r="M18" s="12">
        <f>+L18-K18</f>
        <v>-6.4999999999997726E-2</v>
      </c>
      <c r="N18" s="9">
        <f t="shared" si="12"/>
        <v>-5.7679508984690721E-4</v>
      </c>
    </row>
    <row r="19" spans="1:14" x14ac:dyDescent="0.25">
      <c r="A19" s="10">
        <v>42847</v>
      </c>
      <c r="B19" s="4">
        <v>12040</v>
      </c>
      <c r="C19" s="12">
        <f>391.3+1278.1</f>
        <v>1669.3999999999999</v>
      </c>
      <c r="D19" s="12">
        <f>72.3+1152+36+191+35.5+192</f>
        <v>1678.8</v>
      </c>
      <c r="E19" s="12">
        <f t="shared" si="3"/>
        <v>9.4000000000000909</v>
      </c>
      <c r="F19" s="9">
        <f>+E19/D19</f>
        <v>5.5992375506314579E-3</v>
      </c>
      <c r="I19" s="10">
        <f t="shared" si="7"/>
        <v>42847</v>
      </c>
      <c r="J19" s="4">
        <f t="shared" si="8"/>
        <v>12040</v>
      </c>
      <c r="K19" s="12">
        <f t="shared" si="9"/>
        <v>46.37222222222222</v>
      </c>
      <c r="L19" s="12">
        <f t="shared" si="10"/>
        <v>46.633333333333333</v>
      </c>
      <c r="M19" s="12">
        <f t="shared" si="11"/>
        <v>0.26111111111111285</v>
      </c>
      <c r="N19" s="9">
        <f t="shared" si="12"/>
        <v>5.5992375506314406E-3</v>
      </c>
    </row>
    <row r="20" spans="1:14" x14ac:dyDescent="0.25">
      <c r="A20" s="10">
        <v>42849</v>
      </c>
      <c r="B20" s="4" t="s">
        <v>7</v>
      </c>
      <c r="C20" s="12">
        <v>2731.23</v>
      </c>
      <c r="D20" s="12">
        <v>2738.7</v>
      </c>
      <c r="E20" s="12">
        <f t="shared" si="3"/>
        <v>7.4699999999997999</v>
      </c>
      <c r="F20" s="9">
        <f t="shared" si="4"/>
        <v>2.7275714755175084E-3</v>
      </c>
      <c r="I20" s="10">
        <f t="shared" si="7"/>
        <v>42849</v>
      </c>
      <c r="J20" s="4" t="str">
        <f t="shared" si="8"/>
        <v>11849-5</v>
      </c>
      <c r="K20" s="12">
        <f t="shared" si="9"/>
        <v>75.867500000000007</v>
      </c>
      <c r="L20" s="12">
        <f t="shared" si="10"/>
        <v>76.074999999999989</v>
      </c>
      <c r="M20" s="12">
        <f t="shared" si="11"/>
        <v>0.20749999999998181</v>
      </c>
      <c r="N20" s="9">
        <f t="shared" si="12"/>
        <v>2.7275714755173428E-3</v>
      </c>
    </row>
    <row r="21" spans="1:14" x14ac:dyDescent="0.25">
      <c r="A21" s="10">
        <f>A20</f>
        <v>42849</v>
      </c>
      <c r="B21" s="4" t="s">
        <v>7</v>
      </c>
      <c r="C21" s="12">
        <v>1279.1600000000001</v>
      </c>
      <c r="D21" s="12">
        <v>1282.98</v>
      </c>
      <c r="E21" s="12">
        <f t="shared" si="3"/>
        <v>3.8199999999999363</v>
      </c>
      <c r="F21" s="9">
        <f t="shared" si="4"/>
        <v>2.9774431401891972E-3</v>
      </c>
      <c r="I21" s="10">
        <f t="shared" si="7"/>
        <v>42849</v>
      </c>
      <c r="J21" s="4" t="str">
        <f t="shared" si="8"/>
        <v>11849-5</v>
      </c>
      <c r="K21" s="12">
        <f t="shared" si="9"/>
        <v>35.532222222222224</v>
      </c>
      <c r="L21" s="12">
        <f t="shared" si="10"/>
        <v>35.638333333333335</v>
      </c>
      <c r="M21" s="12">
        <f t="shared" si="11"/>
        <v>0.10611111111111171</v>
      </c>
      <c r="N21" s="9">
        <f t="shared" si="12"/>
        <v>2.9774431401892636E-3</v>
      </c>
    </row>
    <row r="22" spans="1:14" x14ac:dyDescent="0.25">
      <c r="A22" s="10">
        <f>A21</f>
        <v>42849</v>
      </c>
      <c r="B22" s="4" t="s">
        <v>7</v>
      </c>
      <c r="C22" s="12">
        <v>1422.73</v>
      </c>
      <c r="D22" s="12">
        <v>1428.6</v>
      </c>
      <c r="E22" s="12">
        <f t="shared" si="3"/>
        <v>5.8699999999998909</v>
      </c>
      <c r="F22" s="9">
        <f t="shared" si="4"/>
        <v>4.1089178216434912E-3</v>
      </c>
      <c r="I22" s="10">
        <f t="shared" si="7"/>
        <v>42849</v>
      </c>
      <c r="J22" s="4" t="str">
        <f t="shared" si="8"/>
        <v>11849-5</v>
      </c>
      <c r="K22" s="12">
        <f t="shared" si="9"/>
        <v>39.520277777777778</v>
      </c>
      <c r="L22" s="12">
        <f t="shared" si="10"/>
        <v>39.68333333333333</v>
      </c>
      <c r="M22" s="12">
        <f t="shared" si="11"/>
        <v>0.16305555555555173</v>
      </c>
      <c r="N22" s="9">
        <f t="shared" si="12"/>
        <v>4.1089178216434713E-3</v>
      </c>
    </row>
    <row r="23" spans="1:14" x14ac:dyDescent="0.25">
      <c r="A23" s="10">
        <f>A22</f>
        <v>42849</v>
      </c>
      <c r="B23" s="4" t="s">
        <v>7</v>
      </c>
      <c r="C23" s="12">
        <v>1929.66</v>
      </c>
      <c r="D23" s="12">
        <v>1937.5</v>
      </c>
      <c r="E23" s="12">
        <f t="shared" si="3"/>
        <v>7.8399999999999181</v>
      </c>
      <c r="F23" s="9">
        <f t="shared" si="4"/>
        <v>4.0464516129031835E-3</v>
      </c>
      <c r="I23" s="10">
        <f t="shared" si="7"/>
        <v>42849</v>
      </c>
      <c r="J23" s="4" t="str">
        <f t="shared" si="8"/>
        <v>11849-5</v>
      </c>
      <c r="K23" s="12">
        <f t="shared" si="9"/>
        <v>53.601666666666667</v>
      </c>
      <c r="L23" s="12">
        <f t="shared" si="10"/>
        <v>53.819444444444443</v>
      </c>
      <c r="M23" s="12">
        <f t="shared" si="11"/>
        <v>0.21777777777777629</v>
      </c>
      <c r="N23" s="9">
        <f t="shared" si="12"/>
        <v>4.0464516129031982E-3</v>
      </c>
    </row>
    <row r="24" spans="1:14" x14ac:dyDescent="0.25">
      <c r="A24" s="10">
        <v>42850</v>
      </c>
      <c r="B24" s="4">
        <v>12040</v>
      </c>
      <c r="C24" s="12">
        <f>217.02+2786.9</f>
        <v>3003.92</v>
      </c>
      <c r="D24" s="12">
        <f>+(6*96)+45+96+85.4+43+86.9+56.3+(2*96)+11+26.5+96+33+38+78.5+5+(4*96)+6+45.4+(2*96)+21.2+53.7+(3*96)+96+93+82+(3*96)</f>
        <v>3017.8999999999996</v>
      </c>
      <c r="E24" s="12">
        <f t="shared" si="3"/>
        <v>13.979999999999563</v>
      </c>
      <c r="F24" s="9">
        <f t="shared" si="4"/>
        <v>4.6323602505051742E-3</v>
      </c>
      <c r="I24" s="10">
        <f t="shared" si="7"/>
        <v>42850</v>
      </c>
      <c r="J24" s="4">
        <f t="shared" si="8"/>
        <v>12040</v>
      </c>
      <c r="K24" s="12">
        <f t="shared" si="9"/>
        <v>83.442222222222227</v>
      </c>
      <c r="L24" s="12">
        <f t="shared" si="10"/>
        <v>83.830555555555549</v>
      </c>
      <c r="M24" s="12">
        <f t="shared" si="11"/>
        <v>0.38833333333332121</v>
      </c>
      <c r="N24" s="9">
        <f t="shared" si="12"/>
        <v>4.6323602505051742E-3</v>
      </c>
    </row>
    <row r="25" spans="1:14" x14ac:dyDescent="0.25">
      <c r="A25" s="10">
        <v>42850</v>
      </c>
      <c r="B25" s="4" t="s">
        <v>7</v>
      </c>
      <c r="C25" s="12">
        <v>2623</v>
      </c>
      <c r="D25" s="12">
        <v>2632.1</v>
      </c>
      <c r="E25" s="12">
        <f t="shared" si="3"/>
        <v>9.0999999999999091</v>
      </c>
      <c r="F25" s="9">
        <f t="shared" si="4"/>
        <v>3.4573154515405605E-3</v>
      </c>
      <c r="I25" s="10">
        <f t="shared" si="7"/>
        <v>42850</v>
      </c>
      <c r="J25" s="4" t="str">
        <f t="shared" si="8"/>
        <v>11849-5</v>
      </c>
      <c r="K25" s="12">
        <f t="shared" si="9"/>
        <v>72.861111111111114</v>
      </c>
      <c r="L25" s="12">
        <f t="shared" si="10"/>
        <v>73.11388888888888</v>
      </c>
      <c r="M25" s="12">
        <f t="shared" si="11"/>
        <v>0.25277777777776578</v>
      </c>
      <c r="N25" s="9">
        <f t="shared" si="12"/>
        <v>3.4573154515404312E-3</v>
      </c>
    </row>
    <row r="26" spans="1:14" x14ac:dyDescent="0.25">
      <c r="A26" s="10">
        <v>42850</v>
      </c>
      <c r="B26" s="4" t="s">
        <v>7</v>
      </c>
      <c r="C26" s="12">
        <v>2606.59</v>
      </c>
      <c r="D26" s="12">
        <v>2616.8000000000002</v>
      </c>
      <c r="E26" s="12">
        <f t="shared" si="3"/>
        <v>10.210000000000036</v>
      </c>
      <c r="F26" s="9">
        <f t="shared" si="4"/>
        <v>3.9017120146744252E-3</v>
      </c>
      <c r="I26" s="10">
        <f t="shared" si="7"/>
        <v>42850</v>
      </c>
      <c r="J26" s="4" t="str">
        <f t="shared" si="8"/>
        <v>11849-5</v>
      </c>
      <c r="K26" s="12">
        <f t="shared" si="9"/>
        <v>72.405277777777783</v>
      </c>
      <c r="L26" s="12">
        <f t="shared" si="10"/>
        <v>72.688888888888897</v>
      </c>
      <c r="M26" s="12">
        <f t="shared" si="11"/>
        <v>0.2836111111111137</v>
      </c>
      <c r="N26" s="9">
        <f t="shared" si="12"/>
        <v>3.9017120146744469E-3</v>
      </c>
    </row>
    <row r="27" spans="1:14" x14ac:dyDescent="0.25">
      <c r="A27" s="10">
        <v>42851</v>
      </c>
      <c r="B27" s="4">
        <v>12040</v>
      </c>
      <c r="C27" s="12">
        <v>314.16000000000003</v>
      </c>
      <c r="D27" s="12">
        <f>+(3*96)+28</f>
        <v>316</v>
      </c>
      <c r="E27" s="12">
        <f t="shared" si="3"/>
        <v>1.839999999999975</v>
      </c>
      <c r="F27" s="9">
        <f t="shared" si="4"/>
        <v>5.8227848101265033E-3</v>
      </c>
      <c r="I27" s="10">
        <f t="shared" si="7"/>
        <v>42851</v>
      </c>
      <c r="J27" s="4">
        <f t="shared" si="8"/>
        <v>12040</v>
      </c>
      <c r="K27" s="12">
        <f t="shared" si="9"/>
        <v>8.7266666666666666</v>
      </c>
      <c r="L27" s="12">
        <f t="shared" si="10"/>
        <v>8.7777777777777786</v>
      </c>
      <c r="M27" s="12">
        <f t="shared" si="11"/>
        <v>5.1111111111111995E-2</v>
      </c>
      <c r="N27" s="9">
        <f t="shared" si="12"/>
        <v>5.8227848101266829E-3</v>
      </c>
    </row>
    <row r="28" spans="1:14" x14ac:dyDescent="0.25">
      <c r="A28" s="10">
        <v>42851</v>
      </c>
      <c r="B28" s="4" t="s">
        <v>7</v>
      </c>
      <c r="C28" s="12">
        <v>1269.1099999999999</v>
      </c>
      <c r="D28" s="12">
        <v>1276.5</v>
      </c>
      <c r="E28" s="12">
        <f t="shared" si="3"/>
        <v>7.3900000000001</v>
      </c>
      <c r="F28" s="9">
        <f t="shared" si="4"/>
        <v>5.7892675283980413E-3</v>
      </c>
      <c r="I28" s="10">
        <f t="shared" si="7"/>
        <v>42851</v>
      </c>
      <c r="J28" s="4" t="str">
        <f t="shared" si="8"/>
        <v>11849-5</v>
      </c>
      <c r="K28" s="12">
        <f t="shared" si="9"/>
        <v>35.253055555555555</v>
      </c>
      <c r="L28" s="12">
        <f t="shared" si="10"/>
        <v>35.458333333333336</v>
      </c>
      <c r="M28" s="12">
        <f t="shared" si="11"/>
        <v>0.20527777777778056</v>
      </c>
      <c r="N28" s="9">
        <f t="shared" si="12"/>
        <v>5.7892675283980413E-3</v>
      </c>
    </row>
    <row r="29" spans="1:14" x14ac:dyDescent="0.25">
      <c r="A29" s="10">
        <v>42851</v>
      </c>
      <c r="B29" s="4" t="s">
        <v>7</v>
      </c>
      <c r="C29" s="12">
        <v>2613.9</v>
      </c>
      <c r="D29" s="12">
        <v>2627</v>
      </c>
      <c r="E29" s="12">
        <f t="shared" si="3"/>
        <v>13.099999999999909</v>
      </c>
      <c r="F29" s="9">
        <f t="shared" si="4"/>
        <v>4.9866768176626986E-3</v>
      </c>
      <c r="I29" s="10">
        <f t="shared" si="7"/>
        <v>42851</v>
      </c>
      <c r="J29" s="4" t="str">
        <f t="shared" si="8"/>
        <v>11849-5</v>
      </c>
      <c r="K29" s="12">
        <f t="shared" si="9"/>
        <v>72.608333333333334</v>
      </c>
      <c r="L29" s="12">
        <f t="shared" si="10"/>
        <v>72.972222222222229</v>
      </c>
      <c r="M29" s="12">
        <f t="shared" si="11"/>
        <v>0.36388888888889426</v>
      </c>
      <c r="N29" s="9">
        <f t="shared" si="12"/>
        <v>4.9866768176628062E-3</v>
      </c>
    </row>
    <row r="30" spans="1:14" x14ac:dyDescent="0.25">
      <c r="A30" s="4"/>
      <c r="B30" s="4"/>
      <c r="C30" s="12"/>
      <c r="D30" s="12"/>
      <c r="E30" s="12">
        <f t="shared" si="3"/>
        <v>0</v>
      </c>
      <c r="F30" s="9" t="e">
        <f t="shared" si="4"/>
        <v>#DIV/0!</v>
      </c>
      <c r="I30" s="10">
        <f t="shared" si="7"/>
        <v>0</v>
      </c>
      <c r="J30" s="4">
        <f t="shared" si="8"/>
        <v>0</v>
      </c>
      <c r="K30" s="12">
        <f t="shared" si="9"/>
        <v>0</v>
      </c>
      <c r="L30" s="12">
        <f t="shared" si="10"/>
        <v>0</v>
      </c>
      <c r="M30" s="12">
        <f t="shared" si="11"/>
        <v>0</v>
      </c>
      <c r="N30" s="9" t="e">
        <f t="shared" si="12"/>
        <v>#DIV/0!</v>
      </c>
    </row>
    <row r="31" spans="1:14" x14ac:dyDescent="0.25">
      <c r="A31" s="4"/>
      <c r="B31" s="4"/>
      <c r="C31" s="12"/>
      <c r="D31" s="12"/>
      <c r="E31" s="12">
        <f t="shared" si="3"/>
        <v>0</v>
      </c>
      <c r="F31" s="9" t="e">
        <f t="shared" si="4"/>
        <v>#DIV/0!</v>
      </c>
      <c r="I31" s="10">
        <f t="shared" si="7"/>
        <v>0</v>
      </c>
      <c r="J31" s="4">
        <f t="shared" si="8"/>
        <v>0</v>
      </c>
      <c r="K31" s="12">
        <f t="shared" si="9"/>
        <v>0</v>
      </c>
      <c r="L31" s="12">
        <f t="shared" si="10"/>
        <v>0</v>
      </c>
      <c r="M31" s="12">
        <f t="shared" si="11"/>
        <v>0</v>
      </c>
      <c r="N31" s="9" t="e">
        <f t="shared" si="12"/>
        <v>#DIV/0!</v>
      </c>
    </row>
    <row r="32" spans="1:14" x14ac:dyDescent="0.25">
      <c r="A32" s="4"/>
      <c r="B32" s="4"/>
      <c r="C32" s="12"/>
      <c r="D32" s="12"/>
      <c r="E32" s="12">
        <f t="shared" si="3"/>
        <v>0</v>
      </c>
      <c r="F32" s="9" t="e">
        <f t="shared" si="4"/>
        <v>#DIV/0!</v>
      </c>
      <c r="I32" s="10">
        <f t="shared" si="7"/>
        <v>0</v>
      </c>
      <c r="J32" s="4">
        <f t="shared" si="8"/>
        <v>0</v>
      </c>
      <c r="K32" s="12">
        <f t="shared" si="9"/>
        <v>0</v>
      </c>
      <c r="L32" s="12">
        <f t="shared" si="10"/>
        <v>0</v>
      </c>
      <c r="M32" s="12">
        <f t="shared" si="11"/>
        <v>0</v>
      </c>
      <c r="N32" s="9" t="e">
        <f t="shared" si="12"/>
        <v>#DIV/0!</v>
      </c>
    </row>
    <row r="33" spans="1:14" x14ac:dyDescent="0.25">
      <c r="A33" s="4"/>
      <c r="B33" s="4"/>
      <c r="C33" s="12"/>
      <c r="D33" s="12"/>
      <c r="E33" s="12">
        <f t="shared" si="3"/>
        <v>0</v>
      </c>
      <c r="F33" s="9" t="e">
        <f t="shared" si="4"/>
        <v>#DIV/0!</v>
      </c>
      <c r="I33" s="10">
        <f t="shared" si="7"/>
        <v>0</v>
      </c>
      <c r="J33" s="4">
        <f t="shared" si="8"/>
        <v>0</v>
      </c>
      <c r="K33" s="12">
        <f t="shared" si="9"/>
        <v>0</v>
      </c>
      <c r="L33" s="12">
        <f t="shared" si="10"/>
        <v>0</v>
      </c>
      <c r="M33" s="12">
        <f t="shared" si="11"/>
        <v>0</v>
      </c>
      <c r="N33" s="9" t="e">
        <f t="shared" si="12"/>
        <v>#DIV/0!</v>
      </c>
    </row>
    <row r="34" spans="1:14" x14ac:dyDescent="0.25">
      <c r="A34" s="4"/>
      <c r="B34" s="4"/>
      <c r="C34" s="12"/>
      <c r="D34" s="12"/>
      <c r="E34" s="12">
        <f t="shared" si="3"/>
        <v>0</v>
      </c>
      <c r="F34" s="9" t="e">
        <f t="shared" si="4"/>
        <v>#DIV/0!</v>
      </c>
      <c r="I34" s="10">
        <f t="shared" si="7"/>
        <v>0</v>
      </c>
      <c r="J34" s="4">
        <f t="shared" si="8"/>
        <v>0</v>
      </c>
      <c r="K34" s="12">
        <f t="shared" si="9"/>
        <v>0</v>
      </c>
      <c r="L34" s="12">
        <f t="shared" si="10"/>
        <v>0</v>
      </c>
      <c r="M34" s="12">
        <f t="shared" si="11"/>
        <v>0</v>
      </c>
      <c r="N34" s="9" t="e">
        <f t="shared" si="12"/>
        <v>#DIV/0!</v>
      </c>
    </row>
  </sheetData>
  <conditionalFormatting sqref="N1:N34 F1:F34">
    <cfRule type="cellIs" dxfId="1" priority="1" operator="lessThanOrEqual">
      <formula>0.007</formula>
    </cfRule>
    <cfRule type="cellIs" dxfId="0" priority="2" operator="greaterThanOrEqual">
      <formula>0.007</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M31"/>
  <sheetViews>
    <sheetView showGridLines="0" tabSelected="1" topLeftCell="A13" zoomScale="85" zoomScaleNormal="85" workbookViewId="0">
      <selection activeCell="D21" sqref="D21"/>
    </sheetView>
  </sheetViews>
  <sheetFormatPr baseColWidth="10" defaultColWidth="9.140625" defaultRowHeight="15" x14ac:dyDescent="0.25"/>
  <cols>
    <col min="1" max="1" width="12.7109375" style="43" bestFit="1" customWidth="1"/>
    <col min="2" max="2" width="14.28515625" style="43" bestFit="1" customWidth="1"/>
    <col min="3" max="3" width="18.42578125" bestFit="1" customWidth="1"/>
    <col min="4" max="4" width="101.7109375" style="48" customWidth="1"/>
    <col min="5" max="16384" width="9.140625" style="26"/>
  </cols>
  <sheetData>
    <row r="1" spans="1:13" s="54" customFormat="1" ht="50.25" customHeight="1" x14ac:dyDescent="0.25">
      <c r="A1" s="51" t="s">
        <v>48</v>
      </c>
      <c r="B1" s="50" t="s">
        <v>47</v>
      </c>
      <c r="C1" s="50" t="s">
        <v>24</v>
      </c>
      <c r="D1" s="51" t="s">
        <v>18</v>
      </c>
      <c r="E1" s="52"/>
      <c r="F1" s="53"/>
      <c r="G1" s="53"/>
      <c r="H1" s="53"/>
      <c r="I1" s="53"/>
      <c r="J1" s="53"/>
      <c r="K1" s="53"/>
      <c r="L1" s="53"/>
      <c r="M1" s="53"/>
    </row>
    <row r="2" spans="1:13" ht="21.75" customHeight="1" x14ac:dyDescent="0.25">
      <c r="A2" s="40">
        <v>1</v>
      </c>
      <c r="B2" s="41">
        <v>1</v>
      </c>
      <c r="C2" s="20" t="s">
        <v>22</v>
      </c>
      <c r="D2" s="58" t="s">
        <v>20</v>
      </c>
    </row>
    <row r="3" spans="1:13" ht="24.75" customHeight="1" x14ac:dyDescent="0.25">
      <c r="A3" s="40">
        <v>1</v>
      </c>
      <c r="B3" s="41">
        <v>2</v>
      </c>
      <c r="C3" s="20" t="s">
        <v>22</v>
      </c>
      <c r="D3" s="58" t="s">
        <v>57</v>
      </c>
    </row>
    <row r="4" spans="1:13" ht="39.75" customHeight="1" x14ac:dyDescent="0.25">
      <c r="A4" s="40">
        <v>1</v>
      </c>
      <c r="B4" s="41">
        <v>5</v>
      </c>
      <c r="C4" s="21" t="s">
        <v>22</v>
      </c>
      <c r="D4" s="59" t="s">
        <v>26</v>
      </c>
    </row>
    <row r="5" spans="1:13" s="27" customFormat="1" ht="30" hidden="1" x14ac:dyDescent="0.25">
      <c r="A5" s="40">
        <v>1</v>
      </c>
      <c r="B5" s="41">
        <v>4</v>
      </c>
      <c r="C5" s="21" t="s">
        <v>23</v>
      </c>
      <c r="D5" s="31" t="s">
        <v>21</v>
      </c>
    </row>
    <row r="6" spans="1:13" s="28" customFormat="1" ht="33" customHeight="1" x14ac:dyDescent="0.25">
      <c r="A6" s="40">
        <v>1</v>
      </c>
      <c r="B6" s="41">
        <v>6</v>
      </c>
      <c r="C6" s="20" t="s">
        <v>22</v>
      </c>
      <c r="D6" s="58" t="s">
        <v>25</v>
      </c>
    </row>
    <row r="7" spans="1:13" ht="30" x14ac:dyDescent="0.25">
      <c r="A7" s="40">
        <v>1</v>
      </c>
      <c r="B7" s="41">
        <v>9</v>
      </c>
      <c r="C7" s="20" t="s">
        <v>28</v>
      </c>
      <c r="D7" s="30" t="s">
        <v>43</v>
      </c>
    </row>
    <row r="8" spans="1:13" ht="46.5" customHeight="1" x14ac:dyDescent="0.25">
      <c r="A8" s="44">
        <v>1</v>
      </c>
      <c r="B8" s="41">
        <v>10</v>
      </c>
      <c r="C8" s="23" t="s">
        <v>28</v>
      </c>
      <c r="D8" s="30" t="s">
        <v>37</v>
      </c>
    </row>
    <row r="9" spans="1:13" ht="34.5" customHeight="1" x14ac:dyDescent="0.25">
      <c r="A9" s="40">
        <v>1</v>
      </c>
      <c r="B9" s="41">
        <v>14</v>
      </c>
      <c r="C9" s="47" t="s">
        <v>45</v>
      </c>
      <c r="D9" s="31" t="s">
        <v>56</v>
      </c>
    </row>
    <row r="10" spans="1:13" ht="30" x14ac:dyDescent="0.25">
      <c r="A10" s="40">
        <v>1</v>
      </c>
      <c r="B10" s="41">
        <v>19</v>
      </c>
      <c r="C10" s="37" t="s">
        <v>22</v>
      </c>
      <c r="D10" s="60" t="s">
        <v>51</v>
      </c>
    </row>
    <row r="11" spans="1:13" s="29" customFormat="1" ht="45" x14ac:dyDescent="0.25">
      <c r="A11" s="40">
        <v>1</v>
      </c>
      <c r="B11" s="41">
        <v>21</v>
      </c>
      <c r="C11" s="37" t="s">
        <v>22</v>
      </c>
      <c r="D11" s="60" t="s">
        <v>53</v>
      </c>
    </row>
    <row r="12" spans="1:13" s="27" customFormat="1" ht="30" hidden="1" x14ac:dyDescent="0.25">
      <c r="A12" s="42" t="s">
        <v>44</v>
      </c>
      <c r="B12" s="41">
        <v>11</v>
      </c>
      <c r="C12" s="21" t="s">
        <v>23</v>
      </c>
      <c r="D12" s="31" t="s">
        <v>29</v>
      </c>
    </row>
    <row r="13" spans="1:13" ht="24" customHeight="1" x14ac:dyDescent="0.25">
      <c r="A13" s="40">
        <v>1</v>
      </c>
      <c r="B13" s="41">
        <v>24</v>
      </c>
      <c r="C13" s="20" t="s">
        <v>22</v>
      </c>
      <c r="D13" s="58" t="s">
        <v>40</v>
      </c>
    </row>
    <row r="14" spans="1:13" ht="26.25" customHeight="1" x14ac:dyDescent="0.25">
      <c r="A14" s="40">
        <v>1</v>
      </c>
      <c r="B14" s="41">
        <v>25</v>
      </c>
      <c r="C14" s="20" t="s">
        <v>28</v>
      </c>
      <c r="D14" s="30" t="s">
        <v>39</v>
      </c>
    </row>
    <row r="15" spans="1:13" s="27" customFormat="1" x14ac:dyDescent="0.25">
      <c r="A15" s="40">
        <v>1</v>
      </c>
      <c r="B15" s="41">
        <v>26</v>
      </c>
      <c r="C15" s="20" t="s">
        <v>22</v>
      </c>
      <c r="D15" s="58" t="s">
        <v>38</v>
      </c>
    </row>
    <row r="16" spans="1:13" x14ac:dyDescent="0.25">
      <c r="A16" s="45">
        <v>2</v>
      </c>
      <c r="B16" s="41">
        <v>3</v>
      </c>
      <c r="C16" s="20" t="s">
        <v>22</v>
      </c>
      <c r="D16" s="58" t="s">
        <v>19</v>
      </c>
    </row>
    <row r="17" spans="1:4" s="27" customFormat="1" hidden="1" x14ac:dyDescent="0.25">
      <c r="A17" s="42" t="s">
        <v>46</v>
      </c>
      <c r="B17" s="41">
        <v>16</v>
      </c>
      <c r="C17" s="21" t="s">
        <v>23</v>
      </c>
      <c r="D17" s="31" t="s">
        <v>32</v>
      </c>
    </row>
    <row r="18" spans="1:4" x14ac:dyDescent="0.25">
      <c r="A18" s="45">
        <v>2</v>
      </c>
      <c r="B18" s="41">
        <v>8</v>
      </c>
      <c r="C18" s="20" t="s">
        <v>22</v>
      </c>
      <c r="D18" s="58" t="s">
        <v>27</v>
      </c>
    </row>
    <row r="19" spans="1:4" ht="30" x14ac:dyDescent="0.25">
      <c r="A19" s="45">
        <v>2</v>
      </c>
      <c r="B19" s="41">
        <v>13</v>
      </c>
      <c r="C19" s="20" t="s">
        <v>22</v>
      </c>
      <c r="D19" s="30" t="s">
        <v>30</v>
      </c>
    </row>
    <row r="20" spans="1:4" ht="45" x14ac:dyDescent="0.25">
      <c r="A20" s="45">
        <v>2</v>
      </c>
      <c r="B20" s="41">
        <v>15</v>
      </c>
      <c r="C20" s="20" t="s">
        <v>22</v>
      </c>
      <c r="D20" s="58" t="s">
        <v>31</v>
      </c>
    </row>
    <row r="21" spans="1:4" x14ac:dyDescent="0.25">
      <c r="A21" s="45">
        <v>2</v>
      </c>
      <c r="B21" s="41">
        <v>17</v>
      </c>
      <c r="C21" s="20" t="s">
        <v>22</v>
      </c>
      <c r="D21" s="58" t="s">
        <v>41</v>
      </c>
    </row>
    <row r="22" spans="1:4" x14ac:dyDescent="0.25">
      <c r="A22" s="45">
        <v>2</v>
      </c>
      <c r="B22" s="41">
        <v>20</v>
      </c>
      <c r="C22" s="37" t="s">
        <v>22</v>
      </c>
      <c r="D22" s="38" t="s">
        <v>52</v>
      </c>
    </row>
    <row r="23" spans="1:4" x14ac:dyDescent="0.25">
      <c r="A23" s="45">
        <v>2</v>
      </c>
      <c r="B23" s="41">
        <v>27</v>
      </c>
      <c r="C23" s="20" t="s">
        <v>22</v>
      </c>
      <c r="D23" s="58" t="s">
        <v>42</v>
      </c>
    </row>
    <row r="24" spans="1:4" x14ac:dyDescent="0.25">
      <c r="A24" s="45">
        <v>2</v>
      </c>
      <c r="B24" s="41">
        <v>28</v>
      </c>
      <c r="C24" s="20" t="s">
        <v>28</v>
      </c>
      <c r="D24" s="30" t="s">
        <v>50</v>
      </c>
    </row>
    <row r="25" spans="1:4" ht="45" x14ac:dyDescent="0.25">
      <c r="A25" s="45">
        <v>2</v>
      </c>
      <c r="B25" s="41">
        <v>29</v>
      </c>
      <c r="C25" s="20" t="s">
        <v>28</v>
      </c>
      <c r="D25" s="30" t="s">
        <v>49</v>
      </c>
    </row>
    <row r="26" spans="1:4" x14ac:dyDescent="0.25">
      <c r="A26" s="41">
        <v>2</v>
      </c>
      <c r="B26" s="41">
        <v>31</v>
      </c>
      <c r="C26" s="4" t="s">
        <v>22</v>
      </c>
      <c r="D26" s="49" t="s">
        <v>55</v>
      </c>
    </row>
    <row r="27" spans="1:4" ht="30" x14ac:dyDescent="0.25">
      <c r="A27" s="46">
        <v>3</v>
      </c>
      <c r="B27" s="41">
        <v>7</v>
      </c>
      <c r="C27" s="20" t="s">
        <v>22</v>
      </c>
      <c r="D27" s="30" t="s">
        <v>58</v>
      </c>
    </row>
    <row r="28" spans="1:4" x14ac:dyDescent="0.25">
      <c r="A28" s="46">
        <v>3</v>
      </c>
      <c r="B28" s="41">
        <v>18</v>
      </c>
      <c r="C28" s="20" t="s">
        <v>22</v>
      </c>
      <c r="D28" s="30" t="s">
        <v>35</v>
      </c>
    </row>
    <row r="29" spans="1:4" x14ac:dyDescent="0.25">
      <c r="A29" s="40"/>
      <c r="B29" s="41"/>
      <c r="C29" s="20"/>
      <c r="D29" s="30"/>
    </row>
    <row r="30" spans="1:4" ht="40.5" hidden="1" x14ac:dyDescent="0.25">
      <c r="A30" s="41">
        <v>2</v>
      </c>
      <c r="B30" s="41">
        <v>30</v>
      </c>
      <c r="C30" s="4" t="s">
        <v>23</v>
      </c>
      <c r="D30" s="49" t="s">
        <v>54</v>
      </c>
    </row>
    <row r="31" spans="1:4" ht="40.5" x14ac:dyDescent="0.25">
      <c r="A31" s="40"/>
      <c r="B31" s="41"/>
      <c r="C31" s="37"/>
      <c r="D31" s="38"/>
    </row>
  </sheetData>
  <autoFilter ref="A1:N31">
    <filterColumn colId="2">
      <filters blank="1">
        <filter val="FERNANDO"/>
        <filter val="MARIO"/>
        <filter val="MARIO/FERNANDO"/>
      </filters>
    </filterColumn>
  </autoFilter>
  <sortState ref="A2:D31">
    <sortCondition ref="A1"/>
  </sortState>
  <pageMargins left="0.7" right="0.7" top="0.75" bottom="0.75" header="0.3" footer="0.3"/>
  <pageSetup scale="69" fitToWidth="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Sheet2</vt:lpstr>
      <vt:lpstr>NOTAS</vt:lpstr>
    </vt:vector>
  </TitlesOfParts>
  <Company>ZAES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Jesus.Aceves</dc:creator>
  <cp:lastModifiedBy>mario alejandro</cp:lastModifiedBy>
  <cp:lastPrinted>2017-05-05T20:57:17Z</cp:lastPrinted>
  <dcterms:created xsi:type="dcterms:W3CDTF">2017-04-06T21:22:10Z</dcterms:created>
  <dcterms:modified xsi:type="dcterms:W3CDTF">2017-05-10T11:02:03Z</dcterms:modified>
</cp:coreProperties>
</file>