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<sst xmlns="http://schemas.openxmlformats.org/spreadsheetml/2006/main" count="62" uniqueCount="30">
  <si>
    <t>Flat Plate</t>
  </si>
  <si>
    <t>Constant Values</t>
  </si>
  <si>
    <t>Pressure Drop (milibar)</t>
  </si>
  <si>
    <t>Drag Reading</t>
  </si>
  <si>
    <t>Total Drag (N)</t>
  </si>
  <si>
    <t>Body Drag (N)</t>
  </si>
  <si>
    <t>Temperature C</t>
  </si>
  <si>
    <t>Kinematic Viscosity Ratio</t>
  </si>
  <si>
    <t>Kinematic Viscosity s^-1</t>
  </si>
  <si>
    <t>Air Density</t>
  </si>
  <si>
    <t>Air Velocity m/s</t>
  </si>
  <si>
    <t>Reynolds Number</t>
  </si>
  <si>
    <t>Body Drag Coefficient</t>
  </si>
  <si>
    <t>Standard Vicosity</t>
  </si>
  <si>
    <t>Mercury density (kg/m^3)</t>
  </si>
  <si>
    <t>Drag Factor</t>
  </si>
  <si>
    <t>g</t>
  </si>
  <si>
    <t>R</t>
  </si>
  <si>
    <t>Max Diameter (all bodies) (m)</t>
  </si>
  <si>
    <t>Frontal Area</t>
  </si>
  <si>
    <t>Wire Drag Coefficient</t>
  </si>
  <si>
    <t>Ambient Pressure</t>
  </si>
  <si>
    <t>Inches Mercury</t>
  </si>
  <si>
    <t>mm Mercury</t>
  </si>
  <si>
    <t>Pa</t>
  </si>
  <si>
    <t>Sphere</t>
  </si>
  <si>
    <t>Drag (N)</t>
  </si>
  <si>
    <t>ejrp2</t>
  </si>
  <si>
    <t>Sphere Trip Wire</t>
  </si>
  <si>
    <t>Streamlined Body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</si>
</sst>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0" xfId="0" applyFon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Flat Plate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Sheet1!$J$3:$J$14</c:f>
            </c:strRef>
          </c:cat>
          <c:val>
            <c:numRef>
              <c:f>Sheet1!$K$3:$K$14</c:f>
              <c:numCache/>
            </c:numRef>
          </c:val>
          <c:smooth val="1"/>
        </c:ser>
        <c:axId val="1881880490"/>
        <c:axId val="838592552"/>
      </c:lineChart>
      <c:catAx>
        <c:axId val="1881880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592552"/>
      </c:catAx>
      <c:valAx>
        <c:axId val="838592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880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Sphere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Sheet1!$J$18:$J$29</c:f>
            </c:strRef>
          </c:cat>
          <c:val>
            <c:numRef>
              <c:f>Sheet1!$K$18:$K$29</c:f>
              <c:numCache/>
            </c:numRef>
          </c:val>
          <c:smooth val="1"/>
        </c:ser>
        <c:axId val="1522459601"/>
        <c:axId val="2138225314"/>
      </c:lineChart>
      <c:catAx>
        <c:axId val="1522459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225314"/>
      </c:catAx>
      <c:valAx>
        <c:axId val="2138225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459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Sphere Trip Wire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Sheet1!$J$33:$J$44</c:f>
            </c:strRef>
          </c:cat>
          <c:val>
            <c:numRef>
              <c:f>Sheet1!$K$33:$K$44</c:f>
              <c:numCache/>
            </c:numRef>
          </c:val>
          <c:smooth val="1"/>
        </c:ser>
        <c:axId val="84735203"/>
        <c:axId val="1192812336"/>
      </c:lineChart>
      <c:catAx>
        <c:axId val="84735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812336"/>
      </c:catAx>
      <c:valAx>
        <c:axId val="1192812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35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Streamlined Body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Sheet1!$J$48:$J$59</c:f>
            </c:strRef>
          </c:cat>
          <c:val>
            <c:numRef>
              <c:f>Sheet1!$L$48:$L$59</c:f>
              <c:numCache/>
            </c:numRef>
          </c:val>
          <c:smooth val="1"/>
        </c:ser>
        <c:axId val="1098747250"/>
        <c:axId val="1236633210"/>
      </c:lineChart>
      <c:catAx>
        <c:axId val="1098747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633210"/>
      </c:catAx>
      <c:valAx>
        <c:axId val="1236633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Cd (total)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747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62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485775</xdr:colOff>
      <xdr:row>62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85725</xdr:colOff>
      <xdr:row>80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485775</xdr:colOff>
      <xdr:row>81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7.88"/>
    <col customWidth="1" min="6" max="6" width="20.38"/>
    <col customWidth="1" min="7" max="7" width="19.5"/>
    <col customWidth="1" min="8" max="8" width="14.88"/>
    <col customWidth="1" min="9" max="9" width="14.25"/>
    <col customWidth="1" min="10" max="10" width="17.38"/>
    <col customWidth="1" min="11" max="13" width="16.88"/>
    <col customWidth="1" min="14" max="14" width="23.88"/>
  </cols>
  <sheetData>
    <row r="1">
      <c r="A1" s="1" t="s">
        <v>0</v>
      </c>
      <c r="K1" s="2"/>
      <c r="L1" s="2"/>
      <c r="M1" s="2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3" t="s">
        <v>12</v>
      </c>
      <c r="L2" s="3"/>
      <c r="M2" s="3">
        <v>1.46E-5</v>
      </c>
      <c r="N2" s="2" t="s">
        <v>13</v>
      </c>
    </row>
    <row r="3">
      <c r="A3" s="2">
        <v>0.98</v>
      </c>
      <c r="B3" s="2">
        <v>22.3</v>
      </c>
      <c r="C3" s="4">
        <f> B3*M4</f>
        <v>2.34596</v>
      </c>
      <c r="D3" s="2">
        <f t="shared" ref="D3:D14" si="1">C3 - (0.5*$M$9*$M$8*H3*I3^2)</f>
        <v>2.166489104</v>
      </c>
      <c r="E3" s="2">
        <v>21.0</v>
      </c>
      <c r="F3" s="2">
        <v>0.95</v>
      </c>
      <c r="G3" s="3">
        <f t="shared" ref="G3:G14" si="2">$M$2/F3</f>
        <v>0.00001536842105</v>
      </c>
      <c r="H3" s="4">
        <f t="shared" ref="H3:H14" si="3">$M$15/($M$6*(273.15+E3))</f>
        <v>1.184444361</v>
      </c>
      <c r="I3" s="4">
        <f t="shared" ref="I3:I14" si="4">SQRT((A3*100*2)/H3)</f>
        <v>12.86384218</v>
      </c>
      <c r="J3" s="5">
        <f t="shared" ref="J3:J14" si="5">(I3*$M$7)/G3</f>
        <v>127814.6073</v>
      </c>
      <c r="K3" s="4">
        <f t="shared" ref="K3:K14" si="6">D3/(0.5*$M$8*H3*I3^2)</f>
        <v>1.207153445</v>
      </c>
      <c r="L3" s="2"/>
      <c r="M3" s="2">
        <v>13607.8</v>
      </c>
      <c r="N3" s="2" t="s">
        <v>14</v>
      </c>
    </row>
    <row r="4">
      <c r="A4" s="2">
        <v>1.99</v>
      </c>
      <c r="B4" s="2">
        <v>46.1</v>
      </c>
      <c r="C4" s="4">
        <f> B4*M4</f>
        <v>4.84972</v>
      </c>
      <c r="D4" s="2">
        <f t="shared" si="1"/>
        <v>4.485284201</v>
      </c>
      <c r="E4" s="2">
        <v>21.0</v>
      </c>
      <c r="F4" s="2">
        <v>0.95</v>
      </c>
      <c r="G4" s="3">
        <f t="shared" si="2"/>
        <v>0.00001536842105</v>
      </c>
      <c r="H4" s="4">
        <f t="shared" si="3"/>
        <v>1.184444361</v>
      </c>
      <c r="I4" s="4">
        <f t="shared" si="4"/>
        <v>18.33091754</v>
      </c>
      <c r="J4" s="5">
        <f t="shared" si="5"/>
        <v>182135.2433</v>
      </c>
      <c r="K4" s="4">
        <f t="shared" si="6"/>
        <v>1.230747421</v>
      </c>
      <c r="L4" s="2"/>
      <c r="M4" s="2">
        <v>0.1052</v>
      </c>
      <c r="N4" s="2" t="s">
        <v>15</v>
      </c>
    </row>
    <row r="5">
      <c r="A5" s="2">
        <v>2.94</v>
      </c>
      <c r="B5" s="2">
        <v>67.4</v>
      </c>
      <c r="C5" s="4">
        <f> B5:B16*M4</f>
        <v>7.09048</v>
      </c>
      <c r="D5" s="2">
        <f t="shared" si="1"/>
        <v>6.552067312</v>
      </c>
      <c r="E5" s="2">
        <v>21.0</v>
      </c>
      <c r="F5" s="2">
        <v>0.95</v>
      </c>
      <c r="G5" s="3">
        <f t="shared" si="2"/>
        <v>0.00001536842105</v>
      </c>
      <c r="H5" s="4">
        <f t="shared" si="3"/>
        <v>1.184444361</v>
      </c>
      <c r="I5" s="4">
        <f t="shared" si="4"/>
        <v>22.28082824</v>
      </c>
      <c r="J5" s="5">
        <f t="shared" si="5"/>
        <v>221381.3937</v>
      </c>
      <c r="K5" s="4">
        <f t="shared" si="6"/>
        <v>1.216922902</v>
      </c>
      <c r="L5" s="2"/>
      <c r="M5" s="2">
        <v>9.81</v>
      </c>
      <c r="N5" s="2" t="s">
        <v>16</v>
      </c>
    </row>
    <row r="6">
      <c r="A6" s="2">
        <v>4.01</v>
      </c>
      <c r="B6" s="2">
        <v>91.7</v>
      </c>
      <c r="C6" s="4">
        <f> B6*M4</f>
        <v>9.64684</v>
      </c>
      <c r="D6" s="2">
        <f t="shared" si="1"/>
        <v>8.912474395</v>
      </c>
      <c r="E6" s="2">
        <v>21.0</v>
      </c>
      <c r="F6" s="2">
        <v>0.95</v>
      </c>
      <c r="G6" s="3">
        <f t="shared" si="2"/>
        <v>0.00001536842105</v>
      </c>
      <c r="H6" s="4">
        <f t="shared" si="3"/>
        <v>1.184444361</v>
      </c>
      <c r="I6" s="4">
        <f t="shared" si="4"/>
        <v>26.02135165</v>
      </c>
      <c r="J6" s="5">
        <f t="shared" si="5"/>
        <v>258547.0806</v>
      </c>
      <c r="K6" s="4">
        <f t="shared" si="6"/>
        <v>1.21362906</v>
      </c>
      <c r="L6" s="2"/>
      <c r="M6" s="2">
        <v>287.0</v>
      </c>
      <c r="N6" s="2" t="s">
        <v>17</v>
      </c>
    </row>
    <row r="7">
      <c r="A7" s="2">
        <v>5.06</v>
      </c>
      <c r="B7" s="2">
        <v>112.3</v>
      </c>
      <c r="C7" s="4">
        <f> B7*M4</f>
        <v>11.81396</v>
      </c>
      <c r="D7" s="2">
        <f t="shared" si="1"/>
        <v>10.88730415</v>
      </c>
      <c r="E7" s="2">
        <v>21.0</v>
      </c>
      <c r="F7" s="2">
        <v>0.95</v>
      </c>
      <c r="G7" s="3">
        <f t="shared" si="2"/>
        <v>0.00001536842105</v>
      </c>
      <c r="H7" s="4">
        <f t="shared" si="3"/>
        <v>1.184444361</v>
      </c>
      <c r="I7" s="4">
        <f t="shared" si="4"/>
        <v>29.23027652</v>
      </c>
      <c r="J7" s="5">
        <f t="shared" si="5"/>
        <v>290430.8263</v>
      </c>
      <c r="K7" s="4">
        <f t="shared" si="6"/>
        <v>1.17490265</v>
      </c>
      <c r="L7" s="2"/>
      <c r="M7" s="2">
        <v>0.1527</v>
      </c>
      <c r="N7" s="2" t="s">
        <v>18</v>
      </c>
    </row>
    <row r="8">
      <c r="A8" s="2">
        <v>6.05</v>
      </c>
      <c r="B8" s="2">
        <v>136.2</v>
      </c>
      <c r="C8" s="4">
        <f> B8*M4</f>
        <v>14.32824</v>
      </c>
      <c r="D8" s="2">
        <f t="shared" si="1"/>
        <v>13.22028192</v>
      </c>
      <c r="E8" s="2">
        <v>21.0</v>
      </c>
      <c r="F8" s="2">
        <v>0.95</v>
      </c>
      <c r="G8" s="3">
        <f t="shared" si="2"/>
        <v>0.00001536842105</v>
      </c>
      <c r="H8" s="4">
        <f t="shared" si="3"/>
        <v>1.184444361</v>
      </c>
      <c r="I8" s="4">
        <f t="shared" si="4"/>
        <v>31.96210345</v>
      </c>
      <c r="J8" s="5">
        <f t="shared" si="5"/>
        <v>317574.1463</v>
      </c>
      <c r="K8" s="4">
        <f t="shared" si="6"/>
        <v>1.193211379</v>
      </c>
      <c r="L8" s="2"/>
      <c r="M8" s="4">
        <f>0.25*PI()*(M7)^2</f>
        <v>0.01831335674</v>
      </c>
      <c r="N8" s="2" t="s">
        <v>19</v>
      </c>
    </row>
    <row r="9">
      <c r="A9" s="2">
        <v>6.96</v>
      </c>
      <c r="B9" s="2">
        <v>156.0</v>
      </c>
      <c r="C9" s="4">
        <f> B9*M4</f>
        <v>16.4112</v>
      </c>
      <c r="D9" s="2">
        <f t="shared" si="1"/>
        <v>15.13659037</v>
      </c>
      <c r="E9" s="2">
        <v>21.0</v>
      </c>
      <c r="F9" s="2">
        <v>0.95</v>
      </c>
      <c r="G9" s="3">
        <f t="shared" si="2"/>
        <v>0.00001536842105</v>
      </c>
      <c r="H9" s="4">
        <f t="shared" si="3"/>
        <v>1.184444361</v>
      </c>
      <c r="I9" s="4">
        <f t="shared" si="4"/>
        <v>34.28169488</v>
      </c>
      <c r="J9" s="5">
        <f t="shared" si="5"/>
        <v>340621.5115</v>
      </c>
      <c r="K9" s="4">
        <f t="shared" si="6"/>
        <v>1.187547154</v>
      </c>
      <c r="M9" s="2">
        <v>0.1</v>
      </c>
      <c r="N9" s="2" t="s">
        <v>20</v>
      </c>
    </row>
    <row r="10">
      <c r="A10" s="2">
        <v>8.01</v>
      </c>
      <c r="B10" s="2">
        <v>177.1</v>
      </c>
      <c r="C10" s="4">
        <f> B10*M4</f>
        <v>18.63092</v>
      </c>
      <c r="D10" s="2">
        <f t="shared" si="1"/>
        <v>17.16402013</v>
      </c>
      <c r="E10" s="2">
        <v>21.0</v>
      </c>
      <c r="F10" s="2">
        <v>0.95</v>
      </c>
      <c r="G10" s="3">
        <f t="shared" si="2"/>
        <v>0.00001536842105</v>
      </c>
      <c r="H10" s="4">
        <f t="shared" si="3"/>
        <v>1.184444361</v>
      </c>
      <c r="I10" s="4">
        <f t="shared" si="4"/>
        <v>36.77679877</v>
      </c>
      <c r="J10" s="5">
        <f t="shared" si="5"/>
        <v>365412.7612</v>
      </c>
      <c r="K10" s="4">
        <f t="shared" si="6"/>
        <v>1.170088049</v>
      </c>
    </row>
    <row r="11">
      <c r="A11" s="2">
        <v>9.0</v>
      </c>
      <c r="B11" s="2">
        <v>200.2</v>
      </c>
      <c r="C11" s="4">
        <f> B11*M4</f>
        <v>21.06104</v>
      </c>
      <c r="D11" s="2">
        <f t="shared" si="1"/>
        <v>19.41283789</v>
      </c>
      <c r="E11" s="2">
        <v>21.0</v>
      </c>
      <c r="F11" s="2">
        <v>0.95</v>
      </c>
      <c r="G11" s="3">
        <f t="shared" si="2"/>
        <v>0.00001536842105</v>
      </c>
      <c r="H11" s="4">
        <f t="shared" si="3"/>
        <v>1.184444361</v>
      </c>
      <c r="I11" s="4">
        <f t="shared" si="4"/>
        <v>38.98332873</v>
      </c>
      <c r="J11" s="5">
        <f t="shared" si="5"/>
        <v>387336.7522</v>
      </c>
      <c r="K11" s="4">
        <f t="shared" si="6"/>
        <v>1.17781902</v>
      </c>
    </row>
    <row r="12">
      <c r="A12" s="2">
        <v>10.01</v>
      </c>
      <c r="B12" s="2">
        <v>222.9</v>
      </c>
      <c r="C12" s="4">
        <f> B12*M4</f>
        <v>23.44908</v>
      </c>
      <c r="D12" s="2">
        <f t="shared" si="1"/>
        <v>21.61591299</v>
      </c>
      <c r="E12" s="2">
        <v>21.0</v>
      </c>
      <c r="F12" s="2">
        <v>0.95</v>
      </c>
      <c r="G12" s="3">
        <f t="shared" si="2"/>
        <v>0.00001536842105</v>
      </c>
      <c r="H12" s="4">
        <f t="shared" si="3"/>
        <v>1.184444361</v>
      </c>
      <c r="I12" s="4">
        <f t="shared" si="4"/>
        <v>41.11257741</v>
      </c>
      <c r="J12" s="5">
        <f t="shared" si="5"/>
        <v>408492.8796</v>
      </c>
      <c r="K12" s="4">
        <f t="shared" si="6"/>
        <v>1.179156775</v>
      </c>
      <c r="M12" s="2" t="s">
        <v>21</v>
      </c>
    </row>
    <row r="13">
      <c r="A13" s="2">
        <v>10.96</v>
      </c>
      <c r="B13" s="2">
        <v>245.0</v>
      </c>
      <c r="C13" s="4">
        <f> B13*M4</f>
        <v>25.774</v>
      </c>
      <c r="D13" s="2">
        <f t="shared" si="1"/>
        <v>23.7668561</v>
      </c>
      <c r="E13" s="2">
        <v>21.0</v>
      </c>
      <c r="F13" s="2">
        <v>0.95</v>
      </c>
      <c r="G13" s="3">
        <f t="shared" si="2"/>
        <v>0.00001536842105</v>
      </c>
      <c r="H13" s="4">
        <f t="shared" si="3"/>
        <v>1.184444361</v>
      </c>
      <c r="I13" s="4">
        <f t="shared" si="4"/>
        <v>43.01926069</v>
      </c>
      <c r="J13" s="5">
        <f t="shared" si="5"/>
        <v>427437.6063</v>
      </c>
      <c r="K13" s="4">
        <f t="shared" si="6"/>
        <v>1.184113213</v>
      </c>
      <c r="M13" s="2">
        <v>29.49</v>
      </c>
      <c r="N13" s="2" t="s">
        <v>22</v>
      </c>
    </row>
    <row r="14">
      <c r="A14" s="2">
        <v>12.04</v>
      </c>
      <c r="B14" s="2">
        <v>267.6</v>
      </c>
      <c r="C14" s="4">
        <f> B14*M4</f>
        <v>28.15152</v>
      </c>
      <c r="D14" s="2">
        <f t="shared" si="1"/>
        <v>25.94659185</v>
      </c>
      <c r="E14" s="2">
        <v>22.0</v>
      </c>
      <c r="F14" s="2">
        <v>0.945</v>
      </c>
      <c r="G14" s="3">
        <f t="shared" si="2"/>
        <v>0.00001544973545</v>
      </c>
      <c r="H14" s="4">
        <f t="shared" si="3"/>
        <v>1.180431336</v>
      </c>
      <c r="I14" s="4">
        <f t="shared" si="4"/>
        <v>45.16560961</v>
      </c>
      <c r="J14" s="5">
        <f t="shared" si="5"/>
        <v>446401.727</v>
      </c>
      <c r="K14" s="4">
        <f t="shared" si="6"/>
        <v>1.176754527</v>
      </c>
      <c r="M14" s="4">
        <f> 25.4 * M13</f>
        <v>749.046</v>
      </c>
      <c r="N14" s="2" t="s">
        <v>23</v>
      </c>
    </row>
    <row r="15">
      <c r="M15" s="4">
        <f> (M14*0.001) * M3 * M5</f>
        <v>99992.03664</v>
      </c>
      <c r="N15" s="2" t="s">
        <v>24</v>
      </c>
    </row>
    <row r="16">
      <c r="A16" s="1" t="s">
        <v>25</v>
      </c>
    </row>
    <row r="17">
      <c r="A17" s="2" t="s">
        <v>2</v>
      </c>
      <c r="B17" s="2" t="s">
        <v>3</v>
      </c>
      <c r="C17" s="2" t="s">
        <v>26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9</v>
      </c>
      <c r="I17" s="2" t="s">
        <v>10</v>
      </c>
      <c r="J17" s="2" t="s">
        <v>11</v>
      </c>
      <c r="K17" s="3" t="s">
        <v>12</v>
      </c>
    </row>
    <row r="18">
      <c r="A18" s="2">
        <v>0.98</v>
      </c>
      <c r="B18" s="2">
        <v>10.8</v>
      </c>
      <c r="C18" s="4">
        <f> B18*M4</f>
        <v>1.13616</v>
      </c>
      <c r="D18" s="2">
        <f t="shared" ref="D18:D29" si="7">C18 - (0.5*$M$9*$M$8*H18*I18^2)</f>
        <v>0.9566891039</v>
      </c>
      <c r="E18" s="2">
        <v>22.0</v>
      </c>
      <c r="F18" s="2">
        <v>0.945</v>
      </c>
      <c r="G18" s="5">
        <f> M2 / F18</f>
        <v>0.00001544973545</v>
      </c>
      <c r="H18" s="4">
        <f t="shared" ref="H18:H29" si="8">$M$15/($M$6*(E18+273.15))</f>
        <v>1.180431336</v>
      </c>
      <c r="I18" s="4">
        <f t="shared" ref="I18:I29" si="9">SQRT((A18*100*2)/(H18))</f>
        <v>12.88568975</v>
      </c>
      <c r="J18" s="5">
        <f t="shared" ref="J18:J29" si="10">(I18*$M$7)/G18</f>
        <v>127357.8329</v>
      </c>
      <c r="K18" s="4">
        <f t="shared" ref="K18:K29" si="11"> D18/(0.5*$M$8*H18*I18^2)</f>
        <v>0.5330608611</v>
      </c>
    </row>
    <row r="19">
      <c r="A19" s="2">
        <v>2.0</v>
      </c>
      <c r="B19" s="2">
        <v>23.5</v>
      </c>
      <c r="C19" s="4">
        <f> B19*M4</f>
        <v>2.4722</v>
      </c>
      <c r="D19" s="2">
        <f t="shared" si="7"/>
        <v>2.105932865</v>
      </c>
      <c r="E19" s="2">
        <v>22.0</v>
      </c>
      <c r="F19" s="2">
        <v>0.945</v>
      </c>
      <c r="G19" s="5">
        <f> M2 / F19</f>
        <v>0.00001544973545</v>
      </c>
      <c r="H19" s="4">
        <f t="shared" si="8"/>
        <v>1.180431336</v>
      </c>
      <c r="I19" s="4">
        <f t="shared" si="9"/>
        <v>18.40812822</v>
      </c>
      <c r="J19" s="5">
        <f t="shared" si="10"/>
        <v>181939.7613</v>
      </c>
      <c r="K19" s="4">
        <f t="shared" si="11"/>
        <v>0.5749718347</v>
      </c>
    </row>
    <row r="20">
      <c r="A20" s="2">
        <v>3.04</v>
      </c>
      <c r="B20" s="2">
        <v>34.5</v>
      </c>
      <c r="C20" s="4">
        <f> B20 *M4</f>
        <v>3.6294</v>
      </c>
      <c r="D20" s="2">
        <f t="shared" si="7"/>
        <v>3.072673955</v>
      </c>
      <c r="E20" s="2">
        <v>22.0</v>
      </c>
      <c r="F20" s="2">
        <v>0.945</v>
      </c>
      <c r="G20" s="5">
        <f> M2 / F20</f>
        <v>0.00001544973545</v>
      </c>
      <c r="H20" s="4">
        <f t="shared" si="8"/>
        <v>1.180431336</v>
      </c>
      <c r="I20" s="4">
        <f t="shared" si="9"/>
        <v>22.69506467</v>
      </c>
      <c r="J20" s="5">
        <f t="shared" si="10"/>
        <v>224310.4024</v>
      </c>
      <c r="K20" s="4">
        <f t="shared" si="11"/>
        <v>0.5519184854</v>
      </c>
      <c r="N20" s="2" t="s">
        <v>27</v>
      </c>
    </row>
    <row r="21">
      <c r="A21" s="2">
        <v>4.04</v>
      </c>
      <c r="B21" s="2">
        <v>45.3</v>
      </c>
      <c r="C21" s="4">
        <f> B21*M4</f>
        <v>4.76556</v>
      </c>
      <c r="D21" s="2">
        <f t="shared" si="7"/>
        <v>4.025700388</v>
      </c>
      <c r="E21" s="2">
        <v>22.0</v>
      </c>
      <c r="F21" s="2">
        <v>0.945</v>
      </c>
      <c r="G21" s="5">
        <f> M2 / F21</f>
        <v>0.00001544973545</v>
      </c>
      <c r="H21" s="4">
        <f t="shared" si="8"/>
        <v>1.180431336</v>
      </c>
      <c r="I21" s="4">
        <f t="shared" si="9"/>
        <v>26.16286591</v>
      </c>
      <c r="J21" s="5">
        <f t="shared" si="10"/>
        <v>258584.986</v>
      </c>
      <c r="K21" s="4">
        <f t="shared" si="11"/>
        <v>0.5441167919</v>
      </c>
    </row>
    <row r="22">
      <c r="A22" s="2">
        <v>4.99</v>
      </c>
      <c r="B22" s="2">
        <v>54.2</v>
      </c>
      <c r="C22" s="4">
        <f> B22*M4</f>
        <v>5.70184</v>
      </c>
      <c r="D22" s="2">
        <f t="shared" si="7"/>
        <v>4.788003499</v>
      </c>
      <c r="E22" s="2">
        <v>22.0</v>
      </c>
      <c r="F22" s="2">
        <v>0.945</v>
      </c>
      <c r="G22" s="5">
        <f> M2 /F22</f>
        <v>0.00001544973545</v>
      </c>
      <c r="H22" s="4">
        <f t="shared" si="8"/>
        <v>1.180431336</v>
      </c>
      <c r="I22" s="4">
        <f t="shared" si="9"/>
        <v>29.07668594</v>
      </c>
      <c r="J22" s="5">
        <f t="shared" si="10"/>
        <v>287384.2053</v>
      </c>
      <c r="K22" s="4">
        <f t="shared" si="11"/>
        <v>0.5239453109</v>
      </c>
    </row>
    <row r="23">
      <c r="A23" s="2">
        <v>5.94</v>
      </c>
      <c r="B23" s="2">
        <v>64.1</v>
      </c>
      <c r="C23" s="4">
        <f> B23*M4</f>
        <v>6.74332</v>
      </c>
      <c r="D23" s="2">
        <f t="shared" si="7"/>
        <v>5.65550661</v>
      </c>
      <c r="E23" s="2">
        <v>22.0</v>
      </c>
      <c r="F23" s="2">
        <v>0.945</v>
      </c>
      <c r="G23" s="5">
        <f> M2 /F23</f>
        <v>0.00001544973545</v>
      </c>
      <c r="H23" s="4">
        <f t="shared" si="8"/>
        <v>1.180431336</v>
      </c>
      <c r="I23" s="4">
        <f t="shared" si="9"/>
        <v>31.72399373</v>
      </c>
      <c r="J23" s="5">
        <f t="shared" si="10"/>
        <v>313549.3069</v>
      </c>
      <c r="K23" s="4">
        <f t="shared" si="11"/>
        <v>0.5198967635</v>
      </c>
    </row>
    <row r="24">
      <c r="A24" s="2">
        <v>7.03</v>
      </c>
      <c r="B24" s="2">
        <v>73.5</v>
      </c>
      <c r="C24" s="4">
        <f> B24*M4</f>
        <v>7.7322</v>
      </c>
      <c r="D24" s="2">
        <f t="shared" si="7"/>
        <v>6.444771021</v>
      </c>
      <c r="E24" s="2">
        <v>22.0</v>
      </c>
      <c r="F24" s="2">
        <v>0.945</v>
      </c>
      <c r="G24" s="5">
        <v>1.5E-5</v>
      </c>
      <c r="H24" s="4">
        <f t="shared" si="8"/>
        <v>1.180431336</v>
      </c>
      <c r="I24" s="4">
        <f t="shared" si="9"/>
        <v>34.51217226</v>
      </c>
      <c r="J24" s="5">
        <f t="shared" si="10"/>
        <v>351333.9136</v>
      </c>
      <c r="K24" s="4">
        <f t="shared" si="11"/>
        <v>0.5005923532</v>
      </c>
    </row>
    <row r="25">
      <c r="A25" s="2">
        <v>8.24</v>
      </c>
      <c r="B25" s="2">
        <v>65.6</v>
      </c>
      <c r="C25" s="4">
        <f> B25*M4</f>
        <v>6.90112</v>
      </c>
      <c r="D25" s="2">
        <f t="shared" si="7"/>
        <v>5.392099405</v>
      </c>
      <c r="E25" s="2">
        <v>22.0</v>
      </c>
      <c r="F25" s="2">
        <v>0.945</v>
      </c>
      <c r="G25" s="5">
        <f>M2/F25</f>
        <v>0.00001544973545</v>
      </c>
      <c r="H25" s="4">
        <f t="shared" si="8"/>
        <v>1.180431336</v>
      </c>
      <c r="I25" s="4">
        <f t="shared" si="9"/>
        <v>37.36441945</v>
      </c>
      <c r="J25" s="5">
        <f t="shared" si="10"/>
        <v>369297.3817</v>
      </c>
      <c r="K25" s="4">
        <f t="shared" si="11"/>
        <v>0.3573244408</v>
      </c>
    </row>
    <row r="26">
      <c r="A26" s="2">
        <v>9.09</v>
      </c>
      <c r="B26" s="2">
        <v>63.9</v>
      </c>
      <c r="C26" s="4">
        <f> B26*M4</f>
        <v>6.72228</v>
      </c>
      <c r="D26" s="2">
        <f t="shared" si="7"/>
        <v>5.057595872</v>
      </c>
      <c r="E26" s="2">
        <v>22.0</v>
      </c>
      <c r="F26" s="2">
        <v>0.945</v>
      </c>
      <c r="G26" s="5">
        <f>M2/F26</f>
        <v>0.00001544973545</v>
      </c>
      <c r="H26" s="4">
        <f t="shared" si="8"/>
        <v>1.180431336</v>
      </c>
      <c r="I26" s="4">
        <f t="shared" si="9"/>
        <v>39.24429887</v>
      </c>
      <c r="J26" s="5">
        <f t="shared" si="10"/>
        <v>387877.479</v>
      </c>
      <c r="K26" s="4">
        <f t="shared" si="11"/>
        <v>0.3038171499</v>
      </c>
    </row>
    <row r="27">
      <c r="A27" s="2">
        <v>9.9</v>
      </c>
      <c r="B27" s="2">
        <v>66.1</v>
      </c>
      <c r="C27" s="4">
        <f> B27*M4</f>
        <v>6.95372</v>
      </c>
      <c r="D27" s="2">
        <f t="shared" si="7"/>
        <v>5.140697683</v>
      </c>
      <c r="E27" s="2">
        <v>22.0</v>
      </c>
      <c r="F27" s="2">
        <v>0.945</v>
      </c>
      <c r="G27" s="5">
        <f>M2/F27</f>
        <v>0.00001544973545</v>
      </c>
      <c r="H27" s="4">
        <f t="shared" si="8"/>
        <v>1.180431336</v>
      </c>
      <c r="I27" s="4">
        <f t="shared" si="9"/>
        <v>40.9554998</v>
      </c>
      <c r="J27" s="5">
        <f t="shared" si="10"/>
        <v>404790.4147</v>
      </c>
      <c r="K27" s="4">
        <f t="shared" si="11"/>
        <v>0.2835429897</v>
      </c>
    </row>
    <row r="28">
      <c r="A28" s="2">
        <v>11.14</v>
      </c>
      <c r="B28" s="2">
        <v>68.7</v>
      </c>
      <c r="C28" s="4">
        <f> B28*M4</f>
        <v>7.22724</v>
      </c>
      <c r="D28" s="2">
        <f t="shared" si="7"/>
        <v>5.187132059</v>
      </c>
      <c r="E28" s="2">
        <v>23.0</v>
      </c>
      <c r="F28" s="2">
        <v>0.939</v>
      </c>
      <c r="G28" s="5">
        <f t="shared" ref="G28:G29" si="12">$M$2/F28</f>
        <v>0.0000155484558</v>
      </c>
      <c r="H28" s="4">
        <f t="shared" si="8"/>
        <v>1.176445412</v>
      </c>
      <c r="I28" s="4">
        <f t="shared" si="9"/>
        <v>43.51827808</v>
      </c>
      <c r="J28" s="5">
        <f t="shared" si="10"/>
        <v>427389.1341</v>
      </c>
      <c r="K28" s="4">
        <f t="shared" si="11"/>
        <v>0.254257726</v>
      </c>
    </row>
    <row r="29">
      <c r="A29" s="2">
        <v>11.91</v>
      </c>
      <c r="B29" s="2">
        <v>68.7</v>
      </c>
      <c r="C29" s="2">
        <f>B29 * M4</f>
        <v>7.22724</v>
      </c>
      <c r="D29" s="2">
        <f t="shared" si="7"/>
        <v>5.046119212</v>
      </c>
      <c r="E29" s="2">
        <v>23.0</v>
      </c>
      <c r="F29" s="2">
        <v>0.939</v>
      </c>
      <c r="G29" s="5">
        <f t="shared" si="12"/>
        <v>0.0000155484558</v>
      </c>
      <c r="H29" s="4">
        <f t="shared" si="8"/>
        <v>1.176445412</v>
      </c>
      <c r="I29" s="4">
        <f t="shared" si="9"/>
        <v>44.99714801</v>
      </c>
      <c r="J29" s="5">
        <f t="shared" si="10"/>
        <v>441912.984</v>
      </c>
      <c r="K29" s="4">
        <f t="shared" si="11"/>
        <v>0.2313544138</v>
      </c>
    </row>
    <row r="31">
      <c r="A31" s="1" t="s">
        <v>28</v>
      </c>
    </row>
    <row r="32">
      <c r="A32" s="2" t="s">
        <v>2</v>
      </c>
      <c r="B32" s="2" t="s">
        <v>3</v>
      </c>
      <c r="C32" s="2" t="s">
        <v>26</v>
      </c>
      <c r="D32" s="2" t="s">
        <v>5</v>
      </c>
      <c r="E32" s="2" t="s">
        <v>6</v>
      </c>
      <c r="F32" s="2" t="s">
        <v>7</v>
      </c>
      <c r="G32" s="2" t="s">
        <v>8</v>
      </c>
      <c r="H32" s="2" t="s">
        <v>9</v>
      </c>
      <c r="I32" s="2" t="s">
        <v>10</v>
      </c>
      <c r="J32" s="2" t="s">
        <v>11</v>
      </c>
      <c r="K32" s="3" t="s">
        <v>12</v>
      </c>
    </row>
    <row r="33">
      <c r="A33" s="2">
        <v>1.03</v>
      </c>
      <c r="B33" s="2">
        <v>9.9</v>
      </c>
      <c r="C33" s="4">
        <f> B33*M4</f>
        <v>1.04148</v>
      </c>
      <c r="D33" s="2">
        <f t="shared" ref="D33:D44" si="13">C33 - (0.5*$M$9*$M$8*H33*I33^2)</f>
        <v>0.8528524256</v>
      </c>
      <c r="E33" s="2">
        <v>23.0</v>
      </c>
      <c r="F33" s="2">
        <v>0.939</v>
      </c>
      <c r="G33" s="5">
        <f t="shared" ref="G33:G44" si="14">$M$2/F33</f>
        <v>0.0000155484558</v>
      </c>
      <c r="H33" s="4">
        <f t="shared" ref="H33:H44" si="15">$M$15/($M$6*(E33+273.15))</f>
        <v>1.176445412</v>
      </c>
      <c r="I33" s="4">
        <f t="shared" ref="I33:I44" si="16">SQRT((A33*100*2)/(H33))</f>
        <v>13.23267725</v>
      </c>
      <c r="J33" s="5">
        <f t="shared" ref="J33:J44" si="17">(I33*$M$7)/G33</f>
        <v>129956.945</v>
      </c>
      <c r="K33" s="4">
        <f t="shared" ref="K33:K44" si="18">D33/(0.5*$M$8*H33*I33^2)</f>
        <v>0.4521356054</v>
      </c>
    </row>
    <row r="34">
      <c r="A34" s="2">
        <v>2.12</v>
      </c>
      <c r="B34" s="2">
        <v>18.3</v>
      </c>
      <c r="C34" s="4">
        <f>B34*M4</f>
        <v>1.92516</v>
      </c>
      <c r="D34" s="2">
        <f t="shared" si="13"/>
        <v>1.536916837</v>
      </c>
      <c r="E34" s="2">
        <v>23.0</v>
      </c>
      <c r="F34" s="2">
        <v>0.939</v>
      </c>
      <c r="G34" s="5">
        <f t="shared" si="14"/>
        <v>0.0000155484558</v>
      </c>
      <c r="H34" s="4">
        <f t="shared" si="15"/>
        <v>1.176445412</v>
      </c>
      <c r="I34" s="4">
        <f t="shared" si="16"/>
        <v>18.98440709</v>
      </c>
      <c r="J34" s="5">
        <f t="shared" si="17"/>
        <v>186444.1716</v>
      </c>
      <c r="K34" s="4">
        <f t="shared" si="18"/>
        <v>0.3958644952</v>
      </c>
    </row>
    <row r="35">
      <c r="A35" s="2">
        <v>3.01</v>
      </c>
      <c r="B35" s="2">
        <v>24.4</v>
      </c>
      <c r="C35" s="4">
        <f>B35*M4</f>
        <v>2.56688</v>
      </c>
      <c r="D35" s="2">
        <f t="shared" si="13"/>
        <v>2.015647962</v>
      </c>
      <c r="E35" s="2">
        <v>23.0</v>
      </c>
      <c r="F35" s="2">
        <v>0.939</v>
      </c>
      <c r="G35" s="5">
        <f t="shared" si="14"/>
        <v>0.0000155484558</v>
      </c>
      <c r="H35" s="4">
        <f t="shared" si="15"/>
        <v>1.176445412</v>
      </c>
      <c r="I35" s="4">
        <f t="shared" si="16"/>
        <v>22.62102894</v>
      </c>
      <c r="J35" s="5">
        <f t="shared" si="17"/>
        <v>222159.111</v>
      </c>
      <c r="K35" s="4">
        <f t="shared" si="18"/>
        <v>0.3656623388</v>
      </c>
    </row>
    <row r="36">
      <c r="A36" s="2">
        <v>4.06</v>
      </c>
      <c r="B36" s="2">
        <v>30.4</v>
      </c>
      <c r="C36" s="4">
        <f>B36*M4</f>
        <v>3.19808</v>
      </c>
      <c r="D36" s="2">
        <f t="shared" si="13"/>
        <v>2.454557716</v>
      </c>
      <c r="E36" s="2">
        <v>23.0</v>
      </c>
      <c r="F36" s="2">
        <v>0.939</v>
      </c>
      <c r="G36" s="5">
        <f t="shared" si="14"/>
        <v>0.0000155484558</v>
      </c>
      <c r="H36" s="4">
        <f t="shared" si="15"/>
        <v>1.176445412</v>
      </c>
      <c r="I36" s="4">
        <f t="shared" si="16"/>
        <v>26.27193884</v>
      </c>
      <c r="J36" s="5">
        <f t="shared" si="17"/>
        <v>258014.372</v>
      </c>
      <c r="K36" s="4">
        <f t="shared" si="18"/>
        <v>0.3301256425</v>
      </c>
    </row>
    <row r="37">
      <c r="A37" s="2">
        <v>4.95</v>
      </c>
      <c r="B37" s="2">
        <v>34.4</v>
      </c>
      <c r="C37" s="4">
        <f>B37*M4</f>
        <v>3.61888</v>
      </c>
      <c r="D37" s="2">
        <f t="shared" si="13"/>
        <v>2.712368841</v>
      </c>
      <c r="E37" s="2">
        <v>23.0</v>
      </c>
      <c r="F37" s="2">
        <v>0.939</v>
      </c>
      <c r="G37" s="5">
        <f t="shared" si="14"/>
        <v>0.0000155484558</v>
      </c>
      <c r="H37" s="4">
        <f t="shared" si="15"/>
        <v>1.176445412</v>
      </c>
      <c r="I37" s="4">
        <f t="shared" si="16"/>
        <v>29.0089298</v>
      </c>
      <c r="J37" s="5">
        <f t="shared" si="17"/>
        <v>284894.1166</v>
      </c>
      <c r="K37" s="4">
        <f t="shared" si="18"/>
        <v>0.2992096474</v>
      </c>
    </row>
    <row r="38">
      <c r="A38" s="2">
        <v>5.94</v>
      </c>
      <c r="B38" s="2">
        <v>40.3</v>
      </c>
      <c r="C38" s="4">
        <f>B38*M4</f>
        <v>4.23956</v>
      </c>
      <c r="D38" s="2">
        <f t="shared" si="13"/>
        <v>3.15174661</v>
      </c>
      <c r="E38" s="2">
        <v>23.0</v>
      </c>
      <c r="F38" s="2">
        <v>0.939</v>
      </c>
      <c r="G38" s="5">
        <f t="shared" si="14"/>
        <v>0.0000155484558</v>
      </c>
      <c r="H38" s="4">
        <f t="shared" si="15"/>
        <v>1.176445412</v>
      </c>
      <c r="I38" s="4">
        <f t="shared" si="16"/>
        <v>31.77769044</v>
      </c>
      <c r="J38" s="5">
        <f t="shared" si="17"/>
        <v>312085.8683</v>
      </c>
      <c r="K38" s="4">
        <f t="shared" si="18"/>
        <v>0.2897322866</v>
      </c>
    </row>
    <row r="39">
      <c r="A39" s="2">
        <v>7.03</v>
      </c>
      <c r="B39" s="2">
        <v>47.0</v>
      </c>
      <c r="C39" s="4">
        <f>B39*M4</f>
        <v>4.9444</v>
      </c>
      <c r="D39" s="2">
        <f t="shared" si="13"/>
        <v>3.656971021</v>
      </c>
      <c r="E39" s="2">
        <v>23.0</v>
      </c>
      <c r="F39" s="2">
        <v>0.939</v>
      </c>
      <c r="G39" s="5">
        <f t="shared" si="14"/>
        <v>0.0000155484558</v>
      </c>
      <c r="H39" s="4">
        <f t="shared" si="15"/>
        <v>1.176445412</v>
      </c>
      <c r="I39" s="4">
        <f t="shared" si="16"/>
        <v>34.5705883</v>
      </c>
      <c r="J39" s="5">
        <f t="shared" si="17"/>
        <v>339514.6695</v>
      </c>
      <c r="K39" s="4">
        <f t="shared" si="18"/>
        <v>0.2840522531</v>
      </c>
    </row>
    <row r="40">
      <c r="A40" s="2">
        <v>7.96</v>
      </c>
      <c r="B40" s="2">
        <v>52.4</v>
      </c>
      <c r="C40" s="4">
        <f>B40*M4</f>
        <v>5.51248</v>
      </c>
      <c r="D40" s="2">
        <f t="shared" si="13"/>
        <v>4.054736803</v>
      </c>
      <c r="E40" s="2">
        <v>23.0</v>
      </c>
      <c r="F40" s="2">
        <v>0.939</v>
      </c>
      <c r="G40" s="5">
        <f t="shared" si="14"/>
        <v>0.0000155484558</v>
      </c>
      <c r="H40" s="4">
        <f t="shared" si="15"/>
        <v>1.176445412</v>
      </c>
      <c r="I40" s="4">
        <f t="shared" si="16"/>
        <v>36.78626046</v>
      </c>
      <c r="J40" s="5">
        <f t="shared" si="17"/>
        <v>361274.5885</v>
      </c>
      <c r="K40" s="4">
        <f t="shared" si="18"/>
        <v>0.2781516534</v>
      </c>
    </row>
    <row r="41">
      <c r="A41" s="2">
        <v>9.08</v>
      </c>
      <c r="B41" s="2">
        <v>59.1</v>
      </c>
      <c r="C41" s="4">
        <f>B41*M4</f>
        <v>6.21732</v>
      </c>
      <c r="D41" s="2">
        <f t="shared" si="13"/>
        <v>4.554467208</v>
      </c>
      <c r="E41" s="2">
        <v>23.0</v>
      </c>
      <c r="F41" s="2">
        <v>0.939</v>
      </c>
      <c r="G41" s="5">
        <f t="shared" si="14"/>
        <v>0.0000155484558</v>
      </c>
      <c r="H41" s="4">
        <f t="shared" si="15"/>
        <v>1.176445412</v>
      </c>
      <c r="I41" s="4">
        <f t="shared" si="16"/>
        <v>39.2890956</v>
      </c>
      <c r="J41" s="5">
        <f t="shared" si="17"/>
        <v>385854.7095</v>
      </c>
      <c r="K41" s="4">
        <f t="shared" si="18"/>
        <v>0.2738947927</v>
      </c>
    </row>
    <row r="42">
      <c r="A42" s="2">
        <v>10.04</v>
      </c>
      <c r="B42" s="2">
        <v>65.1</v>
      </c>
      <c r="C42" s="4">
        <f>B42*M4</f>
        <v>6.84852</v>
      </c>
      <c r="D42" s="2">
        <f t="shared" si="13"/>
        <v>5.009858983</v>
      </c>
      <c r="E42" s="2">
        <v>23.0</v>
      </c>
      <c r="F42" s="2">
        <v>0.939</v>
      </c>
      <c r="G42" s="5">
        <f t="shared" si="14"/>
        <v>0.0000155484558</v>
      </c>
      <c r="H42" s="4">
        <f t="shared" si="15"/>
        <v>1.176445412</v>
      </c>
      <c r="I42" s="4">
        <f t="shared" si="16"/>
        <v>41.31387812</v>
      </c>
      <c r="J42" s="5">
        <f t="shared" si="17"/>
        <v>405739.9184</v>
      </c>
      <c r="K42" s="4">
        <f t="shared" si="18"/>
        <v>0.2724732257</v>
      </c>
    </row>
    <row r="43">
      <c r="A43" s="2">
        <v>11.01</v>
      </c>
      <c r="B43" s="2">
        <v>71.9</v>
      </c>
      <c r="C43" s="4">
        <f>B43*M4</f>
        <v>7.56388</v>
      </c>
      <c r="D43" s="2">
        <f t="shared" si="13"/>
        <v>5.547579423</v>
      </c>
      <c r="E43" s="2">
        <v>23.0</v>
      </c>
      <c r="F43" s="2">
        <v>0.939</v>
      </c>
      <c r="G43" s="5">
        <f t="shared" si="14"/>
        <v>0.0000155484558</v>
      </c>
      <c r="H43" s="4">
        <f t="shared" si="15"/>
        <v>1.176445412</v>
      </c>
      <c r="I43" s="4">
        <f t="shared" si="16"/>
        <v>43.2636112</v>
      </c>
      <c r="J43" s="5">
        <f t="shared" si="17"/>
        <v>424888.0734</v>
      </c>
      <c r="K43" s="4">
        <f t="shared" si="18"/>
        <v>0.275136529</v>
      </c>
    </row>
    <row r="44">
      <c r="A44" s="2">
        <v>12.07</v>
      </c>
      <c r="B44" s="2">
        <v>74.4</v>
      </c>
      <c r="C44" s="4">
        <f>B44*M4</f>
        <v>7.82688</v>
      </c>
      <c r="D44" s="2">
        <f t="shared" si="13"/>
        <v>5.616457841</v>
      </c>
      <c r="E44" s="2">
        <v>23.0</v>
      </c>
      <c r="F44" s="2">
        <v>0.939</v>
      </c>
      <c r="G44" s="5">
        <f t="shared" si="14"/>
        <v>0.0000155484558</v>
      </c>
      <c r="H44" s="4">
        <f t="shared" si="15"/>
        <v>1.176445412</v>
      </c>
      <c r="I44" s="4">
        <f t="shared" si="16"/>
        <v>45.29838751</v>
      </c>
      <c r="J44" s="5">
        <f t="shared" si="17"/>
        <v>444871.4303</v>
      </c>
      <c r="K44" s="4">
        <f t="shared" si="18"/>
        <v>0.2540898271</v>
      </c>
    </row>
    <row r="46">
      <c r="A46" s="1" t="s">
        <v>29</v>
      </c>
    </row>
    <row r="47">
      <c r="A47" s="2" t="s">
        <v>2</v>
      </c>
      <c r="B47" s="2" t="s">
        <v>3</v>
      </c>
      <c r="C47" s="2" t="s">
        <v>26</v>
      </c>
      <c r="D47" s="2" t="s">
        <v>5</v>
      </c>
      <c r="E47" s="2" t="s">
        <v>6</v>
      </c>
      <c r="F47" s="2" t="s">
        <v>7</v>
      </c>
      <c r="G47" s="2" t="s">
        <v>8</v>
      </c>
      <c r="H47" s="2" t="s">
        <v>9</v>
      </c>
      <c r="I47" s="2" t="s">
        <v>10</v>
      </c>
      <c r="J47" s="2" t="s">
        <v>11</v>
      </c>
      <c r="K47" s="3" t="s">
        <v>12</v>
      </c>
    </row>
    <row r="48">
      <c r="A48" s="2">
        <v>1.01</v>
      </c>
      <c r="B48" s="2">
        <v>5.0</v>
      </c>
      <c r="C48" s="4">
        <f>B48*M4</f>
        <v>0.526</v>
      </c>
      <c r="D48" s="2">
        <f t="shared" ref="D48:D59" si="19">C48 - (0.5*$M$9*$M$8*H48*I48^2)</f>
        <v>0.3410350969</v>
      </c>
      <c r="E48" s="2">
        <v>23.0</v>
      </c>
      <c r="F48" s="2">
        <v>0.939</v>
      </c>
      <c r="G48" s="5">
        <f t="shared" ref="G48:G59" si="20">$M$2/F48</f>
        <v>0.0000155484558</v>
      </c>
      <c r="H48" s="4">
        <f t="shared" ref="H48:H59" si="21">$M$15/($M$6*(E48+273.15))</f>
        <v>1.176445412</v>
      </c>
      <c r="I48" s="4">
        <f t="shared" ref="I48:I59" si="22">SQRT((A48*100*2)/(H48))</f>
        <v>13.10357487</v>
      </c>
      <c r="J48" s="5">
        <f t="shared" ref="J48:J59" si="23">(I48*$M$7)/G48</f>
        <v>128689.042</v>
      </c>
      <c r="K48" s="4">
        <f t="shared" ref="K48:K59" si="24">D48/(0.5*$M$8*H48*I48^2)</f>
        <v>0.1843782746</v>
      </c>
    </row>
    <row r="49">
      <c r="A49" s="2">
        <v>2.01</v>
      </c>
      <c r="B49" s="2">
        <v>9.1</v>
      </c>
      <c r="C49" s="4">
        <f>B49*M4</f>
        <v>0.95732</v>
      </c>
      <c r="D49" s="2">
        <f t="shared" si="19"/>
        <v>0.5892215295</v>
      </c>
      <c r="E49" s="2">
        <v>23.0</v>
      </c>
      <c r="F49" s="2">
        <v>0.939</v>
      </c>
      <c r="G49" s="5">
        <f t="shared" si="20"/>
        <v>0.0000155484558</v>
      </c>
      <c r="H49" s="4">
        <f t="shared" si="21"/>
        <v>1.176445412</v>
      </c>
      <c r="I49" s="4">
        <f t="shared" si="22"/>
        <v>18.48532695</v>
      </c>
      <c r="J49" s="5">
        <f t="shared" si="23"/>
        <v>181542.75</v>
      </c>
      <c r="K49" s="4">
        <f t="shared" si="24"/>
        <v>0.1600717136</v>
      </c>
    </row>
    <row r="50">
      <c r="A50" s="2">
        <v>3.07</v>
      </c>
      <c r="B50" s="2">
        <v>13.7</v>
      </c>
      <c r="C50" s="4">
        <f>B50*M4</f>
        <v>1.44124</v>
      </c>
      <c r="D50" s="2">
        <f t="shared" si="19"/>
        <v>0.879019948</v>
      </c>
      <c r="E50" s="2">
        <v>23.0</v>
      </c>
      <c r="F50" s="2">
        <v>0.939</v>
      </c>
      <c r="G50" s="5">
        <f t="shared" si="20"/>
        <v>0.0000155484558</v>
      </c>
      <c r="H50" s="4">
        <f t="shared" si="21"/>
        <v>1.176445412</v>
      </c>
      <c r="I50" s="4">
        <f t="shared" si="22"/>
        <v>22.84537521</v>
      </c>
      <c r="J50" s="5">
        <f t="shared" si="23"/>
        <v>224362.3958</v>
      </c>
      <c r="K50" s="4">
        <f t="shared" si="24"/>
        <v>0.1563480251</v>
      </c>
    </row>
    <row r="51">
      <c r="A51" s="2">
        <v>4.09</v>
      </c>
      <c r="B51" s="2">
        <v>18.7</v>
      </c>
      <c r="C51" s="4">
        <f>B51*M4</f>
        <v>1.96724</v>
      </c>
      <c r="D51" s="2">
        <f t="shared" si="19"/>
        <v>1.218223709</v>
      </c>
      <c r="E51" s="2">
        <v>23.0</v>
      </c>
      <c r="F51" s="2">
        <v>0.939</v>
      </c>
      <c r="G51" s="5">
        <f t="shared" si="20"/>
        <v>0.0000155484558</v>
      </c>
      <c r="H51" s="4">
        <f t="shared" si="21"/>
        <v>1.176445412</v>
      </c>
      <c r="I51" s="4">
        <f t="shared" si="22"/>
        <v>26.36882401</v>
      </c>
      <c r="J51" s="5">
        <f t="shared" si="23"/>
        <v>258965.8727</v>
      </c>
      <c r="K51" s="4">
        <f t="shared" si="24"/>
        <v>0.1626431527</v>
      </c>
    </row>
    <row r="52">
      <c r="A52" s="2">
        <v>5.06</v>
      </c>
      <c r="B52" s="2">
        <v>21.5</v>
      </c>
      <c r="C52" s="4">
        <f>B52*M4</f>
        <v>2.2618</v>
      </c>
      <c r="D52" s="2">
        <f t="shared" si="19"/>
        <v>1.335144149</v>
      </c>
      <c r="E52" s="2">
        <v>23.0</v>
      </c>
      <c r="F52" s="2">
        <v>0.939</v>
      </c>
      <c r="G52" s="5">
        <f t="shared" si="20"/>
        <v>0.0000155484558</v>
      </c>
      <c r="H52" s="4">
        <f t="shared" si="21"/>
        <v>1.176445412</v>
      </c>
      <c r="I52" s="4">
        <f t="shared" si="22"/>
        <v>29.32948019</v>
      </c>
      <c r="J52" s="5">
        <f t="shared" si="23"/>
        <v>288042.2134</v>
      </c>
      <c r="K52" s="4">
        <f t="shared" si="24"/>
        <v>0.1440819855</v>
      </c>
    </row>
    <row r="53">
      <c r="A53" s="2">
        <v>5.94</v>
      </c>
      <c r="B53" s="2">
        <v>25.8</v>
      </c>
      <c r="C53" s="4">
        <f>B53*M4</f>
        <v>2.71416</v>
      </c>
      <c r="D53" s="2">
        <f t="shared" si="19"/>
        <v>1.62634661</v>
      </c>
      <c r="E53" s="2">
        <v>23.0</v>
      </c>
      <c r="F53" s="2">
        <v>0.939</v>
      </c>
      <c r="G53" s="5">
        <f t="shared" si="20"/>
        <v>0.0000155484558</v>
      </c>
      <c r="H53" s="4">
        <f t="shared" si="21"/>
        <v>1.176445412</v>
      </c>
      <c r="I53" s="4">
        <f t="shared" si="22"/>
        <v>31.77769044</v>
      </c>
      <c r="J53" s="5">
        <f t="shared" si="23"/>
        <v>312085.8683</v>
      </c>
      <c r="K53" s="4">
        <f t="shared" si="24"/>
        <v>0.1495060296</v>
      </c>
    </row>
    <row r="54">
      <c r="A54" s="2">
        <v>7.05</v>
      </c>
      <c r="B54" s="2">
        <v>29.4</v>
      </c>
      <c r="C54" s="4">
        <f>B54*M4</f>
        <v>3.09288</v>
      </c>
      <c r="D54" s="2">
        <f t="shared" si="19"/>
        <v>1.80178835</v>
      </c>
      <c r="E54" s="2">
        <v>23.0</v>
      </c>
      <c r="F54" s="2">
        <v>0.939</v>
      </c>
      <c r="G54" s="5">
        <f t="shared" si="20"/>
        <v>0.0000155484558</v>
      </c>
      <c r="H54" s="4">
        <f t="shared" si="21"/>
        <v>1.176445412</v>
      </c>
      <c r="I54" s="4">
        <f t="shared" si="22"/>
        <v>34.61972917</v>
      </c>
      <c r="J54" s="5">
        <f t="shared" si="23"/>
        <v>339997.2776</v>
      </c>
      <c r="K54" s="4">
        <f t="shared" si="24"/>
        <v>0.139555418</v>
      </c>
    </row>
    <row r="55">
      <c r="A55" s="2">
        <v>8.0</v>
      </c>
      <c r="B55" s="2">
        <v>33.6</v>
      </c>
      <c r="C55" s="4">
        <f>B55*M4</f>
        <v>3.53472</v>
      </c>
      <c r="D55" s="2">
        <f t="shared" si="19"/>
        <v>2.069651461</v>
      </c>
      <c r="E55" s="2">
        <v>23.0</v>
      </c>
      <c r="F55" s="2">
        <v>0.939</v>
      </c>
      <c r="G55" s="5">
        <f t="shared" si="20"/>
        <v>0.0000155484558</v>
      </c>
      <c r="H55" s="4">
        <f t="shared" si="21"/>
        <v>1.176445412</v>
      </c>
      <c r="I55" s="4">
        <f t="shared" si="22"/>
        <v>36.87857242</v>
      </c>
      <c r="J55" s="5">
        <f t="shared" si="23"/>
        <v>362181.1761</v>
      </c>
      <c r="K55" s="4">
        <f t="shared" si="24"/>
        <v>0.1412665282</v>
      </c>
    </row>
    <row r="56">
      <c r="A56" s="2">
        <v>8.96</v>
      </c>
      <c r="B56" s="2">
        <v>36.1</v>
      </c>
      <c r="C56" s="4">
        <f>B56*M4</f>
        <v>3.79772</v>
      </c>
      <c r="D56" s="2">
        <f t="shared" si="19"/>
        <v>2.156843236</v>
      </c>
      <c r="E56" s="2">
        <v>23.0</v>
      </c>
      <c r="F56" s="2">
        <v>0.939</v>
      </c>
      <c r="G56" s="5">
        <f t="shared" si="20"/>
        <v>0.0000155484558</v>
      </c>
      <c r="H56" s="4">
        <f t="shared" si="21"/>
        <v>1.176445412</v>
      </c>
      <c r="I56" s="4">
        <f t="shared" si="22"/>
        <v>39.02861254</v>
      </c>
      <c r="J56" s="5">
        <f t="shared" si="23"/>
        <v>383296.5286</v>
      </c>
      <c r="K56" s="4">
        <f t="shared" si="24"/>
        <v>0.1314445596</v>
      </c>
    </row>
    <row r="57">
      <c r="A57" s="2">
        <v>10.07</v>
      </c>
      <c r="B57" s="2">
        <v>36.8</v>
      </c>
      <c r="C57" s="4">
        <f>B57*M4</f>
        <v>3.87136</v>
      </c>
      <c r="D57" s="2">
        <f t="shared" si="19"/>
        <v>2.027204976</v>
      </c>
      <c r="E57" s="2">
        <v>23.0</v>
      </c>
      <c r="F57" s="2">
        <v>0.939</v>
      </c>
      <c r="G57" s="5">
        <f t="shared" si="20"/>
        <v>0.0000155484558</v>
      </c>
      <c r="H57" s="4">
        <f t="shared" si="21"/>
        <v>1.176445412</v>
      </c>
      <c r="I57" s="4">
        <f t="shared" si="22"/>
        <v>41.375556</v>
      </c>
      <c r="J57" s="5">
        <f t="shared" si="23"/>
        <v>406345.6514</v>
      </c>
      <c r="K57" s="4">
        <f t="shared" si="24"/>
        <v>0.1099259525</v>
      </c>
    </row>
    <row r="58">
      <c r="A58" s="2">
        <v>10.95</v>
      </c>
      <c r="B58" s="2">
        <v>41.2</v>
      </c>
      <c r="C58" s="4">
        <f>B58*M4</f>
        <v>4.33424</v>
      </c>
      <c r="D58" s="2">
        <f t="shared" si="19"/>
        <v>2.328927437</v>
      </c>
      <c r="E58" s="2">
        <v>23.0</v>
      </c>
      <c r="F58" s="2">
        <v>0.939</v>
      </c>
      <c r="G58" s="5">
        <f t="shared" si="20"/>
        <v>0.0000155484558</v>
      </c>
      <c r="H58" s="4">
        <f t="shared" si="21"/>
        <v>1.176445412</v>
      </c>
      <c r="I58" s="4">
        <f t="shared" si="22"/>
        <v>43.14556566</v>
      </c>
      <c r="J58" s="5">
        <f t="shared" si="23"/>
        <v>423728.7586</v>
      </c>
      <c r="K58" s="4">
        <f t="shared" si="24"/>
        <v>0.1161378769</v>
      </c>
    </row>
    <row r="59">
      <c r="A59" s="2">
        <v>12.0</v>
      </c>
      <c r="B59" s="2">
        <v>44.3</v>
      </c>
      <c r="C59" s="4">
        <f>B59*M4</f>
        <v>4.66036</v>
      </c>
      <c r="D59" s="2">
        <f t="shared" si="19"/>
        <v>2.462757191</v>
      </c>
      <c r="E59" s="2">
        <v>24.0</v>
      </c>
      <c r="F59" s="2">
        <v>0.934</v>
      </c>
      <c r="G59" s="5">
        <f t="shared" si="20"/>
        <v>0.00001563169165</v>
      </c>
      <c r="H59" s="4">
        <f t="shared" si="21"/>
        <v>1.172486316</v>
      </c>
      <c r="I59" s="4">
        <f t="shared" si="22"/>
        <v>45.24303487</v>
      </c>
      <c r="J59" s="5">
        <f t="shared" si="23"/>
        <v>441961.8542</v>
      </c>
      <c r="K59" s="4">
        <f t="shared" si="24"/>
        <v>0.112065619</v>
      </c>
    </row>
  </sheetData>
  <drawing r:id="rId1"/>
</worksheet>
</file>