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Eng-CW\IB\labs\wave_transmission\"/>
    </mc:Choice>
  </mc:AlternateContent>
  <xr:revisionPtr revIDLastSave="0" documentId="13_ncr:1_{2770C546-7EEB-4FC1-872E-9BFB9A753AFB}" xr6:coauthVersionLast="47" xr6:coauthVersionMax="47" xr10:uidLastSave="{00000000-0000-0000-0000-000000000000}"/>
  <bookViews>
    <workbookView xWindow="-16320" yWindow="-120" windowWidth="16440" windowHeight="28440" xr2:uid="{2E26A866-ED06-4DC1-B845-D5346E3FE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K44" i="1" s="1"/>
  <c r="H15" i="1"/>
  <c r="H6" i="1"/>
  <c r="H5" i="1"/>
  <c r="H4" i="1"/>
  <c r="F4" i="1"/>
  <c r="H14" i="1"/>
  <c r="E23" i="1"/>
  <c r="D23" i="1"/>
  <c r="F23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9" i="1"/>
  <c r="J30" i="1"/>
  <c r="J31" i="1"/>
  <c r="J32" i="1"/>
  <c r="J33" i="1"/>
  <c r="J34" i="1"/>
  <c r="J35" i="1"/>
  <c r="J36" i="1"/>
  <c r="J37" i="1"/>
  <c r="J38" i="1"/>
  <c r="J39" i="1"/>
  <c r="J40" i="1"/>
  <c r="J44" i="1"/>
  <c r="J45" i="1"/>
  <c r="J46" i="1"/>
  <c r="J47" i="1"/>
  <c r="J49" i="1"/>
  <c r="J50" i="1"/>
  <c r="J51" i="1"/>
  <c r="J52" i="1"/>
  <c r="J54" i="1"/>
  <c r="J55" i="1"/>
  <c r="J56" i="1"/>
  <c r="J57" i="1"/>
  <c r="J29" i="1"/>
  <c r="D20" i="1"/>
  <c r="F57" i="1"/>
  <c r="G57" i="1" s="1"/>
  <c r="F56" i="1"/>
  <c r="G56" i="1" s="1"/>
  <c r="F55" i="1"/>
  <c r="G55" i="1" s="1"/>
  <c r="F54" i="1"/>
  <c r="G54" i="1" s="1"/>
  <c r="F52" i="1"/>
  <c r="G52" i="1" s="1"/>
  <c r="F51" i="1"/>
  <c r="G51" i="1" s="1"/>
  <c r="F50" i="1"/>
  <c r="G50" i="1" s="1"/>
  <c r="F49" i="1"/>
  <c r="G49" i="1" s="1"/>
  <c r="F47" i="1"/>
  <c r="G47" i="1" s="1"/>
  <c r="F46" i="1"/>
  <c r="G46" i="1" s="1"/>
  <c r="F45" i="1"/>
  <c r="G45" i="1" s="1"/>
  <c r="F44" i="1"/>
  <c r="F36" i="1"/>
  <c r="G36" i="1" s="1"/>
  <c r="F37" i="1"/>
  <c r="G37" i="1" s="1"/>
  <c r="F38" i="1"/>
  <c r="G38" i="1" s="1"/>
  <c r="F39" i="1"/>
  <c r="G39" i="1" s="1"/>
  <c r="F40" i="1"/>
  <c r="G40" i="1" s="1"/>
  <c r="F35" i="1"/>
  <c r="G35" i="1" s="1"/>
  <c r="F29" i="1"/>
  <c r="G29" i="1" s="1"/>
  <c r="F31" i="1"/>
  <c r="F32" i="1"/>
  <c r="G32" i="1" s="1"/>
  <c r="F34" i="1"/>
  <c r="F33" i="1"/>
  <c r="G33" i="1" s="1"/>
  <c r="G31" i="1"/>
  <c r="F30" i="1"/>
  <c r="E20" i="1"/>
  <c r="F20" i="1" s="1"/>
  <c r="F14" i="1"/>
  <c r="G14" i="1" s="1"/>
  <c r="D14" i="1"/>
  <c r="F6" i="1"/>
  <c r="G6" i="1" s="1"/>
  <c r="F5" i="1"/>
  <c r="G5" i="1" s="1"/>
  <c r="G4" i="1"/>
  <c r="G30" i="1" l="1"/>
  <c r="G34" i="1"/>
</calcChain>
</file>

<file path=xl/sharedStrings.xml><?xml version="1.0" encoding="utf-8"?>
<sst xmlns="http://schemas.openxmlformats.org/spreadsheetml/2006/main" count="71" uniqueCount="44">
  <si>
    <t>Freq</t>
  </si>
  <si>
    <t>f/GHz</t>
  </si>
  <si>
    <t>Position of Minima</t>
  </si>
  <si>
    <t>Number of max</t>
  </si>
  <si>
    <t>P1 to Q1</t>
  </si>
  <si>
    <t>λ</t>
  </si>
  <si>
    <t>mm</t>
  </si>
  <si>
    <t>u</t>
  </si>
  <si>
    <t>mm/ns</t>
  </si>
  <si>
    <t xml:space="preserve">P1/mm </t>
  </si>
  <si>
    <t>Q1/mm</t>
  </si>
  <si>
    <t>f</t>
  </si>
  <si>
    <t>GHz</t>
  </si>
  <si>
    <t>P2</t>
  </si>
  <si>
    <t>P2-P1</t>
  </si>
  <si>
    <t>Q2</t>
  </si>
  <si>
    <t>Q2-Q1</t>
  </si>
  <si>
    <t>Average Shift</t>
  </si>
  <si>
    <t>Δ mm</t>
  </si>
  <si>
    <t>Δ/λ</t>
  </si>
  <si>
    <t>AVERAGE MINIMUM AT NODE</t>
  </si>
  <si>
    <t>mV</t>
  </si>
  <si>
    <t>Material</t>
  </si>
  <si>
    <t>M/ mm</t>
  </si>
  <si>
    <t>d/ mm</t>
  </si>
  <si>
    <t>R/ mm</t>
  </si>
  <si>
    <t>R-M / mm</t>
  </si>
  <si>
    <t>n</t>
  </si>
  <si>
    <t>Perspex</t>
  </si>
  <si>
    <t>Glass</t>
  </si>
  <si>
    <t>Max</t>
  </si>
  <si>
    <t>Min</t>
  </si>
  <si>
    <t>S^2</t>
  </si>
  <si>
    <t>S</t>
  </si>
  <si>
    <t>Teflon</t>
  </si>
  <si>
    <t>Reflection Coefficiont</t>
  </si>
  <si>
    <t>actual n</t>
  </si>
  <si>
    <t>~1.3</t>
  </si>
  <si>
    <t>~1.5</t>
  </si>
  <si>
    <t>R-M uncert</t>
  </si>
  <si>
    <t>n uncert</t>
  </si>
  <si>
    <t>RULER</t>
  </si>
  <si>
    <t>err</t>
  </si>
  <si>
    <t>u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</si>
</sst>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50007</xdr:colOff>
      <xdr:row>8</xdr:row>
      <xdr:rowOff>30956</xdr:rowOff>
    </xdr:from>
    <xdr:ext cx="15834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B2C405-CE68-72A9-72E8-A43E3AAEC40C}"/>
                </a:ext>
              </a:extLst>
            </xdr:cNvPr>
            <xdr:cNvSpPr txBox="1"/>
          </xdr:nvSpPr>
          <xdr:spPr>
            <a:xfrm>
              <a:off x="6460332" y="1478756"/>
              <a:ext cx="1583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$\</m:t>
                    </m:r>
                    <m:r>
                      <m:rPr>
                        <m:sty m:val="p"/>
                      </m:rPr>
                      <a:rPr lang="en-GB" sz="1100" b="0" i="1">
                        <a:latin typeface="Cambria Math" panose="02040503050406030204" pitchFamily="18" charset="0"/>
                      </a:rPr>
                      <m:t>frac</m:t>
                    </m:r>
                    <m:d>
                      <m:dPr>
                        <m:begChr m:val="{"/>
                        <m:endChr m:val="}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\</m:t>
                        </m:r>
                        <m:r>
                          <m:rPr>
                            <m:sty m:val="p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delta</m:t>
                        </m:r>
                      </m:e>
                    </m:d>
                    <m:d>
                      <m:dPr>
                        <m:begChr m:val="{"/>
                        <m:endChr m:val="}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\</m:t>
                        </m:r>
                        <m:r>
                          <m:rPr>
                            <m:sty m:val="p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lambda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$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B2C405-CE68-72A9-72E8-A43E3AAEC40C}"/>
                </a:ext>
              </a:extLst>
            </xdr:cNvPr>
            <xdr:cNvSpPr txBox="1"/>
          </xdr:nvSpPr>
          <xdr:spPr>
            <a:xfrm>
              <a:off x="6460332" y="1478756"/>
              <a:ext cx="1583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$\frac{\delta}{\lambda}$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E521-87A6-441B-AB7B-51CB91BC0261}">
  <dimension ref="B2:K57"/>
  <sheetViews>
    <sheetView tabSelected="1" topLeftCell="C1" zoomScaleNormal="100" workbookViewId="0">
      <selection activeCell="H14" sqref="H14"/>
    </sheetView>
  </sheetViews>
  <sheetFormatPr defaultRowHeight="15" x14ac:dyDescent="0.25"/>
  <cols>
    <col min="3" max="3" width="17.28515625" bestFit="1" customWidth="1"/>
    <col min="4" max="5" width="13" bestFit="1" customWidth="1"/>
    <col min="6" max="6" width="13" customWidth="1"/>
    <col min="7" max="7" width="11.5703125" bestFit="1" customWidth="1"/>
    <col min="10" max="10" width="10.7109375" bestFit="1" customWidth="1"/>
  </cols>
  <sheetData>
    <row r="2" spans="2:10" x14ac:dyDescent="0.25">
      <c r="B2" t="s">
        <v>0</v>
      </c>
      <c r="C2" s="2" t="s">
        <v>2</v>
      </c>
      <c r="D2" s="2"/>
      <c r="E2" t="s">
        <v>3</v>
      </c>
      <c r="F2" s="1" t="s">
        <v>5</v>
      </c>
      <c r="G2" s="1" t="s">
        <v>7</v>
      </c>
      <c r="H2" s="1" t="s">
        <v>43</v>
      </c>
      <c r="I2" s="1"/>
      <c r="J2" t="s">
        <v>41</v>
      </c>
    </row>
    <row r="3" spans="2:10" x14ac:dyDescent="0.25">
      <c r="B3" t="s">
        <v>1</v>
      </c>
      <c r="C3" t="s">
        <v>9</v>
      </c>
      <c r="D3" t="s">
        <v>10</v>
      </c>
      <c r="E3" t="s">
        <v>4</v>
      </c>
      <c r="F3" t="s">
        <v>6</v>
      </c>
      <c r="G3" t="s">
        <v>8</v>
      </c>
      <c r="J3">
        <v>0.5</v>
      </c>
    </row>
    <row r="4" spans="2:10" x14ac:dyDescent="0.25">
      <c r="B4">
        <v>2.399</v>
      </c>
      <c r="C4">
        <v>22</v>
      </c>
      <c r="D4">
        <v>523</v>
      </c>
      <c r="E4">
        <v>8</v>
      </c>
      <c r="F4">
        <f>2*(D4-C4)/E4</f>
        <v>125.25</v>
      </c>
      <c r="G4">
        <f>B4*F4</f>
        <v>300.47475000000003</v>
      </c>
      <c r="H4">
        <f>(2*$J$3/F4 +0)*G4</f>
        <v>2.399</v>
      </c>
    </row>
    <row r="5" spans="2:10" x14ac:dyDescent="0.25">
      <c r="B5">
        <v>3</v>
      </c>
      <c r="C5">
        <v>59</v>
      </c>
      <c r="D5">
        <v>452</v>
      </c>
      <c r="E5">
        <v>8</v>
      </c>
      <c r="F5">
        <f>2*(D5-C5)/E5</f>
        <v>98.25</v>
      </c>
      <c r="G5">
        <f>B5*F5</f>
        <v>294.75</v>
      </c>
      <c r="H5">
        <f t="shared" ref="H5:H6" si="0">(2*$J$3/F5 +0)*G5</f>
        <v>3.0000000000000004</v>
      </c>
    </row>
    <row r="6" spans="2:10" x14ac:dyDescent="0.25">
      <c r="B6">
        <v>3.6</v>
      </c>
      <c r="C6">
        <v>30</v>
      </c>
      <c r="D6">
        <v>488</v>
      </c>
      <c r="E6">
        <v>11</v>
      </c>
      <c r="F6">
        <f t="shared" ref="F6" si="1">2*(D6-C6)/E6</f>
        <v>83.272727272727266</v>
      </c>
      <c r="G6">
        <f t="shared" ref="G6" si="2">B6*F6</f>
        <v>299.78181818181815</v>
      </c>
      <c r="H6">
        <f>(2*$J$3/F6 +0)*G6</f>
        <v>3.5999999999999996</v>
      </c>
    </row>
    <row r="12" spans="2:10" x14ac:dyDescent="0.25">
      <c r="B12" t="s">
        <v>11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s="1" t="s">
        <v>19</v>
      </c>
    </row>
    <row r="13" spans="2:10" x14ac:dyDescent="0.25">
      <c r="B13" t="s">
        <v>12</v>
      </c>
      <c r="C13" t="s">
        <v>6</v>
      </c>
      <c r="D13" t="s">
        <v>6</v>
      </c>
      <c r="E13" t="s">
        <v>6</v>
      </c>
      <c r="F13" t="s">
        <v>6</v>
      </c>
      <c r="G13" s="1" t="s">
        <v>18</v>
      </c>
    </row>
    <row r="14" spans="2:10" x14ac:dyDescent="0.25">
      <c r="B14">
        <v>3</v>
      </c>
      <c r="C14">
        <v>33</v>
      </c>
      <c r="D14">
        <f>ABS(C14-C5)</f>
        <v>26</v>
      </c>
      <c r="E14">
        <v>431</v>
      </c>
      <c r="F14">
        <f>ABS(E14-D5)</f>
        <v>21</v>
      </c>
      <c r="G14">
        <f>AVERAGE(F14,D14)</f>
        <v>23.5</v>
      </c>
      <c r="H14">
        <f>G14/F5</f>
        <v>0.23918575063613232</v>
      </c>
    </row>
    <row r="15" spans="2:10" x14ac:dyDescent="0.25">
      <c r="D15">
        <v>1</v>
      </c>
      <c r="F15">
        <v>1</v>
      </c>
      <c r="G15">
        <v>2</v>
      </c>
      <c r="H15">
        <f>(2/F5 +2/G14)*H14</f>
        <v>2.5225155229234245E-2</v>
      </c>
    </row>
    <row r="17" spans="2:11" x14ac:dyDescent="0.25">
      <c r="C17" s="2" t="s">
        <v>20</v>
      </c>
      <c r="D17" s="2"/>
      <c r="E17">
        <v>0.54</v>
      </c>
      <c r="F17" t="s">
        <v>21</v>
      </c>
    </row>
    <row r="19" spans="2:11" x14ac:dyDescent="0.25">
      <c r="B19" t="s">
        <v>30</v>
      </c>
      <c r="C19" t="s">
        <v>31</v>
      </c>
      <c r="D19" t="s">
        <v>32</v>
      </c>
      <c r="E19" t="s">
        <v>33</v>
      </c>
      <c r="F19" t="s">
        <v>35</v>
      </c>
    </row>
    <row r="20" spans="2:11" x14ac:dyDescent="0.25">
      <c r="B20">
        <v>7.4</v>
      </c>
      <c r="C20">
        <v>1.06</v>
      </c>
      <c r="D20">
        <f>(B20 - $E$17)/(C20-$E$17)</f>
        <v>13.192307692307692</v>
      </c>
      <c r="E20">
        <f>SQRT(D20)</f>
        <v>3.6321216516393955</v>
      </c>
      <c r="F20">
        <f>(E20-1)/(E20+1)</f>
        <v>0.56823241045662909</v>
      </c>
    </row>
    <row r="22" spans="2:11" x14ac:dyDescent="0.25">
      <c r="B22" t="s">
        <v>42</v>
      </c>
      <c r="C22" t="s">
        <v>42</v>
      </c>
    </row>
    <row r="23" spans="2:11" x14ac:dyDescent="0.25">
      <c r="B23">
        <v>5.0000000000000001E-3</v>
      </c>
      <c r="C23">
        <v>5.0000000000000001E-3</v>
      </c>
      <c r="D23">
        <f>(B23/B20 +C23/C20)*D20</f>
        <v>7.1141587886870902E-2</v>
      </c>
      <c r="E23">
        <f>(0.5*D23/D20)*E20</f>
        <v>9.7933927756467636E-3</v>
      </c>
      <c r="F23">
        <f>2*E23</f>
        <v>1.9586785551293527E-2</v>
      </c>
    </row>
    <row r="28" spans="2:11" x14ac:dyDescent="0.25">
      <c r="B28" t="s">
        <v>22</v>
      </c>
      <c r="C28" t="s">
        <v>23</v>
      </c>
      <c r="D28" t="s">
        <v>24</v>
      </c>
      <c r="E28" t="s">
        <v>25</v>
      </c>
      <c r="F28" t="s">
        <v>26</v>
      </c>
      <c r="G28" t="s">
        <v>27</v>
      </c>
      <c r="H28" t="s">
        <v>36</v>
      </c>
      <c r="J28" t="s">
        <v>39</v>
      </c>
      <c r="K28" t="s">
        <v>40</v>
      </c>
    </row>
    <row r="29" spans="2:11" x14ac:dyDescent="0.25">
      <c r="B29" t="s">
        <v>28</v>
      </c>
      <c r="C29">
        <v>49</v>
      </c>
      <c r="D29">
        <v>30</v>
      </c>
      <c r="E29">
        <v>60</v>
      </c>
      <c r="F29">
        <f>E29-C29</f>
        <v>11</v>
      </c>
      <c r="G29">
        <f>F29/D29 + 1</f>
        <v>1.3666666666666667</v>
      </c>
      <c r="H29" t="s">
        <v>38</v>
      </c>
      <c r="J29">
        <f>2*$J$3</f>
        <v>1</v>
      </c>
      <c r="K29">
        <f>ROUND((J29/F29 +$J$3/D29)*G29,3)</f>
        <v>0.14699999999999999</v>
      </c>
    </row>
    <row r="30" spans="2:11" x14ac:dyDescent="0.25">
      <c r="B30" t="s">
        <v>29</v>
      </c>
      <c r="C30">
        <v>52</v>
      </c>
      <c r="D30">
        <v>30</v>
      </c>
      <c r="E30">
        <v>64</v>
      </c>
      <c r="F30">
        <f>E30-C30</f>
        <v>12</v>
      </c>
      <c r="G30">
        <f>F30/D30 + 1</f>
        <v>1.4</v>
      </c>
      <c r="H30" t="s">
        <v>38</v>
      </c>
      <c r="J30">
        <f t="shared" ref="J30:J57" si="3">2*$J$3</f>
        <v>1</v>
      </c>
      <c r="K30">
        <f t="shared" ref="K30:K57" si="4">ROUND((J30/F30 +$J$3/D30)*G30,3)</f>
        <v>0.14000000000000001</v>
      </c>
    </row>
    <row r="31" spans="2:11" x14ac:dyDescent="0.25">
      <c r="B31" t="s">
        <v>34</v>
      </c>
      <c r="C31">
        <v>52</v>
      </c>
      <c r="D31">
        <v>30</v>
      </c>
      <c r="E31">
        <v>60</v>
      </c>
      <c r="F31">
        <f t="shared" ref="F31:F32" si="5">E31-C31</f>
        <v>8</v>
      </c>
      <c r="G31">
        <f>F31/D31 + 1</f>
        <v>1.2666666666666666</v>
      </c>
      <c r="H31" t="s">
        <v>37</v>
      </c>
      <c r="J31">
        <f t="shared" si="3"/>
        <v>1</v>
      </c>
      <c r="K31">
        <f t="shared" si="4"/>
        <v>0.17899999999999999</v>
      </c>
    </row>
    <row r="32" spans="2:11" x14ac:dyDescent="0.25">
      <c r="B32" t="s">
        <v>28</v>
      </c>
      <c r="C32">
        <v>52</v>
      </c>
      <c r="D32">
        <v>60</v>
      </c>
      <c r="E32">
        <v>64</v>
      </c>
      <c r="F32">
        <f t="shared" si="5"/>
        <v>12</v>
      </c>
      <c r="G32">
        <f>F32/D32 + 1</f>
        <v>1.2</v>
      </c>
      <c r="J32">
        <f t="shared" si="3"/>
        <v>1</v>
      </c>
      <c r="K32">
        <f t="shared" si="4"/>
        <v>0.11</v>
      </c>
    </row>
    <row r="33" spans="2:11" x14ac:dyDescent="0.25">
      <c r="B33" t="s">
        <v>29</v>
      </c>
      <c r="C33">
        <v>52</v>
      </c>
      <c r="D33">
        <v>60</v>
      </c>
      <c r="E33">
        <v>81</v>
      </c>
      <c r="F33">
        <f t="shared" ref="F33" si="6">E33-C33</f>
        <v>29</v>
      </c>
      <c r="G33">
        <f t="shared" ref="G33:G40" si="7">F33/D33 + 1</f>
        <v>1.4833333333333334</v>
      </c>
      <c r="J33">
        <f t="shared" si="3"/>
        <v>1</v>
      </c>
      <c r="K33">
        <f t="shared" si="4"/>
        <v>6.4000000000000001E-2</v>
      </c>
    </row>
    <row r="34" spans="2:11" x14ac:dyDescent="0.25">
      <c r="B34" t="s">
        <v>34</v>
      </c>
      <c r="C34">
        <v>52</v>
      </c>
      <c r="D34">
        <v>60</v>
      </c>
      <c r="E34">
        <v>65</v>
      </c>
      <c r="F34">
        <f>E34-C34</f>
        <v>13</v>
      </c>
      <c r="G34">
        <f t="shared" si="7"/>
        <v>1.2166666666666668</v>
      </c>
      <c r="J34">
        <f t="shared" si="3"/>
        <v>1</v>
      </c>
      <c r="K34">
        <f t="shared" si="4"/>
        <v>0.104</v>
      </c>
    </row>
    <row r="35" spans="2:11" x14ac:dyDescent="0.25">
      <c r="B35" t="s">
        <v>28</v>
      </c>
      <c r="C35">
        <v>52</v>
      </c>
      <c r="D35">
        <v>90</v>
      </c>
      <c r="E35">
        <v>70</v>
      </c>
      <c r="F35">
        <f>E35-C35</f>
        <v>18</v>
      </c>
      <c r="G35">
        <f t="shared" si="7"/>
        <v>1.2</v>
      </c>
      <c r="J35">
        <f t="shared" si="3"/>
        <v>1</v>
      </c>
      <c r="K35">
        <f t="shared" si="4"/>
        <v>7.2999999999999995E-2</v>
      </c>
    </row>
    <row r="36" spans="2:11" x14ac:dyDescent="0.25">
      <c r="B36" t="s">
        <v>29</v>
      </c>
      <c r="C36">
        <v>52</v>
      </c>
      <c r="D36">
        <v>90</v>
      </c>
      <c r="E36">
        <v>56</v>
      </c>
      <c r="F36">
        <f t="shared" ref="F36:F40" si="8">E36-C36</f>
        <v>4</v>
      </c>
      <c r="G36">
        <f t="shared" si="7"/>
        <v>1.0444444444444445</v>
      </c>
      <c r="J36">
        <f t="shared" si="3"/>
        <v>1</v>
      </c>
      <c r="K36">
        <f t="shared" si="4"/>
        <v>0.26700000000000002</v>
      </c>
    </row>
    <row r="37" spans="2:11" x14ac:dyDescent="0.25">
      <c r="B37" t="s">
        <v>34</v>
      </c>
      <c r="C37">
        <v>52</v>
      </c>
      <c r="D37">
        <v>90</v>
      </c>
      <c r="E37">
        <v>68</v>
      </c>
      <c r="F37">
        <f t="shared" si="8"/>
        <v>16</v>
      </c>
      <c r="G37">
        <f t="shared" si="7"/>
        <v>1.1777777777777778</v>
      </c>
      <c r="J37">
        <f t="shared" si="3"/>
        <v>1</v>
      </c>
      <c r="K37">
        <f t="shared" si="4"/>
        <v>0.08</v>
      </c>
    </row>
    <row r="38" spans="2:11" x14ac:dyDescent="0.25">
      <c r="B38" t="s">
        <v>28</v>
      </c>
      <c r="C38">
        <v>52</v>
      </c>
      <c r="D38">
        <v>120</v>
      </c>
      <c r="E38">
        <v>71</v>
      </c>
      <c r="F38">
        <f t="shared" si="8"/>
        <v>19</v>
      </c>
      <c r="G38">
        <f t="shared" si="7"/>
        <v>1.1583333333333332</v>
      </c>
      <c r="J38">
        <f t="shared" si="3"/>
        <v>1</v>
      </c>
      <c r="K38">
        <f t="shared" si="4"/>
        <v>6.6000000000000003E-2</v>
      </c>
    </row>
    <row r="39" spans="2:11" x14ac:dyDescent="0.25">
      <c r="B39" t="s">
        <v>29</v>
      </c>
      <c r="C39">
        <v>52</v>
      </c>
      <c r="D39">
        <v>120</v>
      </c>
      <c r="E39">
        <v>69</v>
      </c>
      <c r="F39">
        <f t="shared" si="8"/>
        <v>17</v>
      </c>
      <c r="G39">
        <f t="shared" si="7"/>
        <v>1.1416666666666666</v>
      </c>
      <c r="J39">
        <f t="shared" si="3"/>
        <v>1</v>
      </c>
      <c r="K39">
        <f t="shared" si="4"/>
        <v>7.1999999999999995E-2</v>
      </c>
    </row>
    <row r="40" spans="2:11" x14ac:dyDescent="0.25">
      <c r="B40" t="s">
        <v>34</v>
      </c>
      <c r="C40">
        <v>52</v>
      </c>
      <c r="D40">
        <v>120</v>
      </c>
      <c r="E40">
        <v>75</v>
      </c>
      <c r="F40">
        <f t="shared" si="8"/>
        <v>23</v>
      </c>
      <c r="G40">
        <f t="shared" si="7"/>
        <v>1.1916666666666667</v>
      </c>
      <c r="J40">
        <f t="shared" si="3"/>
        <v>1</v>
      </c>
      <c r="K40">
        <f t="shared" si="4"/>
        <v>5.7000000000000002E-2</v>
      </c>
    </row>
    <row r="41" spans="2:11" x14ac:dyDescent="0.25">
      <c r="K41" t="e">
        <f t="shared" si="4"/>
        <v>#DIV/0!</v>
      </c>
    </row>
    <row r="42" spans="2:11" x14ac:dyDescent="0.25">
      <c r="K42" t="e">
        <f t="shared" si="4"/>
        <v>#DIV/0!</v>
      </c>
    </row>
    <row r="43" spans="2:11" x14ac:dyDescent="0.25">
      <c r="K43" t="e">
        <f t="shared" si="4"/>
        <v>#DIV/0!</v>
      </c>
    </row>
    <row r="44" spans="2:11" x14ac:dyDescent="0.25">
      <c r="B44" t="s">
        <v>28</v>
      </c>
      <c r="C44">
        <v>49</v>
      </c>
      <c r="D44">
        <v>30</v>
      </c>
      <c r="E44">
        <v>60</v>
      </c>
      <c r="F44">
        <f>E44-C44</f>
        <v>11</v>
      </c>
      <c r="G44">
        <f>F44/D44 + 1</f>
        <v>1.3666666666666667</v>
      </c>
      <c r="J44">
        <f t="shared" si="3"/>
        <v>1</v>
      </c>
      <c r="K44">
        <f t="shared" si="4"/>
        <v>0.14699999999999999</v>
      </c>
    </row>
    <row r="45" spans="2:11" x14ac:dyDescent="0.25">
      <c r="B45" t="s">
        <v>28</v>
      </c>
      <c r="C45">
        <v>52</v>
      </c>
      <c r="D45">
        <v>60</v>
      </c>
      <c r="E45">
        <v>64</v>
      </c>
      <c r="F45">
        <f t="shared" ref="F45" si="9">E45-C45</f>
        <v>12</v>
      </c>
      <c r="G45">
        <f>F45/D45 + 1</f>
        <v>1.2</v>
      </c>
      <c r="J45">
        <f t="shared" si="3"/>
        <v>1</v>
      </c>
      <c r="K45">
        <f t="shared" si="4"/>
        <v>0.11</v>
      </c>
    </row>
    <row r="46" spans="2:11" x14ac:dyDescent="0.25">
      <c r="B46" t="s">
        <v>28</v>
      </c>
      <c r="C46">
        <v>52</v>
      </c>
      <c r="D46">
        <v>90</v>
      </c>
      <c r="E46">
        <v>70</v>
      </c>
      <c r="F46">
        <f>E46-C46</f>
        <v>18</v>
      </c>
      <c r="G46">
        <f t="shared" ref="G46:G47" si="10">F46/D46 + 1</f>
        <v>1.2</v>
      </c>
      <c r="J46">
        <f t="shared" si="3"/>
        <v>1</v>
      </c>
      <c r="K46">
        <f t="shared" si="4"/>
        <v>7.2999999999999995E-2</v>
      </c>
    </row>
    <row r="47" spans="2:11" x14ac:dyDescent="0.25">
      <c r="B47" t="s">
        <v>28</v>
      </c>
      <c r="C47">
        <v>52</v>
      </c>
      <c r="D47">
        <v>120</v>
      </c>
      <c r="E47">
        <v>71</v>
      </c>
      <c r="F47">
        <f t="shared" ref="F47" si="11">E47-C47</f>
        <v>19</v>
      </c>
      <c r="G47">
        <f t="shared" si="10"/>
        <v>1.1583333333333332</v>
      </c>
      <c r="J47">
        <f t="shared" si="3"/>
        <v>1</v>
      </c>
      <c r="K47">
        <f t="shared" si="4"/>
        <v>6.6000000000000003E-2</v>
      </c>
    </row>
    <row r="48" spans="2:11" x14ac:dyDescent="0.25">
      <c r="K48" t="e">
        <f t="shared" si="4"/>
        <v>#DIV/0!</v>
      </c>
    </row>
    <row r="49" spans="2:11" x14ac:dyDescent="0.25">
      <c r="B49" t="s">
        <v>29</v>
      </c>
      <c r="C49">
        <v>52</v>
      </c>
      <c r="D49">
        <v>30</v>
      </c>
      <c r="E49">
        <v>64</v>
      </c>
      <c r="F49">
        <f>E49-C49</f>
        <v>12</v>
      </c>
      <c r="G49">
        <f>F49/D49 + 1</f>
        <v>1.4</v>
      </c>
      <c r="J49">
        <f t="shared" si="3"/>
        <v>1</v>
      </c>
      <c r="K49">
        <f t="shared" si="4"/>
        <v>0.14000000000000001</v>
      </c>
    </row>
    <row r="50" spans="2:11" x14ac:dyDescent="0.25">
      <c r="B50" t="s">
        <v>29</v>
      </c>
      <c r="C50">
        <v>52</v>
      </c>
      <c r="D50">
        <v>60</v>
      </c>
      <c r="E50">
        <v>81</v>
      </c>
      <c r="F50">
        <f t="shared" ref="F50:F52" si="12">E50-C50</f>
        <v>29</v>
      </c>
      <c r="G50">
        <f t="shared" ref="G50:G52" si="13">F50/D50 + 1</f>
        <v>1.4833333333333334</v>
      </c>
      <c r="J50">
        <f t="shared" si="3"/>
        <v>1</v>
      </c>
      <c r="K50">
        <f t="shared" si="4"/>
        <v>6.4000000000000001E-2</v>
      </c>
    </row>
    <row r="51" spans="2:11" x14ac:dyDescent="0.25">
      <c r="B51" t="s">
        <v>29</v>
      </c>
      <c r="C51">
        <v>52</v>
      </c>
      <c r="D51">
        <v>90</v>
      </c>
      <c r="E51">
        <v>56</v>
      </c>
      <c r="F51">
        <f t="shared" si="12"/>
        <v>4</v>
      </c>
      <c r="G51">
        <f t="shared" si="13"/>
        <v>1.0444444444444445</v>
      </c>
      <c r="J51">
        <f t="shared" si="3"/>
        <v>1</v>
      </c>
      <c r="K51">
        <f t="shared" si="4"/>
        <v>0.26700000000000002</v>
      </c>
    </row>
    <row r="52" spans="2:11" x14ac:dyDescent="0.25">
      <c r="B52" t="s">
        <v>29</v>
      </c>
      <c r="C52">
        <v>52</v>
      </c>
      <c r="D52">
        <v>120</v>
      </c>
      <c r="E52">
        <v>69</v>
      </c>
      <c r="F52">
        <f t="shared" si="12"/>
        <v>17</v>
      </c>
      <c r="G52">
        <f t="shared" si="13"/>
        <v>1.1416666666666666</v>
      </c>
      <c r="J52">
        <f t="shared" si="3"/>
        <v>1</v>
      </c>
      <c r="K52">
        <f t="shared" si="4"/>
        <v>7.1999999999999995E-2</v>
      </c>
    </row>
    <row r="53" spans="2:11" x14ac:dyDescent="0.25">
      <c r="K53" t="e">
        <f t="shared" si="4"/>
        <v>#DIV/0!</v>
      </c>
    </row>
    <row r="54" spans="2:11" x14ac:dyDescent="0.25">
      <c r="B54" t="s">
        <v>34</v>
      </c>
      <c r="C54">
        <v>52</v>
      </c>
      <c r="D54">
        <v>30</v>
      </c>
      <c r="E54">
        <v>60</v>
      </c>
      <c r="F54">
        <f t="shared" ref="F54" si="14">E54-C54</f>
        <v>8</v>
      </c>
      <c r="G54">
        <f>F54/D54 + 1</f>
        <v>1.2666666666666666</v>
      </c>
      <c r="J54">
        <f t="shared" si="3"/>
        <v>1</v>
      </c>
      <c r="K54">
        <f t="shared" si="4"/>
        <v>0.17899999999999999</v>
      </c>
    </row>
    <row r="55" spans="2:11" x14ac:dyDescent="0.25">
      <c r="B55" t="s">
        <v>34</v>
      </c>
      <c r="C55">
        <v>52</v>
      </c>
      <c r="D55">
        <v>60</v>
      </c>
      <c r="E55">
        <v>65</v>
      </c>
      <c r="F55">
        <f>E55-C55</f>
        <v>13</v>
      </c>
      <c r="G55">
        <f t="shared" ref="G55:G57" si="15">F55/D55 + 1</f>
        <v>1.2166666666666668</v>
      </c>
      <c r="J55">
        <f t="shared" si="3"/>
        <v>1</v>
      </c>
      <c r="K55">
        <f t="shared" si="4"/>
        <v>0.104</v>
      </c>
    </row>
    <row r="56" spans="2:11" x14ac:dyDescent="0.25">
      <c r="B56" t="s">
        <v>34</v>
      </c>
      <c r="C56">
        <v>52</v>
      </c>
      <c r="D56">
        <v>90</v>
      </c>
      <c r="E56">
        <v>68</v>
      </c>
      <c r="F56">
        <f t="shared" ref="F56:F57" si="16">E56-C56</f>
        <v>16</v>
      </c>
      <c r="G56">
        <f t="shared" si="15"/>
        <v>1.1777777777777778</v>
      </c>
      <c r="J56">
        <f t="shared" si="3"/>
        <v>1</v>
      </c>
      <c r="K56">
        <f t="shared" si="4"/>
        <v>0.08</v>
      </c>
    </row>
    <row r="57" spans="2:11" x14ac:dyDescent="0.25">
      <c r="B57" t="s">
        <v>34</v>
      </c>
      <c r="C57">
        <v>52</v>
      </c>
      <c r="D57">
        <v>120</v>
      </c>
      <c r="E57">
        <v>75</v>
      </c>
      <c r="F57">
        <f t="shared" si="16"/>
        <v>23</v>
      </c>
      <c r="G57">
        <f t="shared" si="15"/>
        <v>1.1916666666666667</v>
      </c>
      <c r="J57">
        <f t="shared" si="3"/>
        <v>1</v>
      </c>
      <c r="K57">
        <f t="shared" si="4"/>
        <v>5.7000000000000002E-2</v>
      </c>
    </row>
  </sheetData>
  <mergeCells count="2">
    <mergeCell ref="C2:D2"/>
    <mergeCell ref="C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2023-02-16T09:21:15Z</dcterms:created>
  <dcterms:modified xsi:type="dcterms:W3CDTF">2023-02-27T20:33:39Z</dcterms:modified>
</cp:coreProperties>
</file>