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PP Courses\1. Semester I\9. Maser Thesis\2. Datasets\1. LAIS\"/>
    </mc:Choice>
  </mc:AlternateContent>
  <xr:revisionPtr revIDLastSave="0" documentId="13_ncr:1_{8B27DE23-A644-47F3-BDAE-AB417CD559D3}" xr6:coauthVersionLast="47" xr6:coauthVersionMax="47" xr10:uidLastSave="{00000000-0000-0000-0000-000000000000}"/>
  <bookViews>
    <workbookView xWindow="-120" yWindow="-120" windowWidth="29040" windowHeight="16440" tabRatio="763" activeTab="5" xr2:uid="{00000000-000D-0000-FFFF-FFFF00000000}"/>
  </bookViews>
  <sheets>
    <sheet name="Variables_dictionary AC" sheetId="32" r:id="rId1"/>
    <sheet name="Model" sheetId="33" r:id="rId2"/>
    <sheet name="Heckman before" sheetId="37" r:id="rId3"/>
    <sheet name="Heckman final" sheetId="39" r:id="rId4"/>
    <sheet name="Variables table" sheetId="38" r:id="rId5"/>
    <sheet name="Descriptive stats" sheetId="40" r:id="rId6"/>
    <sheet name="Hoja1" sheetId="24" state="hidden" r:id="rId7"/>
  </sheets>
  <externalReferences>
    <externalReference r:id="rId8"/>
  </externalReferences>
  <definedNames>
    <definedName name="_xlnm._FilterDatabase" localSheetId="0" hidden="1">'Variables_dictionary AC'!$A$348:$BI$687</definedName>
    <definedName name="BDD_2009">#REF!</definedName>
    <definedName name="BDD_2010">#REF!</definedName>
    <definedName name="BDD_2011">#REF!</definedName>
    <definedName name="BDD_2012">#REF!</definedName>
    <definedName name="BDD_2013">#REF!</definedName>
    <definedName name="BDD_2014">#REF!</definedName>
    <definedName name="BDD_2015">#REF!</definedName>
    <definedName name="XXXX">#REF!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39" l="1"/>
  <c r="E71" i="39"/>
  <c r="D71" i="39"/>
  <c r="C71" i="39"/>
  <c r="B71" i="39"/>
  <c r="A71" i="39"/>
  <c r="E69" i="39"/>
  <c r="D69" i="39"/>
  <c r="C69" i="39"/>
  <c r="B69" i="39"/>
  <c r="A69" i="39"/>
  <c r="E68" i="39"/>
  <c r="D68" i="39"/>
  <c r="C68" i="39"/>
  <c r="B68" i="39"/>
  <c r="A68" i="39"/>
  <c r="E66" i="39"/>
  <c r="D66" i="39"/>
  <c r="C66" i="39"/>
  <c r="B66" i="39"/>
  <c r="A66" i="39"/>
  <c r="E65" i="39"/>
  <c r="D65" i="39"/>
  <c r="C65" i="39"/>
  <c r="B65" i="39"/>
  <c r="A65" i="39"/>
  <c r="E64" i="39"/>
  <c r="D64" i="39"/>
  <c r="C64" i="39"/>
  <c r="B64" i="39"/>
  <c r="A64" i="39"/>
  <c r="E62" i="39"/>
  <c r="D62" i="39"/>
  <c r="C62" i="39"/>
  <c r="B62" i="39"/>
  <c r="A62" i="39"/>
  <c r="E61" i="39"/>
  <c r="D61" i="39"/>
  <c r="C61" i="39"/>
  <c r="B61" i="39"/>
  <c r="A61" i="39"/>
  <c r="E59" i="39"/>
  <c r="D59" i="39"/>
  <c r="C59" i="39"/>
  <c r="B59" i="39"/>
  <c r="A59" i="39"/>
  <c r="E58" i="39"/>
  <c r="D58" i="39"/>
  <c r="C58" i="39"/>
  <c r="B58" i="39"/>
  <c r="A58" i="39"/>
  <c r="E56" i="39"/>
  <c r="D56" i="39"/>
  <c r="C56" i="39"/>
  <c r="B56" i="39"/>
  <c r="A56" i="39"/>
  <c r="E55" i="39"/>
  <c r="D55" i="39"/>
  <c r="C55" i="39"/>
  <c r="B55" i="39"/>
  <c r="A55" i="39"/>
  <c r="E53" i="39"/>
  <c r="D53" i="39"/>
  <c r="C53" i="39"/>
  <c r="B53" i="39"/>
  <c r="A53" i="39"/>
  <c r="E52" i="39"/>
  <c r="D52" i="39"/>
  <c r="C52" i="39"/>
  <c r="B52" i="39"/>
  <c r="A52" i="39"/>
  <c r="E50" i="39"/>
  <c r="D50" i="39"/>
  <c r="C50" i="39"/>
  <c r="B50" i="39"/>
  <c r="A50" i="39"/>
  <c r="E49" i="39"/>
  <c r="D49" i="39"/>
  <c r="C49" i="39"/>
  <c r="B49" i="39"/>
  <c r="A49" i="39"/>
  <c r="E47" i="39"/>
  <c r="D47" i="39"/>
  <c r="C47" i="39"/>
  <c r="B47" i="39"/>
  <c r="A47" i="39"/>
  <c r="E46" i="39"/>
  <c r="D46" i="39"/>
  <c r="C46" i="39"/>
  <c r="B46" i="39"/>
  <c r="A46" i="39"/>
  <c r="E44" i="39"/>
  <c r="D44" i="39"/>
  <c r="C44" i="39"/>
  <c r="B44" i="39"/>
  <c r="A44" i="39"/>
  <c r="E43" i="39"/>
  <c r="D43" i="39"/>
  <c r="C43" i="39"/>
  <c r="B43" i="39"/>
  <c r="A43" i="39"/>
  <c r="E41" i="39"/>
  <c r="D41" i="39"/>
  <c r="C41" i="39"/>
  <c r="B41" i="39"/>
  <c r="A41" i="39"/>
  <c r="E40" i="39"/>
  <c r="D40" i="39"/>
  <c r="C40" i="39"/>
  <c r="B40" i="39"/>
  <c r="A40" i="39"/>
  <c r="E39" i="39"/>
  <c r="D39" i="39"/>
  <c r="C39" i="39"/>
  <c r="B39" i="39"/>
  <c r="A39" i="39"/>
  <c r="E37" i="39"/>
  <c r="D37" i="39"/>
  <c r="C37" i="39"/>
  <c r="B37" i="39"/>
  <c r="A37" i="39"/>
  <c r="E36" i="39"/>
  <c r="D36" i="39"/>
  <c r="C36" i="39"/>
  <c r="B36" i="39"/>
  <c r="A36" i="39"/>
  <c r="E34" i="39"/>
  <c r="D34" i="39"/>
  <c r="C34" i="39"/>
  <c r="B34" i="39"/>
  <c r="A34" i="39"/>
  <c r="E33" i="39"/>
  <c r="D33" i="39"/>
  <c r="C33" i="39"/>
  <c r="B33" i="39"/>
  <c r="A33" i="39"/>
  <c r="E31" i="39"/>
  <c r="D31" i="39"/>
  <c r="C31" i="39"/>
  <c r="B31" i="39"/>
  <c r="A31" i="39"/>
  <c r="E30" i="39"/>
  <c r="D30" i="39"/>
  <c r="C30" i="39"/>
  <c r="B30" i="39"/>
  <c r="A30" i="39"/>
  <c r="E28" i="39"/>
  <c r="D28" i="39"/>
  <c r="C28" i="39"/>
  <c r="B28" i="39"/>
  <c r="A28" i="39"/>
  <c r="E27" i="39"/>
  <c r="D27" i="39"/>
  <c r="C27" i="39"/>
  <c r="B27" i="39"/>
  <c r="A27" i="39"/>
  <c r="E25" i="39"/>
  <c r="D25" i="39"/>
  <c r="C25" i="39"/>
  <c r="B25" i="39"/>
  <c r="A25" i="39"/>
  <c r="E24" i="39"/>
  <c r="D24" i="39"/>
  <c r="C24" i="39"/>
  <c r="B24" i="39"/>
  <c r="A24" i="39"/>
  <c r="E22" i="39"/>
  <c r="D22" i="39"/>
  <c r="C22" i="39"/>
  <c r="B22" i="39"/>
  <c r="A22" i="39"/>
  <c r="E21" i="39"/>
  <c r="D21" i="39"/>
  <c r="C21" i="39"/>
  <c r="B21" i="39"/>
  <c r="A21" i="39"/>
  <c r="E19" i="39"/>
  <c r="D19" i="39"/>
  <c r="C19" i="39"/>
  <c r="B19" i="39"/>
  <c r="A19" i="39"/>
  <c r="E18" i="39"/>
  <c r="D18" i="39"/>
  <c r="C18" i="39"/>
  <c r="B18" i="39"/>
  <c r="A18" i="39"/>
  <c r="E16" i="39"/>
  <c r="D16" i="39"/>
  <c r="C16" i="39"/>
  <c r="B16" i="39"/>
  <c r="A16" i="39"/>
  <c r="E15" i="39"/>
  <c r="D15" i="39"/>
  <c r="C15" i="39"/>
  <c r="B15" i="39"/>
  <c r="A15" i="39"/>
  <c r="E13" i="39"/>
  <c r="D13" i="39"/>
  <c r="C13" i="39"/>
  <c r="B13" i="39"/>
  <c r="A13" i="39"/>
  <c r="E12" i="39"/>
  <c r="D12" i="39"/>
  <c r="C12" i="39"/>
  <c r="B12" i="39"/>
  <c r="A12" i="39"/>
  <c r="E10" i="39"/>
  <c r="D10" i="39"/>
  <c r="C10" i="39"/>
  <c r="B10" i="39"/>
  <c r="A10" i="39"/>
  <c r="E9" i="39"/>
  <c r="D9" i="39"/>
  <c r="C9" i="39"/>
  <c r="B9" i="39"/>
  <c r="A9" i="39"/>
  <c r="E7" i="39"/>
  <c r="D7" i="39"/>
  <c r="C7" i="39"/>
  <c r="B7" i="39"/>
  <c r="A7" i="39"/>
  <c r="E6" i="39"/>
  <c r="D6" i="39"/>
  <c r="C6" i="39"/>
  <c r="B6" i="39"/>
  <c r="A6" i="39"/>
  <c r="E5" i="39"/>
  <c r="D5" i="39"/>
  <c r="C5" i="39"/>
  <c r="B5" i="39"/>
  <c r="A5" i="39"/>
  <c r="E3" i="39"/>
  <c r="D3" i="39"/>
  <c r="C3" i="39"/>
  <c r="B3" i="39"/>
  <c r="A3" i="39"/>
  <c r="E2" i="39"/>
  <c r="D2" i="39"/>
  <c r="C2" i="39"/>
  <c r="B2" i="39"/>
  <c r="A2" i="39"/>
  <c r="AN206" i="32"/>
  <c r="AN205" i="32"/>
  <c r="AN204" i="32"/>
  <c r="AN207" i="32"/>
</calcChain>
</file>

<file path=xl/sharedStrings.xml><?xml version="1.0" encoding="utf-8"?>
<sst xmlns="http://schemas.openxmlformats.org/spreadsheetml/2006/main" count="4810" uniqueCount="1906">
  <si>
    <t>Section</t>
  </si>
  <si>
    <t>Variable description</t>
  </si>
  <si>
    <t>General information</t>
  </si>
  <si>
    <t>country</t>
  </si>
  <si>
    <t>Country</t>
  </si>
  <si>
    <t>countryc</t>
  </si>
  <si>
    <t>Country isocode</t>
  </si>
  <si>
    <t>fucode</t>
  </si>
  <si>
    <t>Unique firm code</t>
  </si>
  <si>
    <t>firm_id</t>
  </si>
  <si>
    <t>Firm id</t>
  </si>
  <si>
    <t>year</t>
  </si>
  <si>
    <t>Year of the innovation survey</t>
  </si>
  <si>
    <t>year1</t>
  </si>
  <si>
    <t>First year of the reference period</t>
  </si>
  <si>
    <t>year2</t>
  </si>
  <si>
    <t>Second year of the reference period</t>
  </si>
  <si>
    <t>year3</t>
  </si>
  <si>
    <t>Third year of the reference period</t>
  </si>
  <si>
    <t>yr_per</t>
  </si>
  <si>
    <t>Last year of the survey period</t>
  </si>
  <si>
    <t>exp_f</t>
  </si>
  <si>
    <t>Expansion factor</t>
  </si>
  <si>
    <t>exp_f1</t>
  </si>
  <si>
    <t>Expansion factor (alternative)</t>
  </si>
  <si>
    <t>survey</t>
  </si>
  <si>
    <t>Abbreviation and year of the innovation survey</t>
  </si>
  <si>
    <t>isic4_2d</t>
  </si>
  <si>
    <t>Sector (ISIC Rev. 4) - 2 digits</t>
  </si>
  <si>
    <t>isic4_3d</t>
  </si>
  <si>
    <t>Sector (ISIC Rev. 4) - 3 digits</t>
  </si>
  <si>
    <t>isic4_4d</t>
  </si>
  <si>
    <t>Sector (ISIC Rev. 4) - 4 digits</t>
  </si>
  <si>
    <t>isic3_1d</t>
  </si>
  <si>
    <t>Sector (ISIC Rev. 3.1) - 1 digit</t>
  </si>
  <si>
    <t>isic3_2d</t>
  </si>
  <si>
    <t>Sector (ISIC Rev. 3.1) - 2 digits</t>
  </si>
  <si>
    <t>Firms characteristics</t>
  </si>
  <si>
    <t>yr_firm</t>
  </si>
  <si>
    <t>Year of start of operations</t>
  </si>
  <si>
    <t>group</t>
  </si>
  <si>
    <t>web</t>
  </si>
  <si>
    <t>Dummy = 1 if firm has a website</t>
  </si>
  <si>
    <t>empl_Y1</t>
  </si>
  <si>
    <t>empl_Y2</t>
  </si>
  <si>
    <t>empl_Y3</t>
  </si>
  <si>
    <t>sales_Y1</t>
  </si>
  <si>
    <t>Sales in local currency in year 1</t>
  </si>
  <si>
    <t>sales_Y2</t>
  </si>
  <si>
    <t>Sales in local currency in year 2</t>
  </si>
  <si>
    <t>sales_Y3</t>
  </si>
  <si>
    <t>Sales in local currency in year 3</t>
  </si>
  <si>
    <t>sales_us_Y1</t>
  </si>
  <si>
    <t>Sales in USD in year 1</t>
  </si>
  <si>
    <t>sales_us_Y2</t>
  </si>
  <si>
    <t>Sales in USD in year 2</t>
  </si>
  <si>
    <t>sales_us_Y3</t>
  </si>
  <si>
    <t>Sales in USD in year 3</t>
  </si>
  <si>
    <t>export_Y1</t>
  </si>
  <si>
    <t>Exports in local currency in year 1</t>
  </si>
  <si>
    <t>export_Y2</t>
  </si>
  <si>
    <t>Exports in local currency in year 2</t>
  </si>
  <si>
    <t>export_Y3</t>
  </si>
  <si>
    <t>Exports in local currency in year 3</t>
  </si>
  <si>
    <t>export_us_Y1</t>
  </si>
  <si>
    <t>Exports in USD in year 1</t>
  </si>
  <si>
    <t>export_us_Y2</t>
  </si>
  <si>
    <t>Exports in USD in year 2</t>
  </si>
  <si>
    <t>export_us_Y3</t>
  </si>
  <si>
    <t>Exports in USD in year 3</t>
  </si>
  <si>
    <t>k_Y1</t>
  </si>
  <si>
    <t>Investment in fixed capital in local currency in year 1</t>
  </si>
  <si>
    <t>k_Y2</t>
  </si>
  <si>
    <t>Investment in fixed capital in local currency in year 2</t>
  </si>
  <si>
    <t>k_Y3</t>
  </si>
  <si>
    <t>Investment in fixed capital in local currency in year 3</t>
  </si>
  <si>
    <t>k_us_Y1</t>
  </si>
  <si>
    <t>Investment in fixed capital in USD in year 1</t>
  </si>
  <si>
    <t>k_us_Y2</t>
  </si>
  <si>
    <t>Investment in fixed capital in USD in year 2</t>
  </si>
  <si>
    <t>k_us_Y3</t>
  </si>
  <si>
    <t>Investment in fixed capital in USD in year 3</t>
  </si>
  <si>
    <t>cu_Y1</t>
  </si>
  <si>
    <t>Average percentage of installed capacity utilization in year 1</t>
  </si>
  <si>
    <t>cu_Y2</t>
  </si>
  <si>
    <t>Average percentage of installed capacity utilization in year 2</t>
  </si>
  <si>
    <t>cu_Y3</t>
  </si>
  <si>
    <t>Average percentage of installed capacity utilization in year 3</t>
  </si>
  <si>
    <t>Human resources</t>
  </si>
  <si>
    <t>postgrad_Y1</t>
  </si>
  <si>
    <t>postgrad_Y2</t>
  </si>
  <si>
    <t>postgrad_Y3</t>
  </si>
  <si>
    <t>undergrad_Y1</t>
  </si>
  <si>
    <t>undergrad_Y2</t>
  </si>
  <si>
    <t>undergrad_Y3</t>
  </si>
  <si>
    <t>tech_Y1</t>
  </si>
  <si>
    <t>tech_Y2</t>
  </si>
  <si>
    <t>tech_Y3</t>
  </si>
  <si>
    <t>degree_nesc</t>
  </si>
  <si>
    <t>degree_et</t>
  </si>
  <si>
    <t>degree_ssc</t>
  </si>
  <si>
    <t>degree_hum</t>
  </si>
  <si>
    <t>Knowledge organization</t>
  </si>
  <si>
    <t>RD_dep</t>
  </si>
  <si>
    <t>Dummy = 1 if presence of a formal R&amp;D department</t>
  </si>
  <si>
    <t>EID_dep</t>
  </si>
  <si>
    <t>Dummy = 1 if presence of a formal Engineering and Industrial Design (EID) department</t>
  </si>
  <si>
    <t>IS_dep</t>
  </si>
  <si>
    <t>Dummy = 1 if presence of a formal Informatics and Systems (IS) department</t>
  </si>
  <si>
    <t>RD_empl</t>
  </si>
  <si>
    <t>Number of persons employed in the R&amp;D department</t>
  </si>
  <si>
    <t>EID_empl</t>
  </si>
  <si>
    <t>Number of persons employed in the EID department</t>
  </si>
  <si>
    <t>IS_empl</t>
  </si>
  <si>
    <t>Number of persons employed in the IS department</t>
  </si>
  <si>
    <t>Innovation expenditures</t>
  </si>
  <si>
    <t>rdintexp_Y1</t>
  </si>
  <si>
    <t>Innovation expenditures in in-house R&amp;D in local currency in year 1</t>
  </si>
  <si>
    <t>rdintexp_Y2</t>
  </si>
  <si>
    <t>Innovation expenditures in in-house R&amp;D in local currency in year 2</t>
  </si>
  <si>
    <t>rdintexp_Y3</t>
  </si>
  <si>
    <t>Innovation expenditures in in-house R&amp;D in local currency in year 3</t>
  </si>
  <si>
    <t>rdextexp_Y1</t>
  </si>
  <si>
    <t>Innovation expenditures in external R&amp;D in local currency in year 1</t>
  </si>
  <si>
    <t>rdextexp_Y2</t>
  </si>
  <si>
    <t>Innovation expenditures in external R&amp;D in local currency in year 2</t>
  </si>
  <si>
    <t>rdextexp_Y3</t>
  </si>
  <si>
    <t>Innovation expenditures in external R&amp;D in local currency in year 3</t>
  </si>
  <si>
    <t>machexp_Y1</t>
  </si>
  <si>
    <t>Innovation expenditures in machines and equipment in local currency in year 1</t>
  </si>
  <si>
    <t>machexp_Y2</t>
  </si>
  <si>
    <t>Innovation expenditures in machines and equipment in local currency in year 2</t>
  </si>
  <si>
    <t>machexp_Y3</t>
  </si>
  <si>
    <t>Innovation expenditures in machines and equipment in local currency in year 3</t>
  </si>
  <si>
    <t>hardwexp_Y1</t>
  </si>
  <si>
    <t>Innovation expenditures in hardware in local currency in year 1</t>
  </si>
  <si>
    <t>hardwexp_Y2</t>
  </si>
  <si>
    <t>Innovation expenditures in hardware in local currency in year 2</t>
  </si>
  <si>
    <t>hardwexp_Y3</t>
  </si>
  <si>
    <t>Innovation expenditures in hardware in local currency in year 3</t>
  </si>
  <si>
    <t>softwexp_Y1</t>
  </si>
  <si>
    <t>Innovation expenditures in software in local currency in year 1</t>
  </si>
  <si>
    <t>softwexp_Y2</t>
  </si>
  <si>
    <t>Innovation expenditures in software in local currency in year 2</t>
  </si>
  <si>
    <t>softwexp_Y3</t>
  </si>
  <si>
    <t>Innovation expenditures in software in local currency in year 3</t>
  </si>
  <si>
    <t>ictexp_Y1</t>
  </si>
  <si>
    <t>Innovation expenditures in ICT in local currency in year 1</t>
  </si>
  <si>
    <t>ictexp_Y2</t>
  </si>
  <si>
    <t>Innovation expenditures in ICT in local currency in year 2</t>
  </si>
  <si>
    <t>ictexp_Y3</t>
  </si>
  <si>
    <t>Innovation expenditures in ICT in local currency in year 3</t>
  </si>
  <si>
    <t>ict_mach_Y1</t>
  </si>
  <si>
    <t>Innovation expenditures in machinery and equipment (ICT included) in local currency in year 1</t>
  </si>
  <si>
    <t>ict_mach_Y2</t>
  </si>
  <si>
    <t>Innovation expenditures in machinery and equipment (ICT included) in local currency in year 2</t>
  </si>
  <si>
    <t>ict_mach_Y3</t>
  </si>
  <si>
    <t>Innovation expenditures in machinery and equipment (ICT included) in local currency in year 3</t>
  </si>
  <si>
    <t>IPexp_Y1</t>
  </si>
  <si>
    <t>Innovation expenditures in knowledge acquisition, consultancies and technical assistance in local currency in year 1</t>
  </si>
  <si>
    <t>IPexp_Y2</t>
  </si>
  <si>
    <t>Innovation expenditures in knowledge acquisition, consultancies and technical assistance in local currency in year 2</t>
  </si>
  <si>
    <t>IPexp_Y3</t>
  </si>
  <si>
    <t>Innovation expenditures in knowledge acquisition, consultancies and technical assistance in local currency in year 3</t>
  </si>
  <si>
    <t>trainexp_Y1</t>
  </si>
  <si>
    <t>Innovation expenditures in training in local currency in year 1</t>
  </si>
  <si>
    <t>trainexp_Y2</t>
  </si>
  <si>
    <t>Innovation expenditures in training in local currency in year 2</t>
  </si>
  <si>
    <t>trainexp_Y3</t>
  </si>
  <si>
    <t>Innovation expenditures in training in local currency in year 3</t>
  </si>
  <si>
    <t>IDexp_Y1</t>
  </si>
  <si>
    <t>Innovation expenditures in engineering and design in local currency in year 1</t>
  </si>
  <si>
    <t>IDexp_Y2</t>
  </si>
  <si>
    <t>Innovation expenditures in engineering and design in local currency in year 2</t>
  </si>
  <si>
    <t>IDexp_Y3</t>
  </si>
  <si>
    <t>Innovation expenditures in engineering and design in local currency in year 3</t>
  </si>
  <si>
    <t>mktexp_Y1</t>
  </si>
  <si>
    <t>Innovation expenditures in market research in local currency in year 1</t>
  </si>
  <si>
    <t>mktexp_Y2</t>
  </si>
  <si>
    <t>Innovation expenditures in market research in local currency in year 2</t>
  </si>
  <si>
    <t>mktexp_Y3</t>
  </si>
  <si>
    <t>Innovation expenditures in market research in local currency in year 3</t>
  </si>
  <si>
    <t>otherexp_Y1</t>
  </si>
  <si>
    <t>Innovation expenditures in other activities in local currency in year 1</t>
  </si>
  <si>
    <t>otherexp_Y2</t>
  </si>
  <si>
    <t>Innovation expenditures in other activities in local currency in year 2</t>
  </si>
  <si>
    <t>otherexp_Y3</t>
  </si>
  <si>
    <t>Innovation expenditures in other activities in local currency in year 3</t>
  </si>
  <si>
    <t>Innovation expenditures in in-house R&amp;D in USD in year 1</t>
  </si>
  <si>
    <t>rdintexp_us_Y2</t>
  </si>
  <si>
    <t>Innovation expenditures in in-house R&amp;D in USD in year 2</t>
  </si>
  <si>
    <t>rdintexp_us_Y3</t>
  </si>
  <si>
    <t>Innovation expenditures in in-house R&amp;D in USD in year 3</t>
  </si>
  <si>
    <t>Innovation expenditures in external R&amp;D in USD in year 1</t>
  </si>
  <si>
    <t>rdextexp_us_Y2</t>
  </si>
  <si>
    <t>Innovation expenditures in external R&amp;D in USD in year 2</t>
  </si>
  <si>
    <t>rdextexp_us_Y3</t>
  </si>
  <si>
    <t>Innovation expenditures in external R&amp;D in USD in year 3</t>
  </si>
  <si>
    <t>Innovation expenditures in machines and equipment in USD in year 1</t>
  </si>
  <si>
    <t>machexp_us_Y2</t>
  </si>
  <si>
    <t>Innovation expenditures in machines and equipment in USD in year 2</t>
  </si>
  <si>
    <t>machexp_us_Y3</t>
  </si>
  <si>
    <t>Innovation expenditures in machines and equipment in USD in year 3</t>
  </si>
  <si>
    <t>Innovation expenditures in hardware in USD in year 1</t>
  </si>
  <si>
    <t>hardwexp_us_Y2</t>
  </si>
  <si>
    <t>Innovation expenditures in hardware in USD in year 2</t>
  </si>
  <si>
    <t>hardwexp_us_Y3</t>
  </si>
  <si>
    <t>Innovation expenditures in hardware in USD in year 3</t>
  </si>
  <si>
    <t>Innovation expenditures in software in USD in year 1</t>
  </si>
  <si>
    <t>softwexp_us_Y2</t>
  </si>
  <si>
    <t>Innovation expenditures in software in USD in year 2</t>
  </si>
  <si>
    <t>softwexp_us_Y3</t>
  </si>
  <si>
    <t>Innovation expenditures in software in USD in year 3</t>
  </si>
  <si>
    <t>Innovation expenditures in ICT in USD in year 1</t>
  </si>
  <si>
    <t>ictexp_us_Y2</t>
  </si>
  <si>
    <t>Innovation expenditures in ICT in USD in year 2</t>
  </si>
  <si>
    <t>ictexp_us_Y3</t>
  </si>
  <si>
    <t>Innovation expenditures in ICT in USD in year 3</t>
  </si>
  <si>
    <t>Innovation expenditures in machinery and equipment (ICT included) in USD in year 1</t>
  </si>
  <si>
    <t>ict_mach_us_Y2</t>
  </si>
  <si>
    <t>Innovation expenditures in machinery and equipment (ICT included) in USD in year 2</t>
  </si>
  <si>
    <t>ict_mach_us_Y3</t>
  </si>
  <si>
    <t>Innovation expenditures in machinery and equipment (ICT included) in USD in year 3</t>
  </si>
  <si>
    <t>Innovation expenditures in knowledge acquisition, consultancies and technical assistance in USD in year 1</t>
  </si>
  <si>
    <t>IPexp_us_Y2</t>
  </si>
  <si>
    <t>Innovation expenditures in knowledge acquisition, consultancies and technical assistance in USD in year 2</t>
  </si>
  <si>
    <t>IPexp_us_Y3</t>
  </si>
  <si>
    <t>Innovation expenditures in knowledge acquisition, consultancies and technical assistance in USD in year 3</t>
  </si>
  <si>
    <t>Innovation expenditures in training in USD in year 1</t>
  </si>
  <si>
    <t>trainexp_us_Y2</t>
  </si>
  <si>
    <t>Innovation expenditures in training in USD in year 2</t>
  </si>
  <si>
    <t>trainexp_us_Y3</t>
  </si>
  <si>
    <t>Innovation expenditures in training in USD in year 3</t>
  </si>
  <si>
    <t>Innovation expenditures in engineering and design in USD in year 1</t>
  </si>
  <si>
    <t>IDexp_us_Y2</t>
  </si>
  <si>
    <t>Innovation expenditures in engineering and design in USD in year 2</t>
  </si>
  <si>
    <t>IDexp_us_Y3</t>
  </si>
  <si>
    <t>Innovation expenditures in engineering and design in USD in year 3</t>
  </si>
  <si>
    <t>Innovation expenditures in market research in USD in year 1</t>
  </si>
  <si>
    <t>mktexp_us_Y2</t>
  </si>
  <si>
    <t>Innovation expenditures in market research in USD in year 2</t>
  </si>
  <si>
    <t>mktexp_us_Y3</t>
  </si>
  <si>
    <t>Innovation expenditures in market research in USD in year 3</t>
  </si>
  <si>
    <t>Innovation expenditures in other activities in USD in year 1</t>
  </si>
  <si>
    <t>otherexp_us_Y2</t>
  </si>
  <si>
    <t>Innovation expenditures in other activities in USD in year 2</t>
  </si>
  <si>
    <t>otherexp_us_Y3</t>
  </si>
  <si>
    <t>Innovation expenditures in other activities in USD in year 3</t>
  </si>
  <si>
    <t>Financial support</t>
  </si>
  <si>
    <t>Share of innovation expenditures funded by public institutions</t>
  </si>
  <si>
    <t>Share of innovation expenditures funded by banks</t>
  </si>
  <si>
    <t>Share of innovation expenditures funded by the firm's own resources</t>
  </si>
  <si>
    <t>Share of innovation expenditures funded by other sources</t>
  </si>
  <si>
    <t>Dummy = 1 if part of the innovation expenditures were funded by public institutions</t>
  </si>
  <si>
    <t>Dummy = 1 if part of the innovation expenditures were funded by banks</t>
  </si>
  <si>
    <t>Dummy = 1 if part of the innovation expenditures were funded by the firm's own resources</t>
  </si>
  <si>
    <t>Dummy = 1 if part of the innovation expenditures were funded by other sources</t>
  </si>
  <si>
    <t>Innovation outputs</t>
  </si>
  <si>
    <t>dimpgd</t>
  </si>
  <si>
    <t>Dummy = 1 if the firm has introduced at least one new good during the reference period</t>
  </si>
  <si>
    <t>dimpserv</t>
  </si>
  <si>
    <t>Dummy = 1 if the firm has introduced at least one new service during the reference period</t>
  </si>
  <si>
    <t>dimppd</t>
  </si>
  <si>
    <t>Dummy = 1 if the firm has introduced at least one new product during the reference period</t>
  </si>
  <si>
    <t>dnewgd</t>
  </si>
  <si>
    <t>Dummy = 1 if the firm has introduced at least one improved good during the reference period</t>
  </si>
  <si>
    <t>dnewserv</t>
  </si>
  <si>
    <t>Dummy = 1 if the firm has introduced at least one improved service during the reference period</t>
  </si>
  <si>
    <t>dnewpd</t>
  </si>
  <si>
    <t>Dummy = 1 if the firm has introduced at least one improved product during the reference period</t>
  </si>
  <si>
    <t>dinngd</t>
  </si>
  <si>
    <t>Dummy = 1 if the firm has introduced at least one good innovation during the reference period</t>
  </si>
  <si>
    <t>dinnserv</t>
  </si>
  <si>
    <t>Dummy = 1 if the firm has introduced at least one service innovation during the reference period</t>
  </si>
  <si>
    <t>dinnpd</t>
  </si>
  <si>
    <t>Dummy = 1 if the firm has introduced at least one product innovation during the reference period</t>
  </si>
  <si>
    <t>dnewpc</t>
  </si>
  <si>
    <t>Dummy = 1 if the firm has introduced at least one new process during the reference period</t>
  </si>
  <si>
    <t>dimppc</t>
  </si>
  <si>
    <t>Dummy = 1 if the firm has introduced at least one improved process during the reference period</t>
  </si>
  <si>
    <t>dinnpc</t>
  </si>
  <si>
    <t>Dummy = 1 if the firm has introduced at least one process innovation during the reference period</t>
  </si>
  <si>
    <t>dinnorgpc</t>
  </si>
  <si>
    <t>Dummy = 1 if the firm has introduced new business practices for the organization of processes during the reference period</t>
  </si>
  <si>
    <t>dinnorgresp</t>
  </si>
  <si>
    <t>Dummy = 1 if the firm has introduced new methods for organizational responsibilities and decision-making during the reference period</t>
  </si>
  <si>
    <t>dinnorgext</t>
  </si>
  <si>
    <t>Dummy = 1 if the firm has introduced new methods for organizing external relations with other firms or public institutions during the reference period</t>
  </si>
  <si>
    <t>dinnorg</t>
  </si>
  <si>
    <t>Dummy = 1 if the firm has introduced at least one organizational innovation during the reference period</t>
  </si>
  <si>
    <t>dinndist</t>
  </si>
  <si>
    <t>Dummy = 1 if the firm has introduced new methods of distributing or placing products on the market during the reference period</t>
  </si>
  <si>
    <t>dinnprice</t>
  </si>
  <si>
    <t>Dummy = 1 if the firm has introduced new pricing methods for goods or services during the reference period</t>
  </si>
  <si>
    <t>dinnmkt</t>
  </si>
  <si>
    <t>Dummy = 1 if the firm has introduced at least one marketing innovation during the reference period</t>
  </si>
  <si>
    <t>impgd</t>
  </si>
  <si>
    <t>Number of improved goods introduced by the firm during the period of reference</t>
  </si>
  <si>
    <t>impserv</t>
  </si>
  <si>
    <t>Number of improved services introduced by the firm during the period of reference</t>
  </si>
  <si>
    <t>imppd</t>
  </si>
  <si>
    <t>Number of improved products introduced by the firm during the period of reference</t>
  </si>
  <si>
    <t>newgd</t>
  </si>
  <si>
    <t>Number of new goods introduced by the firm during the period of reference</t>
  </si>
  <si>
    <t>newserv</t>
  </si>
  <si>
    <t>Number of new services introduced by the firm during the period of reference</t>
  </si>
  <si>
    <t>newpd</t>
  </si>
  <si>
    <t>Number of new products introduced by the firm during the period of reference</t>
  </si>
  <si>
    <t>inngd</t>
  </si>
  <si>
    <t>Number of good innovations introduced by the firm during the period of reference</t>
  </si>
  <si>
    <t>innserv</t>
  </si>
  <si>
    <t>Number of service innovations introduced by the firm during the period of reference</t>
  </si>
  <si>
    <t>innpd</t>
  </si>
  <si>
    <t>Number of product innovations introduced by the firm during the period of reference</t>
  </si>
  <si>
    <t>imppc</t>
  </si>
  <si>
    <t>Number of improved processes introduced by the firm during the period of reference</t>
  </si>
  <si>
    <t>newpc</t>
  </si>
  <si>
    <t>Number of new processes introduced by the firm during the period of reference</t>
  </si>
  <si>
    <t>innpc</t>
  </si>
  <si>
    <t>Number of process innovations introduced by the firm during the period of reference</t>
  </si>
  <si>
    <t>innpd_scp</t>
  </si>
  <si>
    <t>innpc_scp</t>
  </si>
  <si>
    <t>Innovation effects (ex-post)</t>
  </si>
  <si>
    <t>Importance of the increase in the market share and/or the entrance into new markets as an innovation effect</t>
  </si>
  <si>
    <t>Importance of the increase in the range of products as an innovation effect</t>
  </si>
  <si>
    <t>Importance of the entrance into new markets as an innovation effect</t>
  </si>
  <si>
    <t>Importance of the increase in the market share as an innovation effect</t>
  </si>
  <si>
    <t>Importance of a stable market share as an innovation effect</t>
  </si>
  <si>
    <t>Importance of the improvement in the quality of products as an innovation effect</t>
  </si>
  <si>
    <t>Importance of the improvement in the flexibility of production as an innovation effect</t>
  </si>
  <si>
    <t>Importance of the increase of the capacity of production as an innovation effect</t>
  </si>
  <si>
    <t>Importance of the increase in the capacity and/or the improvement in flexibility of production</t>
  </si>
  <si>
    <t>Importance of the reduction in unit labor costs as an innovation effect</t>
  </si>
  <si>
    <t>Importance of the reduction in consumption of materials and energy as an innovation effect</t>
  </si>
  <si>
    <t>Importance of the reduction in unit production costs as an innovation effect</t>
  </si>
  <si>
    <t>Importance of the reduction in environmental impacts and/or the improvement of health and safety as an innovation effect</t>
  </si>
  <si>
    <t>Importance of the improvement of the use of the skills of the staff as an innovation effect</t>
  </si>
  <si>
    <t>Product innovation turnovers</t>
  </si>
  <si>
    <t>sales_innpdnf</t>
  </si>
  <si>
    <t>Share of sales corresponding to product innovations that are new to the firm during the reference period</t>
  </si>
  <si>
    <t>sales_innpdnm</t>
  </si>
  <si>
    <t>Share of sales corresponding to product innovations that are new to the market (domestic or international) during the reference period</t>
  </si>
  <si>
    <t>export_innpdnf</t>
  </si>
  <si>
    <t>Share of exports corresponding to product innovations that are new to the firm during the reference period</t>
  </si>
  <si>
    <t>export_innpdnm</t>
  </si>
  <si>
    <t>Share of exports corresponding to product innovations that are new to the market (domestic or international) during the reference period</t>
  </si>
  <si>
    <t xml:space="preserve">Innovation incentives (ex-ante) </t>
  </si>
  <si>
    <t>dmot_dem</t>
  </si>
  <si>
    <t>Dummy = 1 if an unsatisfied demand is an important incentive to innovate</t>
  </si>
  <si>
    <t>dmot_sci</t>
  </si>
  <si>
    <t>Dummy = 1 if exploiting a new idea or new scientific knowledge and technics is an important incentive to innovate</t>
  </si>
  <si>
    <t>dmot_comp</t>
  </si>
  <si>
    <t>Dummy = 1 if threat of competition is an important incentive to innovate</t>
  </si>
  <si>
    <t>dmot_reg</t>
  </si>
  <si>
    <t>Dummy = 1 if laws and regulations are an important incentive to innovate</t>
  </si>
  <si>
    <t>dmot_ip</t>
  </si>
  <si>
    <t>Dummy = 1 if changes in IP regulations are an important incentive to innovate</t>
  </si>
  <si>
    <t>dmot_certif</t>
  </si>
  <si>
    <t>Dummy = 1 if certification processes are an important incentive to innovate</t>
  </si>
  <si>
    <t>dmot_pb</t>
  </si>
  <si>
    <t>Dummy = 1 if a technical problem is an important incentive to innovate</t>
  </si>
  <si>
    <t>dmot_ifirm</t>
  </si>
  <si>
    <t>Dummy = 1 if a exploiting a new idea generated inside the firm is an important incentive to innovate</t>
  </si>
  <si>
    <t>dmot_other</t>
  </si>
  <si>
    <t>Dummy = 1 if other incentives to innovate are important</t>
  </si>
  <si>
    <t>Obstacles</t>
  </si>
  <si>
    <t>dobst_cost</t>
  </si>
  <si>
    <t>Dummy = 1 if high costs of innovation are an important obstacle to innovation</t>
  </si>
  <si>
    <t>dobst_preturn</t>
  </si>
  <si>
    <t>dobst_finint</t>
  </si>
  <si>
    <t>Dummy = 1 if the lack of internal financial resources is an important obstacle to innovation</t>
  </si>
  <si>
    <t>dobst_finext</t>
  </si>
  <si>
    <t>Dummy = 1 if the lack of external financial resources is an important obstacle to innovation</t>
  </si>
  <si>
    <t>dobst_hk</t>
  </si>
  <si>
    <t>dobst_infomkt</t>
  </si>
  <si>
    <t>Dummy = 1 if the lack of information on markets is an important obstacle to innovation</t>
  </si>
  <si>
    <t>dobst_infotech</t>
  </si>
  <si>
    <t>Dummy = 1 if the lack of information on technologies is an important obstacle to innovation</t>
  </si>
  <si>
    <t>dobst_coop</t>
  </si>
  <si>
    <t>Dummy = 1 if the difficulty to find cooperation partners is an important obstacle to innovation</t>
  </si>
  <si>
    <t>dobst_org</t>
  </si>
  <si>
    <t>Dummy = 1 if the organizational rigidity within the firm is an important obstacle to innovation</t>
  </si>
  <si>
    <t>dobst_mktdom</t>
  </si>
  <si>
    <t>Dummy = 1 if the fact that the market is dominated by established firms is an important obstacle to innovation</t>
  </si>
  <si>
    <t>Dummy = 1 if demand uncertainty for innovation products is an important obstacle to innovation</t>
  </si>
  <si>
    <t>dobst_mktsize</t>
  </si>
  <si>
    <t>Dummy = 1 if the small market size is an important obstacle to innovation</t>
  </si>
  <si>
    <t>dobst_infra</t>
  </si>
  <si>
    <t>Dummy = 1 if the lack of infrastructure is an important obstacle to innovation</t>
  </si>
  <si>
    <t>dobst_IP</t>
  </si>
  <si>
    <t>Dummy = 1 if the difficulty to protect innovations is an important obstacle to innovation</t>
  </si>
  <si>
    <t>Dummy = 1 if the lack of STI public policies is an important obstacle to innovation</t>
  </si>
  <si>
    <t>dobst_train</t>
  </si>
  <si>
    <t>Dummy = 1 if the high cost of training is an important obstacle to innovation</t>
  </si>
  <si>
    <t>dobst_other</t>
  </si>
  <si>
    <t>Dummy = 1 if other obstacles to innovation are important</t>
  </si>
  <si>
    <t>obst_cost</t>
  </si>
  <si>
    <t>obst_preturn</t>
  </si>
  <si>
    <t>obst_finint</t>
  </si>
  <si>
    <t>Importance of the lack of internal financial resources as an obstacle to innovation</t>
  </si>
  <si>
    <t>obst_finext</t>
  </si>
  <si>
    <t>Importance of the lack of external financial resources as an obstacle to innovation</t>
  </si>
  <si>
    <t>obst_hk</t>
  </si>
  <si>
    <t>obst_infomkt</t>
  </si>
  <si>
    <t>Importance of the lack of information on markets as an obstacle to innovation</t>
  </si>
  <si>
    <t>obst_infotech</t>
  </si>
  <si>
    <t>Importance of the lack of information on technologies as an obstacle to innovation</t>
  </si>
  <si>
    <t>obst_coop</t>
  </si>
  <si>
    <t>Importance of the difficulty to find cooperation partners as an obstacle to innovation</t>
  </si>
  <si>
    <t>obst_org</t>
  </si>
  <si>
    <t>Importance of the organizational rigidity within the firm as an obstacle to innovation</t>
  </si>
  <si>
    <t>obst_mktdom</t>
  </si>
  <si>
    <t>Importance of the fact that the market is dominated by established firms as an obstacle to innovation</t>
  </si>
  <si>
    <t>Importance of demand uncertainty for innovation products as an obstacle to innovation</t>
  </si>
  <si>
    <t>obst_mktsize</t>
  </si>
  <si>
    <t>Importance of the small market size as an obstacle to innovation</t>
  </si>
  <si>
    <t>obst_infra</t>
  </si>
  <si>
    <t>Importance of the lack of infrastructure as an obstacle to innovation</t>
  </si>
  <si>
    <t>obst_IP</t>
  </si>
  <si>
    <t>Importance of the lack of STI public policies as an obstacle to innovation</t>
  </si>
  <si>
    <t>obst_train</t>
  </si>
  <si>
    <t>Importance of the high cost of training as an obstacle to innovation</t>
  </si>
  <si>
    <t>obst_other</t>
  </si>
  <si>
    <t>Importance of other obstacles to innovation</t>
  </si>
  <si>
    <t>Cooperation</t>
  </si>
  <si>
    <t>coop</t>
  </si>
  <si>
    <t>Dummy = 1 if the firm has cooperated</t>
  </si>
  <si>
    <t>coop_gp</t>
  </si>
  <si>
    <t>Dummy = 1 if the firm has cooperated with the group</t>
  </si>
  <si>
    <t>coop_relf</t>
  </si>
  <si>
    <t>Dummy = 1 if the firm has cooperated with other related firms</t>
  </si>
  <si>
    <t>coop_comp</t>
  </si>
  <si>
    <t>Dummy = 1 if the firm has cooperated with competitors</t>
  </si>
  <si>
    <t>coop_otherf</t>
  </si>
  <si>
    <t>Dummy = 1 if the firm has cooperated with other firms</t>
  </si>
  <si>
    <t>coop_comp_otherf</t>
  </si>
  <si>
    <t>Dummy = 1 if the firm has cooperated with competitors and/or other firms</t>
  </si>
  <si>
    <t>coop_cl</t>
  </si>
  <si>
    <t>Dummy = 1 if the firm has cooperated with clients</t>
  </si>
  <si>
    <t>coop_suppl</t>
  </si>
  <si>
    <t>Dummy = 1 if the firm has cooperated with suppliers</t>
  </si>
  <si>
    <t>coop_cons</t>
  </si>
  <si>
    <t>Dummy = 1 if the firm has cooperated with consultants</t>
  </si>
  <si>
    <t>coop_ba</t>
  </si>
  <si>
    <t>Dummy = 1 if the firm has cooperated with business associations</t>
  </si>
  <si>
    <t>coop_cons_ba</t>
  </si>
  <si>
    <t>coop_techint</t>
  </si>
  <si>
    <t>Dummy = 1 if the firm has cooperated with technology intermediaries</t>
  </si>
  <si>
    <t>coop_consres</t>
  </si>
  <si>
    <t>Dummy = 1 if the firm has cooperated with consultants, laboratories and research institutions</t>
  </si>
  <si>
    <t>coop_univ</t>
  </si>
  <si>
    <t>Dummy = 1 if the firm has cooperated with universities</t>
  </si>
  <si>
    <t>coop_ot</t>
  </si>
  <si>
    <t>Dummy = 1 if the firm has cooperated with tertiary non-university institutions</t>
  </si>
  <si>
    <t>coop_tert</t>
  </si>
  <si>
    <t>Dummy = 1 if the firm has cooperated with universities and other tertiary institutions</t>
  </si>
  <si>
    <t>coop_lab</t>
  </si>
  <si>
    <t>Dummy = 1 if the firm has cooperated with laboratories and R&amp;D firms</t>
  </si>
  <si>
    <t>coop_pubres</t>
  </si>
  <si>
    <t>Dummy = 1 if the firm has cooperated with public research institutions</t>
  </si>
  <si>
    <t>coop_ip</t>
  </si>
  <si>
    <t>coop_pubsti</t>
  </si>
  <si>
    <t>Dummy = 1 if the firm has cooperated with public institutions of support to STI</t>
  </si>
  <si>
    <t>coop_other</t>
  </si>
  <si>
    <t>Dummy = 1 if the firm has cooperated with other organizations</t>
  </si>
  <si>
    <t>coop_rd</t>
  </si>
  <si>
    <t>Dummy = 1 if the firm has cooperated in R&amp;D</t>
  </si>
  <si>
    <t>coop_gp_rd</t>
  </si>
  <si>
    <t>Dummy = 1 if the firm has cooperated with the group in R&amp;D</t>
  </si>
  <si>
    <t>coop_relf_rd</t>
  </si>
  <si>
    <t>Dummy = 1 if the firm has cooperated with other related firms in R&amp;D</t>
  </si>
  <si>
    <t>coop_comp_rd</t>
  </si>
  <si>
    <t>Dummy = 1 if the firm has cooperated with competitors in R&amp;D</t>
  </si>
  <si>
    <t>coop_otherf_rd</t>
  </si>
  <si>
    <t>Dummy = 1 if the firm has cooperated with other firms in R&amp;D</t>
  </si>
  <si>
    <t>coop_comp_otherf_rd</t>
  </si>
  <si>
    <t>Dummy = 1 if the firm has cooperated with competitors and/or other firms in R&amp;D</t>
  </si>
  <si>
    <t>coop_cl_rd</t>
  </si>
  <si>
    <t>Dummy = 1 if the firm has cooperated with clients in R&amp;D</t>
  </si>
  <si>
    <t>coop_suppl_rd</t>
  </si>
  <si>
    <t>Dummy = 1 if the firm has cooperated with suppliers in R&amp;D</t>
  </si>
  <si>
    <t>coop_cons_rd</t>
  </si>
  <si>
    <t>Dummy = 1 if the firm has cooperated with consultants in R&amp;D</t>
  </si>
  <si>
    <t>coop_ba_rd</t>
  </si>
  <si>
    <t>Dummy = 1 if the firm has cooperated with business associations in R&amp;D</t>
  </si>
  <si>
    <t>coop_cons_ba_rd</t>
  </si>
  <si>
    <t>coop_techint_rd</t>
  </si>
  <si>
    <t>Dummy = 1 if the firm has cooperated with technology intermediaries in R&amp;D</t>
  </si>
  <si>
    <t>coop_consres_rd</t>
  </si>
  <si>
    <t>Dummy = 1 if the firm has cooperated with consultants, laboratories and research institutions in R&amp;D</t>
  </si>
  <si>
    <t>coop_univ_rd</t>
  </si>
  <si>
    <t>Dummy = 1 if the firm has cooperated with universities in R&amp;D</t>
  </si>
  <si>
    <t>coop_ot_rd</t>
  </si>
  <si>
    <t>Dummy = 1 if the firm has cooperated with tertiary non-university institutions in R&amp;D</t>
  </si>
  <si>
    <t>coop_tert_rd</t>
  </si>
  <si>
    <t>coop_lab_rd</t>
  </si>
  <si>
    <t>Dummy = 1 if the firm has cooperated with laboratories and R&amp;D firms in R&amp;D</t>
  </si>
  <si>
    <t>coop_privres_rd</t>
  </si>
  <si>
    <t>Dummy = 1 if the firm has cooperated with private research institutions (non-profit) in R&amp;D</t>
  </si>
  <si>
    <t>coop_pubres_rd</t>
  </si>
  <si>
    <t>Dummy = 1 if the firm has cooperated with public research institutions in R&amp;D</t>
  </si>
  <si>
    <t>coop_ip_rd</t>
  </si>
  <si>
    <t>Dummy = 1 if the firm has cooperated with IP offices in R&amp;D</t>
  </si>
  <si>
    <t>coop_pubsti_rd</t>
  </si>
  <si>
    <t>Dummy = 1 if the firm has cooperated with public institutions of support to STI in R&amp;D</t>
  </si>
  <si>
    <t>coop_other_rd</t>
  </si>
  <si>
    <t>Dummy = 1 if the firm has cooperated with other organizations in R&amp;D</t>
  </si>
  <si>
    <t>coop_eid</t>
  </si>
  <si>
    <t>Dummy = 1 if the firm has cooperated in engineering and design</t>
  </si>
  <si>
    <t>coop_gp_eid</t>
  </si>
  <si>
    <t>Dummy = 1 if the firm has cooperated with the group in engineering and design</t>
  </si>
  <si>
    <t>coop_relf_eid</t>
  </si>
  <si>
    <t>Dummy = 1 if the firm has cooperated with other related firms in engineering and design</t>
  </si>
  <si>
    <t>coop_comp_eid</t>
  </si>
  <si>
    <t>Dummy = 1 if the firm has cooperated with competitors in engineering and design</t>
  </si>
  <si>
    <t>coop_otherf_eid</t>
  </si>
  <si>
    <t>Dummy = 1 if the firm has cooperated with other firms in engineering and design</t>
  </si>
  <si>
    <t>coop_comp_otherf_eid</t>
  </si>
  <si>
    <t>Dummy = 1 if the firm has cooperated with competitors and/or other firms in engineering and design</t>
  </si>
  <si>
    <t>coop_cl_eid</t>
  </si>
  <si>
    <t>Dummy = 1 if the firm has cooperated with clients in engineering and design</t>
  </si>
  <si>
    <t>coop_suppl_eid</t>
  </si>
  <si>
    <t>Dummy = 1 if the firm has cooperated with suppliers in engineering and design</t>
  </si>
  <si>
    <t>coop_cons_eid</t>
  </si>
  <si>
    <t>Dummy = 1 if the firm has cooperated with consultants in engineering and design</t>
  </si>
  <si>
    <t>coop_ba_eid</t>
  </si>
  <si>
    <t>Dummy = 1 if the firm has cooperated with business associations in engineering and design</t>
  </si>
  <si>
    <t>coop_cons_ba_eid</t>
  </si>
  <si>
    <t>Dummy = 1 if the firm has cooperated with consultants and/or business associations in engineering and design</t>
  </si>
  <si>
    <t>coop_techint_eid</t>
  </si>
  <si>
    <t>Dummy = 1 if the firm has cooperated with technology intermediaries in engineering and design</t>
  </si>
  <si>
    <t>coop_consres_eid</t>
  </si>
  <si>
    <t>Dummy = 1 if the firm has cooperated with consultants, laboratories and research institutions in engineering and design</t>
  </si>
  <si>
    <t>coop_univ_eid</t>
  </si>
  <si>
    <t>Dummy = 1 if the firm has cooperated with universities in engineering and design</t>
  </si>
  <si>
    <t>coop_ot_eid</t>
  </si>
  <si>
    <t>Dummy = 1 if the firm has cooperated with tertiary non-university institutions in engineering and design</t>
  </si>
  <si>
    <t>coop_tert_eid</t>
  </si>
  <si>
    <t>coop_lab_eid</t>
  </si>
  <si>
    <t>Dummy = 1 if the firm has cooperated with laboratories and R&amp;D firms in engineering and design</t>
  </si>
  <si>
    <t>coop_privres_eid</t>
  </si>
  <si>
    <t>Dummy = 1 if the firm has cooperated with private research institutions (non-profit) in engineering and design</t>
  </si>
  <si>
    <t>coop_pubres_eid</t>
  </si>
  <si>
    <t>Dummy = 1 if the firm has cooperated with public research institutions in engineering and design</t>
  </si>
  <si>
    <t>coop_ip_eid</t>
  </si>
  <si>
    <t>Dummy = 1 if the firm has cooperated with IP offices in engineering and design</t>
  </si>
  <si>
    <t>coop_pubsti_eid</t>
  </si>
  <si>
    <t>Dummy = 1 if the firm has cooperated with public institutions of support to STI in engineering and design</t>
  </si>
  <si>
    <t>coop_other_eid</t>
  </si>
  <si>
    <t>Dummy = 1 if the firm has cooperated with other organizations in engineering and design</t>
  </si>
  <si>
    <t>coop_train</t>
  </si>
  <si>
    <t>Dummy = 1 if the firm has cooperated in training</t>
  </si>
  <si>
    <t>coop_gp_train</t>
  </si>
  <si>
    <t>Dummy = 1 if the firm has cooperated with the group in training</t>
  </si>
  <si>
    <t>coop_relf_train</t>
  </si>
  <si>
    <t>Dummy = 1 if the firm has cooperated with other related firms in training</t>
  </si>
  <si>
    <t>coop_comp_train</t>
  </si>
  <si>
    <t>Dummy = 1 if the firm has cooperated with competitors in training</t>
  </si>
  <si>
    <t>coop_otherf_train</t>
  </si>
  <si>
    <t>Dummy = 1 if the firm has cooperated with other firms in training</t>
  </si>
  <si>
    <t>coop_comp_otherf_train</t>
  </si>
  <si>
    <t>Dummy = 1 if the firm has cooperated with competitors and/or other firms in training</t>
  </si>
  <si>
    <t>coop_cl_train</t>
  </si>
  <si>
    <t>Dummy = 1 if the firm has cooperated with clients in training</t>
  </si>
  <si>
    <t>coop_suppl_train</t>
  </si>
  <si>
    <t>Dummy = 1 if the firm has cooperated with suppliers in training</t>
  </si>
  <si>
    <t>coop_cons_train</t>
  </si>
  <si>
    <t>Dummy = 1 if the firm has cooperated with consultants in training</t>
  </si>
  <si>
    <t>coop_ba_train</t>
  </si>
  <si>
    <t>Dummy = 1 if the firm has cooperated with business associations in training</t>
  </si>
  <si>
    <t>coop_cons_ba_train</t>
  </si>
  <si>
    <t>Dummy = 1 if the firm has cooperated with consultants and/or business associations in training</t>
  </si>
  <si>
    <t>coop_techint_train</t>
  </si>
  <si>
    <t>Dummy = 1 if the firm has cooperated with technology intermediaries in training</t>
  </si>
  <si>
    <t>coop_consres_train</t>
  </si>
  <si>
    <t>Dummy = 1 if the firm has cooperated with consultants, laboratories and research institutions in training</t>
  </si>
  <si>
    <t>coop_univ_train</t>
  </si>
  <si>
    <t>Dummy = 1 if the firm has cooperated with universities in training</t>
  </si>
  <si>
    <t>coop_ot_train</t>
  </si>
  <si>
    <t>Dummy = 1 if the firm has cooperated with tertiary non-university institutions in training</t>
  </si>
  <si>
    <t>coop_tert_train</t>
  </si>
  <si>
    <t>coop_lab_train</t>
  </si>
  <si>
    <t>Dummy = 1 if the firm has cooperated with laboratories and R&amp;D firms in training</t>
  </si>
  <si>
    <t>coop_privres_train</t>
  </si>
  <si>
    <t>Dummy = 1 if the firm has cooperated with private research institutions (non-profit) in training</t>
  </si>
  <si>
    <t>coop_pubres_train</t>
  </si>
  <si>
    <t>Dummy = 1 if the firm has cooperated with public research institutions in training</t>
  </si>
  <si>
    <t>coop_ip_train</t>
  </si>
  <si>
    <t>Dummy = 1 if the firm has cooperated with IP offices in training</t>
  </si>
  <si>
    <t>coop_pubsti_train</t>
  </si>
  <si>
    <t>Dummy = 1 if the firm has cooperated with public institutions of support to STI in training</t>
  </si>
  <si>
    <t>coop_other_train</t>
  </si>
  <si>
    <t>Dummy = 1 if the firm has cooperated with other organizations in training</t>
  </si>
  <si>
    <t>coop_tech</t>
  </si>
  <si>
    <t>Dummy = 1 if the firm has cooperated for technical assistance</t>
  </si>
  <si>
    <t>coop_gp_tech</t>
  </si>
  <si>
    <t>Dummy = 1 if the firm has cooperated with the group for technical assistance</t>
  </si>
  <si>
    <t>coop_relf_tech</t>
  </si>
  <si>
    <t>Dummy = 1 if the firm has cooperated with other related firms for technical assistance</t>
  </si>
  <si>
    <t>coop_comp_tech</t>
  </si>
  <si>
    <t>Dummy = 1 if the firm has cooperated with competitors for technical assistance</t>
  </si>
  <si>
    <t>coop_otherf_tech</t>
  </si>
  <si>
    <t>Dummy = 1 if the firm has cooperated with other firms for technical assistance</t>
  </si>
  <si>
    <t>coop_comp_otherf_tech</t>
  </si>
  <si>
    <t>Dummy = 1 if the firm has cooperated with competitors and/or other firms for technical assistance</t>
  </si>
  <si>
    <t>coop_cl_tech</t>
  </si>
  <si>
    <t>Dummy = 1 if the firm has cooperated with clients for technical assistance</t>
  </si>
  <si>
    <t>coop_suppl_tech</t>
  </si>
  <si>
    <t>Dummy = 1 if the firm has cooperated with suppliers for technical assistance</t>
  </si>
  <si>
    <t>coop_cons_tech</t>
  </si>
  <si>
    <t>Dummy = 1 if the firm has cooperated with consultants for technical assistance</t>
  </si>
  <si>
    <t>coop_ba_tech</t>
  </si>
  <si>
    <t>Dummy = 1 if the firm has cooperated with business associations for technical assistance</t>
  </si>
  <si>
    <t>coop_cons_ba_tech</t>
  </si>
  <si>
    <t>Dummy = 1 if the firm has cooperated with consultants and/or business associations for technical assistance</t>
  </si>
  <si>
    <t>coop_techint_tech</t>
  </si>
  <si>
    <t>Dummy = 1 if the firm has cooperated with technology intermediaries for technical assistance</t>
  </si>
  <si>
    <t>coop_consres_tech</t>
  </si>
  <si>
    <t>Dummy = 1 if the firm has cooperated with consultants, laboratories and research institutions for technical assistance</t>
  </si>
  <si>
    <t>coop_univ_tech</t>
  </si>
  <si>
    <t>Dummy = 1 if the firm has cooperated with universities for technical assistance</t>
  </si>
  <si>
    <t>coop_ot_tech</t>
  </si>
  <si>
    <t>Dummy = 1 if the firm has cooperated with tertiary non-university institutions for technical assistance</t>
  </si>
  <si>
    <t>coop_tert_tech</t>
  </si>
  <si>
    <t>coop_lab_tech</t>
  </si>
  <si>
    <t>Dummy = 1 if the firm has cooperated with laboratories and R&amp;D firms for technical assistance</t>
  </si>
  <si>
    <t>coop_privres_tech</t>
  </si>
  <si>
    <t>Dummy = 1 if the firm has cooperated with private research institutions (non-profit) for technical assistance</t>
  </si>
  <si>
    <t>coop_pubres_tech</t>
  </si>
  <si>
    <t>Dummy = 1 if the firm has cooperated with public research institutions for technical assistance</t>
  </si>
  <si>
    <t>coop_ip_tech</t>
  </si>
  <si>
    <t>coop_pubsti_tech</t>
  </si>
  <si>
    <t>coop_other_tech</t>
  </si>
  <si>
    <t>Dummy = 1 if the firm has cooperated with other organizations for technical assistance</t>
  </si>
  <si>
    <t>coop_info</t>
  </si>
  <si>
    <t>Dummy = 1 if the firm has cooperated for accessing information</t>
  </si>
  <si>
    <t>coop_gp_info</t>
  </si>
  <si>
    <t>Dummy = 1 if the firm has cooperated with the group for accessing information</t>
  </si>
  <si>
    <t>coop_relf_info</t>
  </si>
  <si>
    <t>Dummy = 1 if the firm has cooperated with other related firms for accessing information</t>
  </si>
  <si>
    <t>coop_comp_info</t>
  </si>
  <si>
    <t>Dummy = 1 if the firm has cooperated with competitors for accessing information</t>
  </si>
  <si>
    <t>coop_otherf_info</t>
  </si>
  <si>
    <t>Dummy = 1 if the firm has cooperated with other firms for accessing information</t>
  </si>
  <si>
    <t>coop_comp_otherf_info</t>
  </si>
  <si>
    <t>Dummy = 1 if the firm has cooperated with competitors and/or other firms for accessing information</t>
  </si>
  <si>
    <t>coop_cl_info</t>
  </si>
  <si>
    <t>Dummy = 1 if the firm has cooperated with clients for accessing information</t>
  </si>
  <si>
    <t>coop_suppl_info</t>
  </si>
  <si>
    <t>Dummy = 1 if the firm has cooperated with suppliers for accessing information</t>
  </si>
  <si>
    <t>coop_cons_info</t>
  </si>
  <si>
    <t>Dummy = 1 if the firm has cooperated with consultants for accessing information</t>
  </si>
  <si>
    <t>coop_ba_info</t>
  </si>
  <si>
    <t>Dummy = 1 if the firm has cooperated with business associations for accessing information</t>
  </si>
  <si>
    <t>coop_cons_ba_info</t>
  </si>
  <si>
    <t>Dummy = 1 if the firm has cooperated with consultants and/or business associations for accessing information</t>
  </si>
  <si>
    <t>coop_techint_info</t>
  </si>
  <si>
    <t>Dummy = 1 if the firm has cooperated with technology intermediaries for accessing information</t>
  </si>
  <si>
    <t>coop_consres_info</t>
  </si>
  <si>
    <t>Dummy = 1 if the firm has cooperated with consultants, laboratories and research institutions for accessing information</t>
  </si>
  <si>
    <t>coop_univ_info</t>
  </si>
  <si>
    <t>Dummy = 1 if the firm has cooperated with universities for accessing information</t>
  </si>
  <si>
    <t>coop_ot_info</t>
  </si>
  <si>
    <t>Dummy = 1 if the firm has cooperated with tertiary non-university institutions for accessing information</t>
  </si>
  <si>
    <t>coop_lab_info</t>
  </si>
  <si>
    <t>Dummy = 1 if the firm has cooperated with laboratories and R&amp;D firms for accessing information</t>
  </si>
  <si>
    <t>coop_privres_info</t>
  </si>
  <si>
    <t>Dummy = 1 if the firm has cooperated with private research institutions (non-profit) for accessing information</t>
  </si>
  <si>
    <t>coop_pubres_info</t>
  </si>
  <si>
    <t>Dummy = 1 if the firm has cooperated with public research institutions for accessing information</t>
  </si>
  <si>
    <t>coop_ip_info</t>
  </si>
  <si>
    <t>coop_pubsti_info</t>
  </si>
  <si>
    <t>coop_other_info</t>
  </si>
  <si>
    <t>Dummy = 1 if the firm has cooperated with other organizations for accessing information</t>
  </si>
  <si>
    <t>coop_ptrial</t>
  </si>
  <si>
    <t>Dummy = 1 if the firm has cooperated in product trials</t>
  </si>
  <si>
    <t>coop_gp_ptrial</t>
  </si>
  <si>
    <t>Dummy = 1 if the firm has cooperated with the group in product trials</t>
  </si>
  <si>
    <t>coop_relf_ptrial</t>
  </si>
  <si>
    <t>Dummy = 1 if the firm has cooperated with other related firms in product trials</t>
  </si>
  <si>
    <t>coop_comp_ptrial</t>
  </si>
  <si>
    <t>Dummy = 1 if the firm has cooperated with competitors in product trials</t>
  </si>
  <si>
    <t>coop_otherf_ptrial</t>
  </si>
  <si>
    <t>Dummy = 1 if the firm has cooperated with other firms in product trials</t>
  </si>
  <si>
    <t>coop_comp_otherf_ptrial</t>
  </si>
  <si>
    <t>Dummy = 1 if the firm has cooperated with competitors and/or other firms in product trials</t>
  </si>
  <si>
    <t>coop_cl_ptrial</t>
  </si>
  <si>
    <t>Dummy = 1 if the firm has cooperated with clients in product trials</t>
  </si>
  <si>
    <t>coop_suppl_ptrial</t>
  </si>
  <si>
    <t>Dummy = 1 if the firm has cooperated with suppliers in product trials</t>
  </si>
  <si>
    <t>coop_cons_ptrial</t>
  </si>
  <si>
    <t>Dummy = 1 if the firm has cooperated with consultants in product trials</t>
  </si>
  <si>
    <t>coop_ba_ptrial</t>
  </si>
  <si>
    <t>Dummy = 1 if the firm has cooperated with business associations in product trials</t>
  </si>
  <si>
    <t>coop_cons_ba_ptrial</t>
  </si>
  <si>
    <t>coop_techint_ptrial</t>
  </si>
  <si>
    <t>Dummy = 1 if the firm has cooperated with technology intermediaries in product trials</t>
  </si>
  <si>
    <t>coop_consres_ptrial</t>
  </si>
  <si>
    <t>Dummy = 1 if the firm has cooperated with consultants, laboratories and research institutions in product trials</t>
  </si>
  <si>
    <t>coop_univ_ptrial</t>
  </si>
  <si>
    <t>Dummy = 1 if the firm has cooperated with universities in product trials</t>
  </si>
  <si>
    <t>coop_ot_ptrial</t>
  </si>
  <si>
    <t>Dummy = 1 if the firm has cooperated with tertiary non-university institutions in product trials</t>
  </si>
  <si>
    <t>coop_tert_ptrial</t>
  </si>
  <si>
    <t>coop_lab_ptrial</t>
  </si>
  <si>
    <t>Dummy = 1 if the firm has cooperated with laboratories and R&amp;D firms in product trials</t>
  </si>
  <si>
    <t>coop_privres_ptrial</t>
  </si>
  <si>
    <t>Dummy = 1 if the firm has cooperated with private research institutions (non-profit) in product trials</t>
  </si>
  <si>
    <t>coop_pubres_ptrial</t>
  </si>
  <si>
    <t>Dummy = 1 if the firm has cooperated with public research institutions in product trials</t>
  </si>
  <si>
    <t>coop_ip_ptrial</t>
  </si>
  <si>
    <t>coop_pubsti_ptrial</t>
  </si>
  <si>
    <t>coop_other_ptrial</t>
  </si>
  <si>
    <t>Dummy = 1 if the firm has cooperated with other organizations in product trials</t>
  </si>
  <si>
    <t>coop_fin</t>
  </si>
  <si>
    <t>Dummy = 1 if the firm has cooperated for financing</t>
  </si>
  <si>
    <t>coop_gp_fin</t>
  </si>
  <si>
    <t>Dummy = 1 if the firm has cooperated with the group for financing</t>
  </si>
  <si>
    <t>coop_relf_fin</t>
  </si>
  <si>
    <t>Dummy = 1 if the firm has cooperated with other related firms for financing</t>
  </si>
  <si>
    <t>coop_comp_fin</t>
  </si>
  <si>
    <t>Dummy = 1 if the firm has cooperated with competitors for financing</t>
  </si>
  <si>
    <t>coop_otherf_fin</t>
  </si>
  <si>
    <t>Dummy = 1 if the firm has cooperated with other firms for financing</t>
  </si>
  <si>
    <t>coop_comp_otherf_fin</t>
  </si>
  <si>
    <t>Dummy = 1 if the firm has cooperated with competitors and/or other firms for financing</t>
  </si>
  <si>
    <t>coop_cl_fin</t>
  </si>
  <si>
    <t>Dummy = 1 if the firm has cooperated with clients for financing</t>
  </si>
  <si>
    <t>coop_suppl_fin</t>
  </si>
  <si>
    <t>Dummy = 1 if the firm has cooperated with suppliers for financing</t>
  </si>
  <si>
    <t>coop_cons_fin</t>
  </si>
  <si>
    <t>Dummy = 1 if the firm has cooperated with consultants for financing</t>
  </si>
  <si>
    <t>coop_ba_fin</t>
  </si>
  <si>
    <t>Dummy = 1 if the firm has cooperated with business associations for financing</t>
  </si>
  <si>
    <t>coop_cons_ba_fin</t>
  </si>
  <si>
    <t>Dummy = 1 if the firm has cooperated with consultants and/or business associations for financing</t>
  </si>
  <si>
    <t>coop_techint_fin</t>
  </si>
  <si>
    <t>Dummy = 1 if the firm has cooperated with technology intermediaries for financing</t>
  </si>
  <si>
    <t>coop_consres_fin</t>
  </si>
  <si>
    <t>Dummy = 1 if the firm has cooperated with consultants, laboratories and research institutions for financing</t>
  </si>
  <si>
    <t>coop_univ_fin</t>
  </si>
  <si>
    <t>Dummy = 1 if the firm has cooperated with universities for financing</t>
  </si>
  <si>
    <t>coop_ot_fin</t>
  </si>
  <si>
    <t>Dummy = 1 if the firm has cooperated with tertiary non-university institutions for financing</t>
  </si>
  <si>
    <t>coop_tert_fin</t>
  </si>
  <si>
    <t>coop_lab_fin</t>
  </si>
  <si>
    <t>Dummy = 1 if the firm has cooperated with laboratories and R&amp;D firms for financing</t>
  </si>
  <si>
    <t>coop_privres_fin</t>
  </si>
  <si>
    <t>Dummy = 1 if the firm has cooperated with private research institutions (non-profit) for financing</t>
  </si>
  <si>
    <t>coop_pubres_fin</t>
  </si>
  <si>
    <t>Dummy = 1 if the firm has cooperated with public research institutions for financing</t>
  </si>
  <si>
    <t>coop_ip_fin</t>
  </si>
  <si>
    <t>coop_pubsti_fin</t>
  </si>
  <si>
    <t>coop_other_fin</t>
  </si>
  <si>
    <t>Dummy = 1 if the firm has cooperated with other organizations for financing</t>
  </si>
  <si>
    <t>Information sources</t>
  </si>
  <si>
    <t>dinfo_int</t>
  </si>
  <si>
    <t>Dummy = 1 if internal sources of information are considered to be important</t>
  </si>
  <si>
    <t>dinfo_firm</t>
  </si>
  <si>
    <t>dinfo_RDdep</t>
  </si>
  <si>
    <t>dinfo_mktdep</t>
  </si>
  <si>
    <t>dinfo_proddep</t>
  </si>
  <si>
    <t>dinfo_distdep</t>
  </si>
  <si>
    <t>dinfo_mgmt</t>
  </si>
  <si>
    <t>dinfo_iother</t>
  </si>
  <si>
    <t>Dummy = 1 if other areas within the firm are considered to be an important source of internal information</t>
  </si>
  <si>
    <t>dinfo_gp</t>
  </si>
  <si>
    <t>Dummy = 1 if the firm's group is considered to be an important source of internal information</t>
  </si>
  <si>
    <t>dinfo_cl</t>
  </si>
  <si>
    <t>Dummy = 1 if clients are considered to be an important source of external information</t>
  </si>
  <si>
    <t>dinfo_suppl</t>
  </si>
  <si>
    <t>Dummy = 1 if suppliers are considered to be an important source of external information</t>
  </si>
  <si>
    <t>dinfo_clsuppl</t>
  </si>
  <si>
    <t>dinfo_comp</t>
  </si>
  <si>
    <t>Dummy = 1 if competitors are considered to be an important source of external information</t>
  </si>
  <si>
    <t>dinfo_otherf</t>
  </si>
  <si>
    <t>Dummy = 1 if other firms are considered to be an important source of external information</t>
  </si>
  <si>
    <t>dinfo_comp_otherf</t>
  </si>
  <si>
    <t>dinfo_cons</t>
  </si>
  <si>
    <t>Dummy = 1 if consultants are considered to be an important source of external information</t>
  </si>
  <si>
    <t>dinfo_lab</t>
  </si>
  <si>
    <t>Dummy = 1 if laboratories and R&amp;D firms are considered to be an important source of external information</t>
  </si>
  <si>
    <t>dinfo_pubres</t>
  </si>
  <si>
    <t>Dummy = 1 if public research institutions are considered to be an important source of external information</t>
  </si>
  <si>
    <t>dinfo_univ</t>
  </si>
  <si>
    <t>Dummy = 1 if universities are considered to be an important source of external information</t>
  </si>
  <si>
    <t>dinfo_tert</t>
  </si>
  <si>
    <t>Dummy = 1 if universities and other tertiary institutions are considered to be an important source of external information</t>
  </si>
  <si>
    <t>dinfo_univres</t>
  </si>
  <si>
    <t>Dummy = 1 if universities and research institutions are considered to be an important source of external information</t>
  </si>
  <si>
    <t>dinfo_consres</t>
  </si>
  <si>
    <t>Dummy = 1 if consultants, laboratories and research institutions are considered to be an important source of external information</t>
  </si>
  <si>
    <t>dinfo_net</t>
  </si>
  <si>
    <t>Dummy = 1 if the internet are considered to be an important source of external information</t>
  </si>
  <si>
    <t>dinfo_conf</t>
  </si>
  <si>
    <t>Dummy = 1 if conferences and events are considered to be an important source of external information</t>
  </si>
  <si>
    <t>dinfo_art</t>
  </si>
  <si>
    <t>Dummy = 1 if articles and journals are considered to be an important source of external information</t>
  </si>
  <si>
    <t>dinfo_assoc</t>
  </si>
  <si>
    <t>dinfo_conf_art_ba</t>
  </si>
  <si>
    <t>dinfo_IP</t>
  </si>
  <si>
    <t>dinfo_pusti</t>
  </si>
  <si>
    <t>Dummy = 1 if public institutions of support to STI are considered to be an important source of external information</t>
  </si>
  <si>
    <t>dinfo_relf</t>
  </si>
  <si>
    <t>Dummy = 1 if other related firms are considered to be an important source of external information</t>
  </si>
  <si>
    <t>dinfo_other</t>
  </si>
  <si>
    <t>Dummy = 1 if other sources of external information</t>
  </si>
  <si>
    <t>info_int</t>
  </si>
  <si>
    <t>Importance of internal sources of information</t>
  </si>
  <si>
    <t>info_firm</t>
  </si>
  <si>
    <t>info_RDdep</t>
  </si>
  <si>
    <t>info_mktdep</t>
  </si>
  <si>
    <t>info_proddep</t>
  </si>
  <si>
    <t>info_distdep</t>
  </si>
  <si>
    <t>info_mgmt</t>
  </si>
  <si>
    <t>info_iother</t>
  </si>
  <si>
    <t>Importance of other areas within the firm as a source of internal information</t>
  </si>
  <si>
    <t>info_gp</t>
  </si>
  <si>
    <t>Importance of the firm's group as a source of internal information</t>
  </si>
  <si>
    <t>info_cl</t>
  </si>
  <si>
    <t>Importance of clients as a source of external information</t>
  </si>
  <si>
    <t>info_suppl</t>
  </si>
  <si>
    <t>Importance of suppliers as a source of external information</t>
  </si>
  <si>
    <t>info_clsuppl</t>
  </si>
  <si>
    <t>Importance of clients and/or suppliers as a source of external information</t>
  </si>
  <si>
    <t>info_comp</t>
  </si>
  <si>
    <t>Importance of competitors as a source of external information</t>
  </si>
  <si>
    <t>info_otherf</t>
  </si>
  <si>
    <t>Importance of other firms as a source of external information</t>
  </si>
  <si>
    <t>info_comp_otherf</t>
  </si>
  <si>
    <t>Importance of competitors and/o other firms as a source of external information</t>
  </si>
  <si>
    <t>info_cons</t>
  </si>
  <si>
    <t>Importance of consultants as a source of external information</t>
  </si>
  <si>
    <t>info_lab</t>
  </si>
  <si>
    <t>Importance of laboratories and R&amp;D firms as a source of external information</t>
  </si>
  <si>
    <t>info_pubres</t>
  </si>
  <si>
    <t>Importance of public research institutions as a source of external information</t>
  </si>
  <si>
    <t>info_univ</t>
  </si>
  <si>
    <t>Importance of universities as a source of external information</t>
  </si>
  <si>
    <t>info_tert</t>
  </si>
  <si>
    <t>Importance of universities and other tertiary institutions as a source of external information</t>
  </si>
  <si>
    <t>info_univres</t>
  </si>
  <si>
    <t>Importance of universities and research institutions as a source of external information</t>
  </si>
  <si>
    <t>info_consres</t>
  </si>
  <si>
    <t>Importance of consultants, laboratories and research institutions as a source of external information</t>
  </si>
  <si>
    <t>info_net</t>
  </si>
  <si>
    <t>Importance of the internet as a source of external information</t>
  </si>
  <si>
    <t>info_conf</t>
  </si>
  <si>
    <t>Importance of conferences and events as a source of external information</t>
  </si>
  <si>
    <t>info_art</t>
  </si>
  <si>
    <t>Importance of articles and journals as a source of external information</t>
  </si>
  <si>
    <t>info_assoc</t>
  </si>
  <si>
    <t>info_conf_art_ba</t>
  </si>
  <si>
    <t>info_pusti</t>
  </si>
  <si>
    <t>Importance of public institutions of support to STI as a source of external information</t>
  </si>
  <si>
    <t>info_relf</t>
  </si>
  <si>
    <t>Importance of other related firms as a source of external information</t>
  </si>
  <si>
    <t>info_other</t>
  </si>
  <si>
    <t>Importance of other sources of external information</t>
  </si>
  <si>
    <t>Intellectual property</t>
  </si>
  <si>
    <t>patentappl</t>
  </si>
  <si>
    <t xml:space="preserve">Number of patent applications during the reference period </t>
  </si>
  <si>
    <t xml:space="preserve">Number of brand applications during the reference period </t>
  </si>
  <si>
    <t>umodelappl</t>
  </si>
  <si>
    <t xml:space="preserve">Number of utility model applications during the reference period </t>
  </si>
  <si>
    <t>idesignappl</t>
  </si>
  <si>
    <t xml:space="preserve">Number of industrial design applications during the reference period </t>
  </si>
  <si>
    <t>copyrappl</t>
  </si>
  <si>
    <t xml:space="preserve">Number of copyright applications during the reference period </t>
  </si>
  <si>
    <t xml:space="preserve">Number of denomination of origin applications during the reference period </t>
  </si>
  <si>
    <t>dpatentappl</t>
  </si>
  <si>
    <t xml:space="preserve">Dummy = 1 if the firm has at least one patent application during the reference period </t>
  </si>
  <si>
    <t xml:space="preserve">Dummy = 1 if the firm has at least one brand application during the reference period </t>
  </si>
  <si>
    <t>dumodelappl</t>
  </si>
  <si>
    <t xml:space="preserve">Dummy = 1 if the firm has at least one utility model application during the reference period </t>
  </si>
  <si>
    <t>didesignappl</t>
  </si>
  <si>
    <t xml:space="preserve">Dummy = 1 if the firm has at least one industrial design application during the reference period </t>
  </si>
  <si>
    <t>dcopyrappl</t>
  </si>
  <si>
    <t xml:space="preserve">Dummy = 1 if the firm has at least one copyright application during the reference period </t>
  </si>
  <si>
    <t xml:space="preserve">Dummy = 1 if the firm has at least one denomination of origin application during the reference period </t>
  </si>
  <si>
    <t>dconfidpers</t>
  </si>
  <si>
    <t>dconfidcl</t>
  </si>
  <si>
    <t>sales</t>
  </si>
  <si>
    <t>postgrad</t>
  </si>
  <si>
    <t>Dudas</t>
  </si>
  <si>
    <t>Ceros donde es missing</t>
  </si>
  <si>
    <t>sales_us  export_us k_us cu postgrad etc</t>
  </si>
  <si>
    <t>years_</t>
  </si>
  <si>
    <t>Total</t>
  </si>
  <si>
    <t>ARG2013</t>
  </si>
  <si>
    <t>4.23e+10</t>
  </si>
  <si>
    <t>5.29e+10</t>
  </si>
  <si>
    <t>5.45e+10</t>
  </si>
  <si>
    <t>1.50e+11</t>
  </si>
  <si>
    <t>CHL2009</t>
  </si>
  <si>
    <t>1.72e+11</t>
  </si>
  <si>
    <t>1.84e+11</t>
  </si>
  <si>
    <t>3.56e+11</t>
  </si>
  <si>
    <t>CHL2011</t>
  </si>
  <si>
    <t>3.05e+11</t>
  </si>
  <si>
    <t>3.68e+11</t>
  </si>
  <si>
    <t>6.73e+11</t>
  </si>
  <si>
    <t>CHL2013</t>
  </si>
  <si>
    <t>3.79e+11</t>
  </si>
  <si>
    <t>3.82e+11</t>
  </si>
  <si>
    <t>7.61e+11</t>
  </si>
  <si>
    <t>CHL2015</t>
  </si>
  <si>
    <t>2.87e+11</t>
  </si>
  <si>
    <t>2.61e+11</t>
  </si>
  <si>
    <t>5.48e+11</t>
  </si>
  <si>
    <t>DOM2010</t>
  </si>
  <si>
    <t>ECU2013</t>
  </si>
  <si>
    <t>4.95e+10</t>
  </si>
  <si>
    <t>4.58e+10</t>
  </si>
  <si>
    <t>5.62e+10</t>
  </si>
  <si>
    <t>1.52e+11</t>
  </si>
  <si>
    <t>ECU2015</t>
  </si>
  <si>
    <t>9.57e+10</t>
  </si>
  <si>
    <t>1.08e+11</t>
  </si>
  <si>
    <t>1.14e+11</t>
  </si>
  <si>
    <t>3.17e+11</t>
  </si>
  <si>
    <t>PAN2009</t>
  </si>
  <si>
    <t>9.72e+09</t>
  </si>
  <si>
    <t>PAN2014</t>
  </si>
  <si>
    <t>1.89e+10</t>
  </si>
  <si>
    <t>PER2012</t>
  </si>
  <si>
    <t>2.60e+10</t>
  </si>
  <si>
    <t>4.07e+10</t>
  </si>
  <si>
    <t>6.67e+10</t>
  </si>
  <si>
    <t>PER2015</t>
  </si>
  <si>
    <t>5.25e+10</t>
  </si>
  <si>
    <t>4.88e+10</t>
  </si>
  <si>
    <t>4.51e+10</t>
  </si>
  <si>
    <t>1.46e+11</t>
  </si>
  <si>
    <t>PRY2013</t>
  </si>
  <si>
    <t>4.10e+09</t>
  </si>
  <si>
    <t>4.57e+09</t>
  </si>
  <si>
    <t>8.67e+09</t>
  </si>
  <si>
    <t>PRY2016</t>
  </si>
  <si>
    <t>6.71e+09</t>
  </si>
  <si>
    <t>6.16e+09</t>
  </si>
  <si>
    <t>1.29e+10</t>
  </si>
  <si>
    <t>SLV2013</t>
  </si>
  <si>
    <t>5.31e+09</t>
  </si>
  <si>
    <t>6.47e+09</t>
  </si>
  <si>
    <t>1.18e+10</t>
  </si>
  <si>
    <t>URY2007</t>
  </si>
  <si>
    <t>1.34e+10</t>
  </si>
  <si>
    <t>URY2010</t>
  </si>
  <si>
    <t>1.82e+10</t>
  </si>
  <si>
    <t>URY2013</t>
  </si>
  <si>
    <t>2.31e+10</t>
  </si>
  <si>
    <t>2.77e+10</t>
  </si>
  <si>
    <t>2.96e+10</t>
  </si>
  <si>
    <t>8.04e+10</t>
  </si>
  <si>
    <t xml:space="preserve"> </t>
  </si>
  <si>
    <t>1.94e+11</t>
  </si>
  <si>
    <t>3.99e+11</t>
  </si>
  <si>
    <t>4.88e+11</t>
  </si>
  <si>
    <t>5.56e+11</t>
  </si>
  <si>
    <t>6.25e+11</t>
  </si>
  <si>
    <t>4.69e+11</t>
  </si>
  <si>
    <t>4.20e+11</t>
  </si>
  <si>
    <t>3.34e+12</t>
  </si>
  <si>
    <t>dconfidappl</t>
  </si>
  <si>
    <t>coop_tert_info</t>
  </si>
  <si>
    <t>Dummy = 1 if the firm has cooperated with universities and other tertiary institutions in R&amp;D</t>
  </si>
  <si>
    <t>Dummy = 1 if the firm has cooperated with universities and other tertiary institutions in product trials</t>
  </si>
  <si>
    <t>Dummy = 1 if the firm has cooperated with universities and other tertiary institutions for financing</t>
  </si>
  <si>
    <t>isic4_1d</t>
  </si>
  <si>
    <t>isic3_4d</t>
  </si>
  <si>
    <t>isic3_3d</t>
  </si>
  <si>
    <t>Sector (ISIC Rev. 4) - 1 digits</t>
  </si>
  <si>
    <t>Sector (ISIC Rev. 3.1) - 4 digits</t>
  </si>
  <si>
    <t>Sector (ISIC Rev. 3.1) - 3 digits</t>
  </si>
  <si>
    <t>No.</t>
  </si>
  <si>
    <t>Dummy = 1 if the firm did not need to innovate (does not require, is not interested) is important</t>
  </si>
  <si>
    <t xml:space="preserve">Importance of the firm did not need to innovate (does not require, is not interested) </t>
  </si>
  <si>
    <t>variable name</t>
  </si>
  <si>
    <t>ARG_2013</t>
  </si>
  <si>
    <t>ARG_2017</t>
  </si>
  <si>
    <t>CHL_2009</t>
  </si>
  <si>
    <t>CHL_2011</t>
  </si>
  <si>
    <t>CHL_2013</t>
  </si>
  <si>
    <t>CHL_2015</t>
  </si>
  <si>
    <t>CHL_2017</t>
  </si>
  <si>
    <t>COL_2009</t>
  </si>
  <si>
    <t>COL_2010</t>
  </si>
  <si>
    <t>COL_2011</t>
  </si>
  <si>
    <t>COL_2012</t>
  </si>
  <si>
    <t>COL_2013</t>
  </si>
  <si>
    <t>COL_2014</t>
  </si>
  <si>
    <t>COL_2015</t>
  </si>
  <si>
    <t>COL_2016</t>
  </si>
  <si>
    <t>COL_2017</t>
  </si>
  <si>
    <t>DOM_2010</t>
  </si>
  <si>
    <t>ECU_2013</t>
  </si>
  <si>
    <t>ECU_2015</t>
  </si>
  <si>
    <t>SLV_2013</t>
  </si>
  <si>
    <t>PAN_2009</t>
  </si>
  <si>
    <t>PAN_2014</t>
  </si>
  <si>
    <t>PRY_2013</t>
  </si>
  <si>
    <t>PRY_2016</t>
  </si>
  <si>
    <t>PER_2012</t>
  </si>
  <si>
    <t>PER_2015</t>
  </si>
  <si>
    <t>URY_2007</t>
  </si>
  <si>
    <t>URY_2010</t>
  </si>
  <si>
    <t>URY_2013</t>
  </si>
  <si>
    <t>URY_2016</t>
  </si>
  <si>
    <t>x</t>
  </si>
  <si>
    <t>Dummy = 1 if belonging to a corporate group in the reference period</t>
  </si>
  <si>
    <t>Dummy = 1 if the firm has foreign capital (&gt; 0%) in year 1</t>
  </si>
  <si>
    <t>dforeign_Y1</t>
  </si>
  <si>
    <t>Share of foreign capital in year 1</t>
  </si>
  <si>
    <t>foreign_Y1</t>
  </si>
  <si>
    <t>Dummy = 1 if the firm has foreign capital (&gt; 0%) in year 2</t>
  </si>
  <si>
    <t>dforeign_Y2</t>
  </si>
  <si>
    <t>Share of foreign capital in year 2</t>
  </si>
  <si>
    <t>foreign_Y2</t>
  </si>
  <si>
    <t>Dummy = 1 if the firm has foreign capital (&gt; 0%) in year 3</t>
  </si>
  <si>
    <t>dforeign_Y3</t>
  </si>
  <si>
    <t>Share of foreign capital in year 3</t>
  </si>
  <si>
    <t>foreign_Y3</t>
  </si>
  <si>
    <t>Dummy = 1 if the firm exports</t>
  </si>
  <si>
    <t>dexport</t>
  </si>
  <si>
    <t>Number of employees in year 1</t>
  </si>
  <si>
    <t>Number of employees in year 2</t>
  </si>
  <si>
    <t>Number of employees in year 3</t>
  </si>
  <si>
    <t>.</t>
  </si>
  <si>
    <t>TTexp_Y1</t>
  </si>
  <si>
    <t>dinnmethod</t>
  </si>
  <si>
    <t>Share of professionals in year 1</t>
  </si>
  <si>
    <t>prof_Y1</t>
  </si>
  <si>
    <t>Share of professionals in year 2</t>
  </si>
  <si>
    <t>prof_Y2</t>
  </si>
  <si>
    <t>prof_Y3</t>
  </si>
  <si>
    <t>Share of technicians in year 1</t>
  </si>
  <si>
    <t>Share of technicians in year 2</t>
  </si>
  <si>
    <t>Share of technicians in year 3</t>
  </si>
  <si>
    <t>Share of professionals and technicians in year 1</t>
  </si>
  <si>
    <t>proftech_Y1</t>
  </si>
  <si>
    <t>Share of professionals and technicians in year 2</t>
  </si>
  <si>
    <t>proftech_Y2</t>
  </si>
  <si>
    <t>Share of professionals and technicians in year 3</t>
  </si>
  <si>
    <t>proftech_Y3</t>
  </si>
  <si>
    <t>Share of employees with PhDs in year 1</t>
  </si>
  <si>
    <t>phd_Y1</t>
  </si>
  <si>
    <t>Share of employees with PhDs in year 2</t>
  </si>
  <si>
    <t>phd_Y2</t>
  </si>
  <si>
    <t>Share of employees with PhDs in year 3</t>
  </si>
  <si>
    <t>phd_Y3</t>
  </si>
  <si>
    <t>Share of employees with a masters degree in year 1</t>
  </si>
  <si>
    <t>master_Y1</t>
  </si>
  <si>
    <t>Share of employees with a masters degree in year 2</t>
  </si>
  <si>
    <t>master_Y2</t>
  </si>
  <si>
    <t>Share of employees with a masters degree in year 3</t>
  </si>
  <si>
    <t>master_Y3</t>
  </si>
  <si>
    <t>Share of postgraduates in year 1</t>
  </si>
  <si>
    <t>Share of postgraduates in year 2</t>
  </si>
  <si>
    <t>Share of postgraduates in year 3</t>
  </si>
  <si>
    <t>Share of undergraduates in year 1</t>
  </si>
  <si>
    <t>Share of undergraduates in year 2</t>
  </si>
  <si>
    <t>Share of undergraduates in year 3</t>
  </si>
  <si>
    <t>Share of employees with a university degree in year 1</t>
  </si>
  <si>
    <t>unidegree_Y1</t>
  </si>
  <si>
    <t>Share of employees with a university degree in year 2</t>
  </si>
  <si>
    <t>unidegree_Y2</t>
  </si>
  <si>
    <t>Share of employees with a university degree in year 3</t>
  </si>
  <si>
    <t>unidegree_Y3</t>
  </si>
  <si>
    <t>Share of employees with a university degree in Engineering and technology</t>
  </si>
  <si>
    <t>Share of employees with a university degree in Natural Sciences and Engineering (in ARG_13 includes 'Industrial Design'. In COL and URY it includes 'Architecture and urban planning', in ECU it only refers to Engineering).</t>
  </si>
  <si>
    <t>degree_ingnesc</t>
  </si>
  <si>
    <t>Share of employees with a university degree in Medical and health sciences</t>
  </si>
  <si>
    <t>degree_medsc</t>
  </si>
  <si>
    <t>Share of employees with a university degree in Agricultural sciences</t>
  </si>
  <si>
    <t>degree_agrsc</t>
  </si>
  <si>
    <t>Share of employees with a post-secondary non-university degree in year 1</t>
  </si>
  <si>
    <t>nontert_Y1</t>
  </si>
  <si>
    <t>Share of employees with a post-secondary non-university degree in year 2</t>
  </si>
  <si>
    <t>nontert_Y2</t>
  </si>
  <si>
    <t>Share of employees with a post-secondary non-university degree in year 3</t>
  </si>
  <si>
    <t>nontert_Y3</t>
  </si>
  <si>
    <t>Share of employees with secondary education or less in year 1</t>
  </si>
  <si>
    <t>second_Y1</t>
  </si>
  <si>
    <t>Share of employees with secondary education or less in year 2</t>
  </si>
  <si>
    <t>second_Y2</t>
  </si>
  <si>
    <t>Share of employees with secondary education or less in year 3</t>
  </si>
  <si>
    <t>second_Y3</t>
  </si>
  <si>
    <t>Innovation expenditures in Technology Transfer in local currency in year 1</t>
  </si>
  <si>
    <t>Innovation expenditures in Technology Transfer in local currency in year 2</t>
  </si>
  <si>
    <t>TTexp_Y2</t>
  </si>
  <si>
    <t>Innovation expenditures in Technology Transfer in local currency in year 3</t>
  </si>
  <si>
    <t>TTexp_Y3</t>
  </si>
  <si>
    <t>Innovation expenditures in Consultancies in local currency in year 1</t>
  </si>
  <si>
    <t>conexp_Y1</t>
  </si>
  <si>
    <t>Innovation expenditures in Consultancies in local currency in year 2</t>
  </si>
  <si>
    <t>conexp_Y2</t>
  </si>
  <si>
    <t>Innovation expenditures in Consultancies in local currency in year 3</t>
  </si>
  <si>
    <t>conexp_Y3</t>
  </si>
  <si>
    <t>Organizational innovation expenditures</t>
  </si>
  <si>
    <t>orginnexp</t>
  </si>
  <si>
    <t>Marketing innovation expenditures</t>
  </si>
  <si>
    <t>mktinnexp</t>
  </si>
  <si>
    <t>Innovation expenditures in Technology Transfer in USD in year 1</t>
  </si>
  <si>
    <t>Innovation expenditures in Consultancies in USD in year 1</t>
  </si>
  <si>
    <t>Innovation expenditures in Technology Transfer in USD in year 2</t>
  </si>
  <si>
    <t>TTexp_us_Y2</t>
  </si>
  <si>
    <t>Innovation expenditures in Consultancies in USD in year 2</t>
  </si>
  <si>
    <t>conexp_us_Y2</t>
  </si>
  <si>
    <t>Innovation expenditures in Technology Transfer in USD in year 3</t>
  </si>
  <si>
    <t>TTexp_us_Y3</t>
  </si>
  <si>
    <t>Innovation expenditures in Consultancies in USD in year 3</t>
  </si>
  <si>
    <t>conexp_us_Y3</t>
  </si>
  <si>
    <t>Organizational innovation expenditures in USD</t>
  </si>
  <si>
    <t>orginnexp_us</t>
  </si>
  <si>
    <t>Marketing innovation expenditures in USD</t>
  </si>
  <si>
    <t>mktinnexp_us</t>
  </si>
  <si>
    <t>Dummy = 1 if Innovation expenditures in in-house R&amp;D</t>
  </si>
  <si>
    <t>drdintexp</t>
  </si>
  <si>
    <t>Dummy = 1 if Innovation expenditures in external R&amp;D</t>
  </si>
  <si>
    <t>drdextexp</t>
  </si>
  <si>
    <t>Dummy = 1 if Innovation expenditures in hardware</t>
  </si>
  <si>
    <t>dhardwexp</t>
  </si>
  <si>
    <t>Dummy = 1 if Innovation expenditures in software</t>
  </si>
  <si>
    <t>dsoftwexp</t>
  </si>
  <si>
    <t>Dummy = 1 if Innovation expenditures in ICT</t>
  </si>
  <si>
    <t>dictexp</t>
  </si>
  <si>
    <t>Dummy = 1 if Innovation expenditures in machines and equipment</t>
  </si>
  <si>
    <t>dmachexp</t>
  </si>
  <si>
    <t>Dummy = 1 if Innovation expenditures in machinery and equipment (ICT included)</t>
  </si>
  <si>
    <t>dict_mach</t>
  </si>
  <si>
    <t>Dummy = 1 if Innovation expenditures in Technology Transfer</t>
  </si>
  <si>
    <t>dTTexp</t>
  </si>
  <si>
    <t>Dummy = 1 if Innovation expenditures in Consultancies</t>
  </si>
  <si>
    <t>dconexp</t>
  </si>
  <si>
    <t>Dummy = 1 if Innovation expenditures in knowledge acquisition, consultancies and technical assistance</t>
  </si>
  <si>
    <t>dIPexp</t>
  </si>
  <si>
    <t>Dummy = 1 if Innovation expenditures in training</t>
  </si>
  <si>
    <t>dtrainexp</t>
  </si>
  <si>
    <t>Dummy = 1 if Innovation expenditures in engineering and design</t>
  </si>
  <si>
    <t>dIDexp</t>
  </si>
  <si>
    <t>Dummy = 1 if Innovation expenditures in market research</t>
  </si>
  <si>
    <t>dmktexp</t>
  </si>
  <si>
    <t xml:space="preserve">Dummy = 1 if Innovation expenditures in other activities </t>
  </si>
  <si>
    <t>dotherexp</t>
  </si>
  <si>
    <t>Dummy = 1 if the firm reports ongoing innovation activities during the reference period</t>
  </si>
  <si>
    <t>dongoingia</t>
  </si>
  <si>
    <t>Dummy = 1 if the firm reports abandoned innovation projects during the reference period</t>
  </si>
  <si>
    <t>dabandia</t>
  </si>
  <si>
    <t>fin_public</t>
  </si>
  <si>
    <t>fin_bank</t>
  </si>
  <si>
    <t>fin_own</t>
  </si>
  <si>
    <t>fin_other</t>
  </si>
  <si>
    <t>dfin_public</t>
  </si>
  <si>
    <t>dfin_bank</t>
  </si>
  <si>
    <t>dfin_own</t>
  </si>
  <si>
    <t>dfin_other</t>
  </si>
  <si>
    <t>Dummy = 1 if the firm has introduced at least one innovation in methods of production during the reference period</t>
  </si>
  <si>
    <t>Dummy = 1 if the firm has introduced at least one innovation in  logistics and delivery during the reference period</t>
  </si>
  <si>
    <t>dinnlogist</t>
  </si>
  <si>
    <t>Dummy = 1 if the firm has introduced at least one innovation in process supporting activities during the reference period</t>
  </si>
  <si>
    <t>dinnsupport</t>
  </si>
  <si>
    <t>Dummy = 1 if the firm has introduced at least one innovation in packaging during the reference period</t>
  </si>
  <si>
    <t>dinnpack</t>
  </si>
  <si>
    <t>Dummy = 1 if the firm has introduced at least one innovation in product promotion during the reference period</t>
  </si>
  <si>
    <t>dinnprom</t>
  </si>
  <si>
    <t>New good innovation scope</t>
  </si>
  <si>
    <t>newgd_scp</t>
  </si>
  <si>
    <t>New service innovation scope</t>
  </si>
  <si>
    <t>newserv_scp</t>
  </si>
  <si>
    <t>New product innovation scope</t>
  </si>
  <si>
    <t>newpd_scp</t>
  </si>
  <si>
    <t>Improved good innovation scope</t>
  </si>
  <si>
    <t>impgd_scp</t>
  </si>
  <si>
    <t>Improved service innovation scope</t>
  </si>
  <si>
    <t>impserv_scp</t>
  </si>
  <si>
    <t>Improved product innovation scope</t>
  </si>
  <si>
    <t>imppd_scp</t>
  </si>
  <si>
    <t>Product innovation scope</t>
  </si>
  <si>
    <t>New process innovation scope</t>
  </si>
  <si>
    <t>newpc_scp</t>
  </si>
  <si>
    <t>Improved process innovation scope</t>
  </si>
  <si>
    <t>imppc_scp</t>
  </si>
  <si>
    <t>Process innovation scope</t>
  </si>
  <si>
    <t>Dummy = 1 if meeting the needs of clients or suppliers is an important incentive to innovate</t>
  </si>
  <si>
    <t>dmot_clsuppneed</t>
  </si>
  <si>
    <t>Dummy = 1 if exploiting government incentives are an important incentive to innovate</t>
  </si>
  <si>
    <t>dmot_govinc</t>
  </si>
  <si>
    <t>Dummy = 1 if improving the production process an important incentive to innovate</t>
  </si>
  <si>
    <t>dmot_improd</t>
  </si>
  <si>
    <t>Dummy = 1 if entering new markets is an important incentive to innovate</t>
  </si>
  <si>
    <t>dmot_nwmarket</t>
  </si>
  <si>
    <t>Dummy = 1 if increasing production capacity is an important incentive to innovate</t>
  </si>
  <si>
    <t>dmot_prodcap</t>
  </si>
  <si>
    <t>Dummy = 1 if reducing production cost is an important incentive to innovate</t>
  </si>
  <si>
    <t>dmot_prodcost</t>
  </si>
  <si>
    <t>Dummy = 1 if quality improvement is an important incentive to innovate</t>
  </si>
  <si>
    <t>dmot_quality</t>
  </si>
  <si>
    <t>Importance of the reduction of energy consumption as an innovation effect</t>
  </si>
  <si>
    <t>imp_energy</t>
  </si>
  <si>
    <t>imp_envirhlth</t>
  </si>
  <si>
    <t>imp_flex</t>
  </si>
  <si>
    <t>imp_flexpcap</t>
  </si>
  <si>
    <t>imp_hkcap</t>
  </si>
  <si>
    <t>imp_incrmktshare</t>
  </si>
  <si>
    <t>imp_lcost</t>
  </si>
  <si>
    <t>imp_maintmktshare</t>
  </si>
  <si>
    <t>Importance of the reduction in consumption of materials as an innovation effect</t>
  </si>
  <si>
    <t>imp_materials</t>
  </si>
  <si>
    <t>imp_mkt</t>
  </si>
  <si>
    <t>imp_mtenrgcost</t>
  </si>
  <si>
    <t>imp_nwmkt</t>
  </si>
  <si>
    <t>Importance of 'other' as an innovation effect</t>
  </si>
  <si>
    <t>imp_other</t>
  </si>
  <si>
    <t>imp_pcap</t>
  </si>
  <si>
    <t>imp_pcost</t>
  </si>
  <si>
    <t>imp_qual</t>
  </si>
  <si>
    <t>imp_range</t>
  </si>
  <si>
    <t>Importance of compliance with regulations and standards</t>
  </si>
  <si>
    <t>imp_std</t>
  </si>
  <si>
    <t>Importance of compliance with regulations and standards at the international level as an innovation effect</t>
  </si>
  <si>
    <t>imp_stdintl</t>
  </si>
  <si>
    <t>Importance of compliance with regulations and standards at the national level as an innovation effect</t>
  </si>
  <si>
    <t>imp_stdnat</t>
  </si>
  <si>
    <t>Dummy = 1 if headquarters is considered to be an important source of internal information</t>
  </si>
  <si>
    <t>dinfo_hq</t>
  </si>
  <si>
    <t>Dummy = 1 if firm or group  an important source of internal information</t>
  </si>
  <si>
    <t>dinfo_ogp</t>
  </si>
  <si>
    <t>Dummy = 1 if the systems department is considered to be an important source of internal information</t>
  </si>
  <si>
    <t>dinfo_syst</t>
  </si>
  <si>
    <t>Dummy = 1 if the administration and finance department is considered to be an important source of internal information</t>
  </si>
  <si>
    <t>dinfo_adfin</t>
  </si>
  <si>
    <t>???</t>
  </si>
  <si>
    <t>dinfo_intgp</t>
  </si>
  <si>
    <t>Importance of headquarters as a source of internal information</t>
  </si>
  <si>
    <t>info_hq</t>
  </si>
  <si>
    <t>Importance of firm or group  as a source of internal information</t>
  </si>
  <si>
    <t>info_ogp</t>
  </si>
  <si>
    <t>Importance of the systems department as a source of internal information</t>
  </si>
  <si>
    <t>info_syst</t>
  </si>
  <si>
    <t>Importance of the administration and finance department as a source of internal information</t>
  </si>
  <si>
    <t>info_adfin</t>
  </si>
  <si>
    <t>info_intgp</t>
  </si>
  <si>
    <t>Dummy = 1 if IP are considered to be an important source of external information</t>
  </si>
  <si>
    <t>Dummy = 1 if databases are considered to be an important source of external information</t>
  </si>
  <si>
    <t>dinfo_db</t>
  </si>
  <si>
    <t>Dummy = 1 if research organizations are considered to be an important source of external information</t>
  </si>
  <si>
    <t>dinfo_res</t>
  </si>
  <si>
    <t>dinfo_std</t>
  </si>
  <si>
    <t>Importance of databases are considered to be an important source of external information</t>
  </si>
  <si>
    <t>info_db</t>
  </si>
  <si>
    <t>Importance of research organizations are considered to be an important source of external information</t>
  </si>
  <si>
    <t>info_res</t>
  </si>
  <si>
    <t>info_std</t>
  </si>
  <si>
    <t xml:space="preserve">Dummy = 1 if the firm has at least one application for patents, plant variety rights, copyrights, or industrial designs during the reference period </t>
  </si>
  <si>
    <t>danyipr</t>
  </si>
  <si>
    <t>dtdmarkappl</t>
  </si>
  <si>
    <t>dgeoindappl</t>
  </si>
  <si>
    <t xml:space="preserve">Dummy = 1 if the firm has at least one 'plant variety rights' application during the reference period </t>
  </si>
  <si>
    <t>dplantappl</t>
  </si>
  <si>
    <t xml:space="preserve">Number of applications for patents, plant variety rights, copyrights, or industrial designs during the reference period </t>
  </si>
  <si>
    <t>anyipr</t>
  </si>
  <si>
    <t>tdmarkappl</t>
  </si>
  <si>
    <t>geoindappl</t>
  </si>
  <si>
    <t xml:space="preserve">Number of 'plant variety rights' applications during the reference period </t>
  </si>
  <si>
    <t>plantappl</t>
  </si>
  <si>
    <t xml:space="preserve">Dummy = 1 if firm has at least one valid patent, plant variety right, copyright, or industrial design during the reference period </t>
  </si>
  <si>
    <t>danyiprstock</t>
  </si>
  <si>
    <t xml:space="preserve">Dummy = 1 if firm has at least one valid patent during the reference period </t>
  </si>
  <si>
    <t>dpatentstock</t>
  </si>
  <si>
    <t xml:space="preserve">Dummy = 1 if firm has at least one valid trademark during the reference period </t>
  </si>
  <si>
    <t>dtrademarkstock</t>
  </si>
  <si>
    <t xml:space="preserve">Dummy = 1 if firm has at least one valid utility model during the reference period </t>
  </si>
  <si>
    <t>dumodelstock</t>
  </si>
  <si>
    <t xml:space="preserve">Dummy = 1 if firm has at least one valid industrial design during the reference period </t>
  </si>
  <si>
    <t>didesignstock</t>
  </si>
  <si>
    <t xml:space="preserve">Dummy = 1 if firm has at least one valid copyright during the reference period </t>
  </si>
  <si>
    <t>dcopyrstock</t>
  </si>
  <si>
    <t xml:space="preserve">Dummy = 1 if firm has at other valid IPR during the reference period </t>
  </si>
  <si>
    <t>dotherstock</t>
  </si>
  <si>
    <t>Dummy = 1 if firm has Nondisclosure Agreements with employees</t>
  </si>
  <si>
    <t>Dummy = 1 if firm has Nondisclosure Agreements with other firms</t>
  </si>
  <si>
    <t>Dummy = 1 if firm has Nondisclosure Agreements with employees or other firms</t>
  </si>
  <si>
    <t>Dummy = 1 if firm has at least one trade secret</t>
  </si>
  <si>
    <t>dtradesecret</t>
  </si>
  <si>
    <t>Dummy = 1 if firm controls the distribution network to protect innovations</t>
  </si>
  <si>
    <t>dstnetwork</t>
  </si>
  <si>
    <t>Dummy = 1 if firm is the first to reach the market to protect innovations</t>
  </si>
  <si>
    <t>dstfirstmkt</t>
  </si>
  <si>
    <t>Dummy = 1 if firm uses the scale of production to protect innovations</t>
  </si>
  <si>
    <t>dstscale</t>
  </si>
  <si>
    <t>Dummy = 1 if firm uses complex design to protect innovations</t>
  </si>
  <si>
    <t>dstcomplex</t>
  </si>
  <si>
    <t>Dummy = 1 if firm segments the production process to protect innovations</t>
  </si>
  <si>
    <t>dstsegment</t>
  </si>
  <si>
    <t>Dummy = 1 if firm uses other business strategies to protect innovations</t>
  </si>
  <si>
    <t>dstother</t>
  </si>
  <si>
    <t>Dummy = 1 if the IPR system is an important obstacle to innovation</t>
  </si>
  <si>
    <t>dobst_STIP</t>
  </si>
  <si>
    <t>dobst_demuncert</t>
  </si>
  <si>
    <t>Dummy = 1 if a low expected return is an important obstacle to innovation</t>
  </si>
  <si>
    <t>dobst_expreturn</t>
  </si>
  <si>
    <t>dobst_gov</t>
  </si>
  <si>
    <t>dobst_hkmkt</t>
  </si>
  <si>
    <t>dobst_innuncert</t>
  </si>
  <si>
    <t>dobst_mktstr</t>
  </si>
  <si>
    <t>dobst_noneed</t>
  </si>
  <si>
    <t>Dummy = 1 if a long period of expected return is an important obstacle to innovation</t>
  </si>
  <si>
    <t>dobst_protect</t>
  </si>
  <si>
    <t>dobst_reg</t>
  </si>
  <si>
    <t>dobst_techdyn</t>
  </si>
  <si>
    <t>dobst_techrisk</t>
  </si>
  <si>
    <t>Importance of issues with the IPR system is an obstacle to innovation</t>
  </si>
  <si>
    <t>obst_STIP</t>
  </si>
  <si>
    <t>Importance of high costs of innovation as an important obstacle to innovation</t>
  </si>
  <si>
    <t>obst_demuncert</t>
  </si>
  <si>
    <t>Importance of a low expected return as an important obstacle to innovation</t>
  </si>
  <si>
    <t>obst_expreturn</t>
  </si>
  <si>
    <t>obst_gov</t>
  </si>
  <si>
    <t>obst_hkmkt</t>
  </si>
  <si>
    <t>obst_innuncert</t>
  </si>
  <si>
    <t>obst_mktstr</t>
  </si>
  <si>
    <t>obst_noneed</t>
  </si>
  <si>
    <t>Importance of a long period of expected return as an important obstacle to innovation</t>
  </si>
  <si>
    <t>Importance of the difficulty to protect innovations as an important obstacle to innovation</t>
  </si>
  <si>
    <t>obst_protect</t>
  </si>
  <si>
    <t>obst_reg</t>
  </si>
  <si>
    <t>obst_techdyn</t>
  </si>
  <si>
    <t>obst_techrisk</t>
  </si>
  <si>
    <t>Dummy = 1 if the firm has cooperated with headquarters</t>
  </si>
  <si>
    <t>coop_hq</t>
  </si>
  <si>
    <t>Dummy = 1 if the firm has cooperated with other firms of the group</t>
  </si>
  <si>
    <t>coop_ogp</t>
  </si>
  <si>
    <t>coop_labRD</t>
  </si>
  <si>
    <t>Dummy = 1 if the firm has cooperated with laboratories</t>
  </si>
  <si>
    <t>Dummy = 1 if the firm has cooperated with R&amp;D organizations</t>
  </si>
  <si>
    <t>coop_res</t>
  </si>
  <si>
    <t>Dummy = 1 if the firm has cooperated with an IP Office</t>
  </si>
  <si>
    <t>Dummy = 1 if the firm has cooperated with Government</t>
  </si>
  <si>
    <t>coop_gov</t>
  </si>
  <si>
    <t>coop_labRD_rd</t>
  </si>
  <si>
    <t>Dummy = 1 if the firm has cooperated with laboratories in R&amp;D</t>
  </si>
  <si>
    <t>Dummy = 1 if the firm has cooperated with R&amp;D organizations in R&amp;D</t>
  </si>
  <si>
    <t>coop_res_rd</t>
  </si>
  <si>
    <t>Dummy = 1 if the firm has cooperated with Government in R&amp;D</t>
  </si>
  <si>
    <t>coop_gov_rd</t>
  </si>
  <si>
    <t>coop_labRD_eid</t>
  </si>
  <si>
    <t>Dummy = 1 if the firm has cooperated with laboratories in engineering and design</t>
  </si>
  <si>
    <t>Dummy = 1 if the firm has cooperated with R&amp;D organizations in engineering and design</t>
  </si>
  <si>
    <t>coop_res_eid</t>
  </si>
  <si>
    <t>Dummy = 1 if the firm has cooperated with Government in engineering and design</t>
  </si>
  <si>
    <t>coop_gov_eid</t>
  </si>
  <si>
    <t>coop_labRD_train</t>
  </si>
  <si>
    <t>Dummy = 1 if the firm has cooperated with laboratories in training</t>
  </si>
  <si>
    <t>Dummy = 1 if the firm has cooperated with R&amp;D organizations in training</t>
  </si>
  <si>
    <t>coop_res_train</t>
  </si>
  <si>
    <t>Dummy = 1 if the firm has cooperated with Government in training</t>
  </si>
  <si>
    <t>coop_gov_train</t>
  </si>
  <si>
    <t>Dummy = 1 if the firm has cooperated with universities and other tertiary institutions for technical assistance</t>
  </si>
  <si>
    <t>coop_labRD_tech</t>
  </si>
  <si>
    <t>Dummy = 1 if the firm has cooperated with laboratories for technical assistance</t>
  </si>
  <si>
    <t>Dummy = 1 if the firm has cooperated with R&amp;D organizations for technical assistance</t>
  </si>
  <si>
    <t>coop_res_tech</t>
  </si>
  <si>
    <t>Dummy = 1 if the firm has cooperated with Government for technical assistance</t>
  </si>
  <si>
    <t>coop_gov_tech</t>
  </si>
  <si>
    <t>coop_labRD_info</t>
  </si>
  <si>
    <t>Dummy = 1 if the firm has cooperated with laboratories for accessing information</t>
  </si>
  <si>
    <t>Dummy = 1 if the firm has cooperated with R&amp;D organizations for accessing information</t>
  </si>
  <si>
    <t>coop_res_info</t>
  </si>
  <si>
    <t>Dummy = 1 if the firm has cooperated with Government for accessing information</t>
  </si>
  <si>
    <t>coop_gov_info</t>
  </si>
  <si>
    <t>coop_labRD_ptrial</t>
  </si>
  <si>
    <t>Dummy = 1 if the firm has cooperated with laboratories in product trials</t>
  </si>
  <si>
    <t>Dummy = 1 if the firm has cooperated with R&amp;D organizations in product trials</t>
  </si>
  <si>
    <t>coop_res_ptrial</t>
  </si>
  <si>
    <t>Dummy = 1 if the firm has cooperated with Government in product trials</t>
  </si>
  <si>
    <t>coop_gov_ptrial</t>
  </si>
  <si>
    <t>coop_labRD_fin</t>
  </si>
  <si>
    <t>Dummy = 1 if the firm has cooperated with laboratories for financing</t>
  </si>
  <si>
    <t>Dummy = 1 if the firm has cooperated with R&amp;D organizations for financing</t>
  </si>
  <si>
    <t>coop_res_fin</t>
  </si>
  <si>
    <t>Dummy = 1 if the firm has cooperated with Government for financing</t>
  </si>
  <si>
    <t>coop_gov_fin</t>
  </si>
  <si>
    <t>Dummy = 1 if the firm has cooperated with other organizations for 'other' activities</t>
  </si>
  <si>
    <t>coop_otheract</t>
  </si>
  <si>
    <t>Dummy = 1 if the firm has cooperated with the group for 'other'</t>
  </si>
  <si>
    <t>coop_gp_other</t>
  </si>
  <si>
    <t>Dummy = 1 if the firm has cooperated with other related firms for 'other'</t>
  </si>
  <si>
    <t>coop_relf_other</t>
  </si>
  <si>
    <t>Dummy = 1 if the firm has cooperated with competitors for 'other'</t>
  </si>
  <si>
    <t>coop_comp_other</t>
  </si>
  <si>
    <t>Dummy = 1 if the firm has cooperated with other firms for 'other'</t>
  </si>
  <si>
    <t>coop_otherf_other</t>
  </si>
  <si>
    <t>Dummy = 1 if the firm has cooperated with competitors and/or other firms for 'other'</t>
  </si>
  <si>
    <t>coop_comp_otherf_other</t>
  </si>
  <si>
    <t>Dummy = 1 if the firm has cooperated with clients for 'other'</t>
  </si>
  <si>
    <t>coop_cl_other</t>
  </si>
  <si>
    <t>Dummy = 1 if the firm has cooperated with suppliers for 'other'</t>
  </si>
  <si>
    <t>coop_suppl_other</t>
  </si>
  <si>
    <t>Dummy = 1 if the firm has cooperated with consultants for 'other'</t>
  </si>
  <si>
    <t>coop_cons_other</t>
  </si>
  <si>
    <t>Dummy = 1 if the firm has cooperated with business associations for 'other'</t>
  </si>
  <si>
    <t>coop_ba_other</t>
  </si>
  <si>
    <t>Dummy = 1 if the firm has cooperated with technology intermediaries for 'other'</t>
  </si>
  <si>
    <t>coop_techint_other</t>
  </si>
  <si>
    <t>Dummy = 1 if the firm has cooperated with consultants and/or business associations for 'other'</t>
  </si>
  <si>
    <t>coop_cons_ba_other</t>
  </si>
  <si>
    <t>Dummy = 1 if the firm has cooperated with consultants, laboratories and research institutions for 'other'</t>
  </si>
  <si>
    <t>coop_consres_other</t>
  </si>
  <si>
    <t>Dummy = 1 if the firm has cooperated with universities for 'other'</t>
  </si>
  <si>
    <t>coop_univ_other</t>
  </si>
  <si>
    <t>Dummy = 1 if the firm has cooperated with tertiary non-university institutions for 'other'</t>
  </si>
  <si>
    <t>coop_ot_other</t>
  </si>
  <si>
    <t>coop_tert_other</t>
  </si>
  <si>
    <t>Dummy = 1 if the firm has cooperated with laboratories and R&amp;D firms for 'other'</t>
  </si>
  <si>
    <t>coop_labRD_other</t>
  </si>
  <si>
    <t>Dummy = 1 if the firm has cooperated with laboratories  for 'other'</t>
  </si>
  <si>
    <t>coop_lab_other</t>
  </si>
  <si>
    <t>Dummy = 1 if the firm has cooperated with private research institutions (non-profit) for 'other'</t>
  </si>
  <si>
    <t>coop_privres_other</t>
  </si>
  <si>
    <t>Dummy = 1 if the firm has cooperated with public research institutions for 'other'</t>
  </si>
  <si>
    <t>coop_pubres_other</t>
  </si>
  <si>
    <t>Dummy = 1 if the firm has cooperated with R&amp;D organizations for 'other'</t>
  </si>
  <si>
    <t>coop_res_other</t>
  </si>
  <si>
    <t>coop_ip_other</t>
  </si>
  <si>
    <t>coop_pubsti_other</t>
  </si>
  <si>
    <t>Dummy = 1 if the firm has cooperated with Government for 'other'</t>
  </si>
  <si>
    <t>coop_gov_other</t>
  </si>
  <si>
    <t>Dummy = 1 if the firm has cooperated with other organizations for 'other'</t>
  </si>
  <si>
    <t>coop_other_other</t>
  </si>
  <si>
    <t>Share of professionals in year 3</t>
  </si>
  <si>
    <t>Share of employees with a university degree in Natural and exact sciences</t>
  </si>
  <si>
    <t>Share of employees with a university degree in Social sciences</t>
  </si>
  <si>
    <t>Share of employees with a university degree in Humanities and others</t>
  </si>
  <si>
    <t>Dummy = 1 if the R&amp;D department is considered to be an important source of internal information</t>
  </si>
  <si>
    <t>Dummy = 1 if the marketing department is considered to be an important source of internal information</t>
  </si>
  <si>
    <t>Dummy = 1 if the engineering and production department is considered to be an important source of internal information</t>
  </si>
  <si>
    <t>Dummy = 1 if the distribution department is considered to be an important source of internal information</t>
  </si>
  <si>
    <t>Dummy = 1 if the management department is considered to be an important source of internal information</t>
  </si>
  <si>
    <t>Dummy = 1 if departments within the firm are considered to be an important source of internal information</t>
  </si>
  <si>
    <t>Importance of the R&amp;D department as a source of internal information</t>
  </si>
  <si>
    <t>Importance of the marketing department as a source of internal information</t>
  </si>
  <si>
    <t>Importance of the engineering and production department as a source of internal information</t>
  </si>
  <si>
    <t>Importance of the distribution department as a source of internal information</t>
  </si>
  <si>
    <t>Importance of the management department as a source of internal information</t>
  </si>
  <si>
    <t>Importance of departments within the firm as a source of internal information</t>
  </si>
  <si>
    <t>Dummy = 1 if business and professional associations are considered to be an important source of external information</t>
  </si>
  <si>
    <t>Dummy = 1 if conferences and events; articles and journals; business and professional associations are considered to be an important source of external information</t>
  </si>
  <si>
    <t>Importance of IP as a source of external information</t>
  </si>
  <si>
    <t>Importance of business and professional associations as a source of external information</t>
  </si>
  <si>
    <t>Importance of conferences and events; articles and journals; business and professional associations as a source of external information</t>
  </si>
  <si>
    <t>Dummy = 1 if the firm has cooperated with consultants and/or business associations</t>
  </si>
  <si>
    <t>Dummy = 1 if the firm has cooperated with consultants and/or business associations in R&amp;D</t>
  </si>
  <si>
    <t>Dummy = 1 if the firm has cooperated with universities and other tertiary institutions in engineering and design</t>
  </si>
  <si>
    <t>Dummy = 1 if the firm has cooperated with universities and other tertiary institutions in training</t>
  </si>
  <si>
    <t>Dummy = 1 if the firm has cooperated with universities and other tertiary institutions for accessing information</t>
  </si>
  <si>
    <t>Dummy = 1 if the firm has cooperated with consultants and/or business associations in product trials</t>
  </si>
  <si>
    <t>Dummy = 1 if the firm has cooperated with universities and other tertiary institutions for 'other'</t>
  </si>
  <si>
    <r>
      <t>Dummy = 1 if clients and</t>
    </r>
    <r>
      <rPr>
        <b/>
        <sz val="12"/>
        <rFont val="Calibri (Body)_x0000_"/>
      </rPr>
      <t>/or</t>
    </r>
    <r>
      <rPr>
        <sz val="12"/>
        <rFont val="Calibri (Body)_x0000_"/>
      </rPr>
      <t xml:space="preserve"> </t>
    </r>
    <r>
      <rPr>
        <sz val="11"/>
        <rFont val="Calibri"/>
        <family val="2"/>
        <scheme val="minor"/>
      </rPr>
      <t>suppliers are considered to be an important source of external information</t>
    </r>
  </si>
  <si>
    <r>
      <t>Dummy = 1 if competitors and</t>
    </r>
    <r>
      <rPr>
        <b/>
        <sz val="12"/>
        <rFont val="Calibri (Body)_x0000_"/>
      </rPr>
      <t>/or</t>
    </r>
    <r>
      <rPr>
        <sz val="11"/>
        <rFont val="Calibri"/>
        <family val="2"/>
        <scheme val="minor"/>
      </rPr>
      <t xml:space="preserve"> other firms are considered to be an important source of external information</t>
    </r>
  </si>
  <si>
    <r>
      <t>Dummy = 1 if the lack of government incentives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</si>
  <si>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 xml:space="preserve">Dummy = 1 if the lack of qualified human capital </t>
    </r>
    <r>
      <rPr>
        <b/>
        <sz val="12"/>
        <rFont val="Calibri"/>
        <family val="2"/>
        <scheme val="minor"/>
      </rPr>
      <t>in the firm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</si>
  <si>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 xml:space="preserve">Dummy = 1 if the lack of qualified human capital </t>
    </r>
    <r>
      <rPr>
        <b/>
        <sz val="12"/>
        <rFont val="Calibri"/>
        <family val="2"/>
        <scheme val="minor"/>
      </rPr>
      <t>in the country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</si>
  <si>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>Dummy = 1 if innovation uncertainty (and risk in ES)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</si>
  <si>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 xml:space="preserve">Dummy = 1 if the market structure </t>
    </r>
    <r>
      <rPr>
        <sz val="12"/>
        <rFont val="Calibri (Body)_x0000_"/>
      </rPr>
      <t>is an important obstacle to innovation</t>
    </r>
  </si>
  <si>
    <r>
      <t>Dummy = 1 if regulation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</si>
  <si>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>Dummy = 1 if sectoral technological dynamic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</si>
  <si>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>Dummy = 1 if technical risk (in COL, uncertainty)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</si>
  <si>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>Importance of lack of government incentives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is an important obstacle to innovation</t>
    </r>
  </si>
  <si>
    <r>
      <t xml:space="preserve">Importance of the lack of qualified human capital </t>
    </r>
    <r>
      <rPr>
        <b/>
        <sz val="12"/>
        <rFont val="Calibri"/>
        <family val="2"/>
        <scheme val="minor"/>
      </rPr>
      <t>in the firm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as an important obstacle to innovation</t>
    </r>
  </si>
  <si>
    <r>
      <t xml:space="preserve">Importance of the lack of qualified human capital </t>
    </r>
    <r>
      <rPr>
        <b/>
        <sz val="12"/>
        <rFont val="Calibri"/>
        <family val="2"/>
        <scheme val="minor"/>
      </rPr>
      <t>in the country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as an important obstacle to innovation</t>
    </r>
  </si>
  <si>
    <r>
      <t>Importance of innovation uncertainty (and risk in ES)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as an important obstacle to innovation</t>
    </r>
  </si>
  <si>
    <r>
      <t xml:space="preserve">Importance of the market structure </t>
    </r>
    <r>
      <rPr>
        <sz val="12"/>
        <rFont val="Calibri (Body)_x0000_"/>
      </rPr>
      <t>is an important obstacle to innovation</t>
    </r>
  </si>
  <si>
    <r>
      <t>Importance of regulation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as an important obstacle to innovation</t>
    </r>
  </si>
  <si>
    <r>
      <t xml:space="preserve">Importance of sectoral technological dynamic </t>
    </r>
    <r>
      <rPr>
        <sz val="12"/>
        <rFont val="Calibri (Body)_x0000_"/>
      </rPr>
      <t>as an important obstacle to innovation</t>
    </r>
  </si>
  <si>
    <r>
      <t>Importance of technical risk (in COL, uncertainty)</t>
    </r>
    <r>
      <rPr>
        <sz val="11"/>
        <rFont val="Calibri"/>
        <family val="2"/>
        <scheme val="minor"/>
      </rPr>
      <t xml:space="preserve"> </t>
    </r>
    <r>
      <rPr>
        <sz val="12"/>
        <rFont val="Calibri (Body)_x0000_"/>
      </rPr>
      <t>as an important obstacle to innovation</t>
    </r>
  </si>
  <si>
    <t>colombia</t>
  </si>
  <si>
    <t>peru</t>
  </si>
  <si>
    <t>bolivia</t>
  </si>
  <si>
    <t>ecuador</t>
  </si>
  <si>
    <t>GDP BIOLLION</t>
  </si>
  <si>
    <t>exportaciones AL MUNDO million</t>
  </si>
  <si>
    <t>Innovation on productivity</t>
  </si>
  <si>
    <t>IP</t>
  </si>
  <si>
    <t>=</t>
  </si>
  <si>
    <t>TI</t>
  </si>
  <si>
    <t>TI_e</t>
  </si>
  <si>
    <t>II_e</t>
  </si>
  <si>
    <t>Size</t>
  </si>
  <si>
    <t>Non Technological Innovation</t>
  </si>
  <si>
    <t>Capital per employee</t>
  </si>
  <si>
    <t>NTI</t>
  </si>
  <si>
    <t>MI</t>
  </si>
  <si>
    <t>OI</t>
  </si>
  <si>
    <t>Cod_1</t>
  </si>
  <si>
    <t>FO</t>
  </si>
  <si>
    <t>EX</t>
  </si>
  <si>
    <t>EM</t>
  </si>
  <si>
    <t>IF &gt;10</t>
  </si>
  <si>
    <t>CHECK CRITERIA</t>
  </si>
  <si>
    <t>INV</t>
  </si>
  <si>
    <t>EXP</t>
  </si>
  <si>
    <t>FC</t>
  </si>
  <si>
    <t>Number of employees</t>
  </si>
  <si>
    <t>(1) Knowledge investment -&gt; (2) Innovation outputs -&gt; (3) Productivity by firms</t>
  </si>
  <si>
    <t>(1) Knowledge investment</t>
  </si>
  <si>
    <t>(2) Innovation outputs</t>
  </si>
  <si>
    <t>(3) Productivity by firms</t>
  </si>
  <si>
    <t>Explanatory</t>
  </si>
  <si>
    <t>Dependent</t>
  </si>
  <si>
    <t>Type</t>
  </si>
  <si>
    <t>SL</t>
  </si>
  <si>
    <t>INV = FC/EM</t>
  </si>
  <si>
    <t>OPTION 2: Innovation Intensity (II)</t>
  </si>
  <si>
    <t>Marketing Innovation</t>
  </si>
  <si>
    <t>Organizational Innovation</t>
  </si>
  <si>
    <t>Innovation on productivity (IP)</t>
  </si>
  <si>
    <t>Technological Innovation</t>
  </si>
  <si>
    <t>OPTION 1: Technological Innovation (estimated) (TI_e)</t>
  </si>
  <si>
    <t>Technological Innovation (estimated)</t>
  </si>
  <si>
    <t>Name_1</t>
  </si>
  <si>
    <t>SZ</t>
  </si>
  <si>
    <t>Explanation</t>
  </si>
  <si>
    <t>SZ = EM</t>
  </si>
  <si>
    <t>Innovation Intensity</t>
  </si>
  <si>
    <t>Non-Technological Innovation (maybe?)</t>
  </si>
  <si>
    <t>Technological Innovation (TI)</t>
  </si>
  <si>
    <t>Product Innovation</t>
  </si>
  <si>
    <t>Process Innovation</t>
  </si>
  <si>
    <t>PRDI</t>
  </si>
  <si>
    <t>PRCI</t>
  </si>
  <si>
    <t>Survey</t>
  </si>
  <si>
    <t>Sum(EM)</t>
  </si>
  <si>
    <t>TI = PRDI and/or PRCI</t>
  </si>
  <si>
    <t>Dummy</t>
  </si>
  <si>
    <t>Source</t>
  </si>
  <si>
    <t>NTI = MI and/or OI</t>
  </si>
  <si>
    <t>Continuous</t>
  </si>
  <si>
    <t>Investment in fixed capital (USD)</t>
  </si>
  <si>
    <t>Ratio</t>
  </si>
  <si>
    <t>Discrete</t>
  </si>
  <si>
    <t>Sales (USD)</t>
  </si>
  <si>
    <t>Exporting</t>
  </si>
  <si>
    <t>Foreign Ownership</t>
  </si>
  <si>
    <t>Innovation on Productivity</t>
  </si>
  <si>
    <t>IP = SL/EM</t>
  </si>
  <si>
    <t xml:space="preserve">1 IF SHARE &gt;10% </t>
  </si>
  <si>
    <t>Foreign Capital</t>
  </si>
  <si>
    <t>FO = FC</t>
  </si>
  <si>
    <t>FCS</t>
  </si>
  <si>
    <t>1 if FCS &gt; .1</t>
  </si>
  <si>
    <t>Share of Foreign Capital</t>
  </si>
  <si>
    <t>SFC</t>
  </si>
  <si>
    <t>Percentage</t>
  </si>
  <si>
    <t>Exporting firm</t>
  </si>
  <si>
    <t>EXP = EX</t>
  </si>
  <si>
    <t>EX_USD</t>
  </si>
  <si>
    <t>Exports in USD</t>
  </si>
  <si>
    <t>*Check if to be added</t>
  </si>
  <si>
    <t>(i) Probability of investing</t>
  </si>
  <si>
    <t>II</t>
  </si>
  <si>
    <t>Patent Protection</t>
  </si>
  <si>
    <t>Coop R&amp;D</t>
  </si>
  <si>
    <t>Inno funding source</t>
  </si>
  <si>
    <t>OI_exp</t>
  </si>
  <si>
    <t>MI_exp</t>
  </si>
  <si>
    <t>Non Technological Innovation Expenditure</t>
  </si>
  <si>
    <t>NTI_exp</t>
  </si>
  <si>
    <t>NTI_exp = OI_exp + MI_exp</t>
  </si>
  <si>
    <t>Sum(OI_exp)</t>
  </si>
  <si>
    <t>Sum(MI_exp)</t>
  </si>
  <si>
    <t>II = log(I_exp/SZ)</t>
  </si>
  <si>
    <t>I_exp</t>
  </si>
  <si>
    <t>Innovation expenditure</t>
  </si>
  <si>
    <t>I_exp = sum(x)</t>
  </si>
  <si>
    <t>I_exp_us_y1</t>
  </si>
  <si>
    <t>I_exp_us_y2</t>
  </si>
  <si>
    <t>I_exp_us_y3</t>
  </si>
  <si>
    <t>rdintexp_us_y1</t>
  </si>
  <si>
    <t>rdextexp_us_y1</t>
  </si>
  <si>
    <t>hardwexp_us_y1</t>
  </si>
  <si>
    <t>softwexp_us_y1</t>
  </si>
  <si>
    <t>ictexp_us_y1</t>
  </si>
  <si>
    <t>machexp_us_y1</t>
  </si>
  <si>
    <t>ict_mach_us_y1</t>
  </si>
  <si>
    <t>trainexp_us_y1</t>
  </si>
  <si>
    <t>conexp_us_y1</t>
  </si>
  <si>
    <t>mktexp_us_y1</t>
  </si>
  <si>
    <t>otherexp_us_y1</t>
  </si>
  <si>
    <t>ttexp_us_y1</t>
  </si>
  <si>
    <t>ipexp_us_y1</t>
  </si>
  <si>
    <t>idexp_us_y1</t>
  </si>
  <si>
    <t>rdintexp_us_y2</t>
  </si>
  <si>
    <t>rdextexp_us_y2</t>
  </si>
  <si>
    <t>hardwexp_us_y2</t>
  </si>
  <si>
    <t>softwexp_us_y2</t>
  </si>
  <si>
    <t>ictexp_us_y2</t>
  </si>
  <si>
    <t>machexp_us_y2</t>
  </si>
  <si>
    <t>ict_mach_us_y2</t>
  </si>
  <si>
    <t>trainexp_us_y2</t>
  </si>
  <si>
    <t>ttexp_us_y2</t>
  </si>
  <si>
    <t>conexp_us_y2</t>
  </si>
  <si>
    <t>ipexp_us_y2</t>
  </si>
  <si>
    <t>idexp_us_y2</t>
  </si>
  <si>
    <t>mktexp_us_y2</t>
  </si>
  <si>
    <t>otherexp_us_y2</t>
  </si>
  <si>
    <t>rdintexp_us_y3</t>
  </si>
  <si>
    <t>rdextexp_us_y3</t>
  </si>
  <si>
    <t>hardwexp_us_y3</t>
  </si>
  <si>
    <t>softwexp_us_y3</t>
  </si>
  <si>
    <t>ictexp_us_y3</t>
  </si>
  <si>
    <t>machexp_us_y3</t>
  </si>
  <si>
    <t>ict_mach_us_y3</t>
  </si>
  <si>
    <t>trainexp_us_y3</t>
  </si>
  <si>
    <t>ttexp_us_y3</t>
  </si>
  <si>
    <t>conexp_us_y3</t>
  </si>
  <si>
    <t>ipexp_us_y3</t>
  </si>
  <si>
    <t>idexp_us_y3</t>
  </si>
  <si>
    <t>mktexp_us_y3</t>
  </si>
  <si>
    <t>otherexp_us_y3</t>
  </si>
  <si>
    <t>gen I_exp_us_y3 = rdintexp_us_y3+rdextexp_us_y3+hardwexp_us_y3+softwexp_us_y3+ictexp_us_y3+machexp_us_y3+ict_mach_us_y3+trainexp_us_y3+ttexp_us_y3+conexp_us_y3+ipexp_us_y3+idexp_us_y3+mktexp_us_y3+otherexp_us_y3 // create sum of all innovation expenses for year 1</t>
  </si>
  <si>
    <t>Age</t>
  </si>
  <si>
    <t>AGE</t>
  </si>
  <si>
    <t>AGE = year - yr_firm</t>
  </si>
  <si>
    <t>sum(yr_firm)</t>
  </si>
  <si>
    <t>(ii) Innovation Intensity</t>
  </si>
  <si>
    <t>IP = I_inv</t>
  </si>
  <si>
    <t>I_inv</t>
  </si>
  <si>
    <t>I_inv = 1 if I_exp_us_total&gt;0</t>
  </si>
  <si>
    <t>Innovation Probability</t>
  </si>
  <si>
    <t>Innovation investment</t>
  </si>
  <si>
    <t>SZ (lem)</t>
  </si>
  <si>
    <t>financial Cooperation</t>
  </si>
  <si>
    <t>group might mean that the firm is owned by the same owner/s of other firms and they are somewhat related, either in the value chain, control and reporting activities, etc.</t>
  </si>
  <si>
    <t>coop_labrd_fin</t>
  </si>
  <si>
    <t>Dummy = 1 if the firm has cooperated with intellectual property office for financing</t>
  </si>
  <si>
    <t>Dummy = 1 if the firm has cooperated with public Public institutions of support to Science Technology Information for financing</t>
  </si>
  <si>
    <t>Group, competitors, related firms</t>
  </si>
  <si>
    <t>Consultants, Labs and R&amp;D institutions</t>
  </si>
  <si>
    <t>No use</t>
  </si>
  <si>
    <t>Clients and Suppliers</t>
  </si>
  <si>
    <t>IP office and Public STI instutions</t>
  </si>
  <si>
    <t>coop_otherfirms_fin</t>
  </si>
  <si>
    <t>coop_cs_fin</t>
  </si>
  <si>
    <t>coop_ipsti_fin</t>
  </si>
  <si>
    <t>Patent protection</t>
  </si>
  <si>
    <t>IPR</t>
  </si>
  <si>
    <t>IPR_app</t>
  </si>
  <si>
    <t>coop_total_fin</t>
  </si>
  <si>
    <t>&lt;-- also try with number of cooperations (up to 4)</t>
  </si>
  <si>
    <t>info_ip</t>
  </si>
  <si>
    <t>Scientific source</t>
  </si>
  <si>
    <t>Other source</t>
  </si>
  <si>
    <t>Market source</t>
  </si>
  <si>
    <t>* p&lt;0.10 ** p&lt;0.05 *** p&lt;0.01</t>
  </si>
  <si>
    <t>Observations</t>
  </si>
  <si>
    <t>do not use, just like Crespi didn’t</t>
  </si>
  <si>
    <t>ID</t>
  </si>
  <si>
    <t>EFO</t>
  </si>
  <si>
    <t>IFO</t>
  </si>
  <si>
    <t>IPR App</t>
  </si>
  <si>
    <t>Bank</t>
  </si>
  <si>
    <t>Public</t>
  </si>
  <si>
    <t>Own</t>
  </si>
  <si>
    <t>Other</t>
  </si>
  <si>
    <t>First stage - Innovation Decision (ID)</t>
  </si>
  <si>
    <t>0.412***</t>
  </si>
  <si>
    <t>0.409***</t>
  </si>
  <si>
    <t>0.402***</t>
  </si>
  <si>
    <t>0.406***</t>
  </si>
  <si>
    <t>0.580***</t>
  </si>
  <si>
    <t>0.569***</t>
  </si>
  <si>
    <t>0.570***</t>
  </si>
  <si>
    <t>0.573***</t>
  </si>
  <si>
    <t>0.199***</t>
  </si>
  <si>
    <t>0.200***</t>
  </si>
  <si>
    <t>0.198***</t>
  </si>
  <si>
    <t>Second stage - Innovation Intensity (II)</t>
  </si>
  <si>
    <t>FINj</t>
  </si>
  <si>
    <t>0.400***</t>
  </si>
  <si>
    <t>(-1.63)</t>
  </si>
  <si>
    <t>CAPINV</t>
  </si>
  <si>
    <t>0.541***</t>
  </si>
  <si>
    <t>0.557***</t>
  </si>
  <si>
    <t>0.552***</t>
  </si>
  <si>
    <t>0.553***</t>
  </si>
  <si>
    <t>Group</t>
  </si>
  <si>
    <t>0.368**</t>
  </si>
  <si>
    <t>0.350*</t>
  </si>
  <si>
    <t>0.353*</t>
  </si>
  <si>
    <t>0.341*</t>
  </si>
  <si>
    <t>-0.168***</t>
  </si>
  <si>
    <t>-0.160*</t>
  </si>
  <si>
    <t>-0.173*</t>
  </si>
  <si>
    <t>-0.171**</t>
  </si>
  <si>
    <t>(-2.76)</t>
  </si>
  <si>
    <t>(-1.95)</t>
  </si>
  <si>
    <t>(-1.77)</t>
  </si>
  <si>
    <t>(-2.25)</t>
  </si>
  <si>
    <t>Age^2</t>
  </si>
  <si>
    <t>(-0.28)</t>
  </si>
  <si>
    <t>(-0.42)</t>
  </si>
  <si>
    <t>(-0.46)</t>
  </si>
  <si>
    <t>(-0.40)</t>
  </si>
  <si>
    <t>(-0.78)</t>
  </si>
  <si>
    <t>(-1.01)</t>
  </si>
  <si>
    <t>(-0.99)</t>
  </si>
  <si>
    <t>(-1.10)</t>
  </si>
  <si>
    <t>_cons</t>
  </si>
  <si>
    <t>4.159***</t>
  </si>
  <si>
    <t>4.157***</t>
  </si>
  <si>
    <t>4.530***</t>
  </si>
  <si>
    <t>4.252***</t>
  </si>
  <si>
    <t>-1.337***</t>
  </si>
  <si>
    <t>-1.313***</t>
  </si>
  <si>
    <t>-1.292***</t>
  </si>
  <si>
    <t>-1.311***</t>
  </si>
  <si>
    <t>(-4.53)</t>
  </si>
  <si>
    <t>(-3.98)</t>
  </si>
  <si>
    <t>(-3.25)</t>
  </si>
  <si>
    <t>(-4.04)</t>
  </si>
  <si>
    <t>/</t>
  </si>
  <si>
    <t>athrho</t>
  </si>
  <si>
    <t>(-0.67)</t>
  </si>
  <si>
    <t>(-0.54)</t>
  </si>
  <si>
    <t>(-0.44)</t>
  </si>
  <si>
    <t>(-0.62)</t>
  </si>
  <si>
    <t>lnsigma</t>
  </si>
  <si>
    <t>0.320***</t>
  </si>
  <si>
    <t>0.341***</t>
  </si>
  <si>
    <t>0.344***</t>
  </si>
  <si>
    <t>0.342***</t>
  </si>
  <si>
    <t>t statistics in parentheses</t>
  </si>
  <si>
    <t>Variable</t>
  </si>
  <si>
    <t>Description</t>
  </si>
  <si>
    <t>Dependent variables</t>
  </si>
  <si>
    <t>Dichotomous</t>
  </si>
  <si>
    <t>IPR app</t>
  </si>
  <si>
    <t>Fixed capital investment per employee; natural logarithm</t>
  </si>
  <si>
    <t>topics to research</t>
  </si>
  <si>
    <t>Why fixed capital investment is not a condition? Because there are firms that not necesarilly need a lot of fixed capital to bring innovations.</t>
  </si>
  <si>
    <t>Food processing is incremenal innovation, small firms can also innovate in processes.</t>
  </si>
  <si>
    <t>Financial sources for innovation</t>
  </si>
  <si>
    <t>Firm reports expenditure in innovation = 1</t>
  </si>
  <si>
    <t>Control variables</t>
  </si>
  <si>
    <t>Firm's innovation expenditure in USD; natural logarithm.</t>
  </si>
  <si>
    <t>Innovation expenditure is funded by private bank loans = 1</t>
  </si>
  <si>
    <t>Innovation expenditure is funded by governmental institutions = 1</t>
  </si>
  <si>
    <t>Innovation expenditure is funded by profits reinvestment,  shareholders contributions or tranfers from the corporate group = 1</t>
  </si>
  <si>
    <t>Innovation expenditure is funded by third parties including clients, suppliers and NGOs = 1</t>
  </si>
  <si>
    <t>Firm exports = 1</t>
  </si>
  <si>
    <t>Firm's number of Intellectual Property Rights applications.</t>
  </si>
  <si>
    <t>Firms employees; natural logarithm.</t>
  </si>
  <si>
    <t>Firms age in years; natural logarithm.</t>
  </si>
  <si>
    <r>
      <t>size</t>
    </r>
    <r>
      <rPr>
        <i/>
        <vertAlign val="subscript"/>
        <sz val="11"/>
        <color theme="1"/>
        <rFont val="Times New Roman"/>
        <family val="1"/>
      </rPr>
      <t>ln</t>
    </r>
  </si>
  <si>
    <r>
      <t>age</t>
    </r>
    <r>
      <rPr>
        <i/>
        <vertAlign val="subscript"/>
        <sz val="11"/>
        <color theme="1"/>
        <rFont val="Times New Roman"/>
        <family val="1"/>
      </rPr>
      <t>ln</t>
    </r>
  </si>
  <si>
    <r>
      <t>age</t>
    </r>
    <r>
      <rPr>
        <i/>
        <vertAlign val="subscript"/>
        <sz val="11"/>
        <color theme="1"/>
        <rFont val="Times New Roman"/>
        <family val="1"/>
      </rPr>
      <t>ln</t>
    </r>
    <r>
      <rPr>
        <i/>
        <sz val="11"/>
        <color theme="1"/>
        <rFont val="Times New Roman"/>
        <family val="1"/>
      </rPr>
      <t>^2</t>
    </r>
  </si>
  <si>
    <r>
      <t>Square power of age</t>
    </r>
    <r>
      <rPr>
        <vertAlign val="subscript"/>
        <sz val="11"/>
        <color theme="1"/>
        <rFont val="Times New Roman"/>
        <family val="1"/>
      </rPr>
      <t>ln</t>
    </r>
    <r>
      <rPr>
        <sz val="11"/>
        <color theme="1"/>
        <rFont val="Times New Roman"/>
        <family val="1"/>
      </rPr>
      <t>.</t>
    </r>
  </si>
  <si>
    <r>
      <t>CAPINV</t>
    </r>
    <r>
      <rPr>
        <i/>
        <vertAlign val="subscript"/>
        <sz val="11"/>
        <color theme="1"/>
        <rFont val="Times New Roman"/>
        <family val="1"/>
      </rPr>
      <t>ln</t>
    </r>
  </si>
  <si>
    <t>Firm is owned by foreign capitals for at least 10% = 1</t>
  </si>
  <si>
    <t>Firm belongs to a corporate group = 1</t>
  </si>
  <si>
    <r>
      <t>IE</t>
    </r>
    <r>
      <rPr>
        <i/>
        <sz val="9"/>
        <color theme="1"/>
        <rFont val="Times New Roman"/>
        <family val="1"/>
      </rPr>
      <t>ln</t>
    </r>
  </si>
  <si>
    <t>="* p&lt;0.10</t>
  </si>
  <si>
    <t xml:space="preserve"> ** p&lt;0.05</t>
  </si>
  <si>
    <t xml:space="preserve"> *** p&lt;0.01"</t>
  </si>
  <si>
    <t>0.202</t>
  </si>
  <si>
    <t>(1.25)</t>
  </si>
  <si>
    <t>(1.17)</t>
  </si>
  <si>
    <t>(-0.38)</t>
  </si>
  <si>
    <t>0.533***</t>
  </si>
  <si>
    <t>(-2.06)</t>
  </si>
  <si>
    <t>(-0.36)</t>
  </si>
  <si>
    <t>(-1.47)</t>
  </si>
  <si>
    <t>(0.25)</t>
  </si>
  <si>
    <t>(0.35)</t>
  </si>
  <si>
    <t>(0.31)</t>
  </si>
  <si>
    <t>(0.03)</t>
  </si>
  <si>
    <t>(-0.34)</t>
  </si>
  <si>
    <t/>
  </si>
  <si>
    <t>0.530***</t>
  </si>
  <si>
    <t>Second stage - Innovation Expenditure (IE)</t>
  </si>
  <si>
    <t>0.192</t>
  </si>
  <si>
    <t>0.200</t>
  </si>
  <si>
    <t>(1.18)</t>
  </si>
  <si>
    <t>(11.97)</t>
  </si>
  <si>
    <t>0.532***</t>
  </si>
  <si>
    <t>(11.49)</t>
  </si>
  <si>
    <t>(3.74)</t>
  </si>
  <si>
    <t>-1.501***</t>
  </si>
  <si>
    <t>(-11.76)</t>
  </si>
  <si>
    <t>507</t>
  </si>
  <si>
    <t>0.109</t>
  </si>
  <si>
    <t>(0.30)</t>
  </si>
  <si>
    <t>(-0.04)</t>
  </si>
  <si>
    <t>0.476***</t>
  </si>
  <si>
    <t>(3.72)</t>
  </si>
  <si>
    <t>(3.75)</t>
  </si>
  <si>
    <t>(-11.66)</t>
  </si>
  <si>
    <t>Sizeln</t>
  </si>
  <si>
    <t>Ageln</t>
  </si>
  <si>
    <t>Ageln^2</t>
  </si>
  <si>
    <t>IPR Appln</t>
  </si>
  <si>
    <t>CapInvln</t>
  </si>
  <si>
    <t>Log Likelihood</t>
  </si>
  <si>
    <t>Wald χ2</t>
  </si>
  <si>
    <t>0.826***</t>
  </si>
  <si>
    <t>0.841***</t>
  </si>
  <si>
    <t>0.834***</t>
  </si>
  <si>
    <t>0.833***</t>
  </si>
  <si>
    <t>(13.03)</t>
  </si>
  <si>
    <t>(13.18)</t>
  </si>
  <si>
    <t>(13.16)</t>
  </si>
  <si>
    <t>(13.10)</t>
  </si>
  <si>
    <t>0.538***</t>
  </si>
  <si>
    <t>0.551***</t>
  </si>
  <si>
    <t>0.546***</t>
  </si>
  <si>
    <t>(11.28)</t>
  </si>
  <si>
    <t>(11.60)</t>
  </si>
  <si>
    <t>(11.46)</t>
  </si>
  <si>
    <t>-0.325**</t>
  </si>
  <si>
    <t>-0.334**</t>
  </si>
  <si>
    <t>-0.306*</t>
  </si>
  <si>
    <t>-0.326**</t>
  </si>
  <si>
    <t>(-2.02)</t>
  </si>
  <si>
    <t>(-1.88)</t>
  </si>
  <si>
    <t>(-2.01)</t>
  </si>
  <si>
    <t>0.239</t>
  </si>
  <si>
    <t>(1.39)</t>
  </si>
  <si>
    <t>(1.13)</t>
  </si>
  <si>
    <t>-0.00963</t>
  </si>
  <si>
    <t>-0.0426</t>
  </si>
  <si>
    <t>-0.0483</t>
  </si>
  <si>
    <t>-0.0584</t>
  </si>
  <si>
    <t>(-0.17)</t>
  </si>
  <si>
    <t>(-0.19)</t>
  </si>
  <si>
    <t>(-0.23)</t>
  </si>
  <si>
    <t>-0.0382</t>
  </si>
  <si>
    <t>-0.0502</t>
  </si>
  <si>
    <t>-0.0453</t>
  </si>
  <si>
    <t>-0.0418</t>
  </si>
  <si>
    <t>0.246*</t>
  </si>
  <si>
    <t>(1.78)</t>
  </si>
  <si>
    <t>0.254</t>
  </si>
  <si>
    <t>(0.76)</t>
  </si>
  <si>
    <t>-0.274</t>
  </si>
  <si>
    <t>0.344</t>
  </si>
  <si>
    <t>0.0691</t>
  </si>
  <si>
    <t>0.0702</t>
  </si>
  <si>
    <t>0.0624</t>
  </si>
  <si>
    <t>0.0593</t>
  </si>
  <si>
    <t>(0.60)</t>
  </si>
  <si>
    <t>(0.61)</t>
  </si>
  <si>
    <t>(0.54)</t>
  </si>
  <si>
    <t>(0.52)</t>
  </si>
  <si>
    <t>0.0283</t>
  </si>
  <si>
    <t>0.0262</t>
  </si>
  <si>
    <t>0.0294</t>
  </si>
  <si>
    <t>0.0280</t>
  </si>
  <si>
    <t>(0.56)</t>
  </si>
  <si>
    <t>(0.63)</t>
  </si>
  <si>
    <t>0.0754**</t>
  </si>
  <si>
    <t>0.0757**</t>
  </si>
  <si>
    <t>0.0753**</t>
  </si>
  <si>
    <t>(2.29)</t>
  </si>
  <si>
    <t>(2.30)</t>
  </si>
  <si>
    <t>(2.28)</t>
  </si>
  <si>
    <t>(2.31)</t>
  </si>
  <si>
    <t>0.478***</t>
  </si>
  <si>
    <t>0.472***</t>
  </si>
  <si>
    <t>0.475***</t>
  </si>
  <si>
    <t>(3.70)</t>
  </si>
  <si>
    <t>0.0917</t>
  </si>
  <si>
    <t>0.131</t>
  </si>
  <si>
    <t>0.115</t>
  </si>
  <si>
    <t>0.00193</t>
  </si>
  <si>
    <t>0.00495</t>
  </si>
  <si>
    <t>-0.00240</t>
  </si>
  <si>
    <t>0.00162</t>
  </si>
  <si>
    <t>(0.08)</t>
  </si>
  <si>
    <t>-0.0716</t>
  </si>
  <si>
    <t>-0.0690</t>
  </si>
  <si>
    <t>-0.0714</t>
  </si>
  <si>
    <t>-1.462***</t>
  </si>
  <si>
    <t>-1.496***</t>
  </si>
  <si>
    <t>-1.508***</t>
  </si>
  <si>
    <t>(-11.12)</t>
  </si>
  <si>
    <t>(-11.79)</t>
  </si>
  <si>
    <t>0.523***</t>
  </si>
  <si>
    <t>(11.67)</t>
  </si>
  <si>
    <t>(12.06)</t>
  </si>
  <si>
    <t>427.95***</t>
  </si>
  <si>
    <t>418.2***</t>
  </si>
  <si>
    <t>421.95***</t>
  </si>
  <si>
    <t>419.5***</t>
  </si>
  <si>
    <t>Mean</t>
  </si>
  <si>
    <t>N</t>
  </si>
  <si>
    <t>SD</t>
  </si>
  <si>
    <t>Min.</t>
  </si>
  <si>
    <t>Max.</t>
  </si>
  <si>
    <t>Innovation Decision</t>
  </si>
  <si>
    <t>Innovation Expenditure*</t>
  </si>
  <si>
    <t>IPR app*</t>
  </si>
  <si>
    <t>size*</t>
  </si>
  <si>
    <t>age*</t>
  </si>
  <si>
    <t>CapInv*</t>
  </si>
  <si>
    <t>*Note: for better clarity, these variables are not expressed in their logarithm form but in full numbers. However, the logarithmic forms is implemented in the regressions.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</si>
</sst>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 (Body)_x0000_"/>
    </font>
    <font>
      <sz val="12"/>
      <name val="Calibri (Body)_x0000_"/>
    </font>
    <font>
      <b/>
      <sz val="12"/>
      <name val="Calibri"/>
      <family val="2"/>
      <scheme val="minor"/>
    </font>
    <font>
      <b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4" applyFont="1" applyAlignment="1">
      <alignment horizontal="left"/>
    </xf>
    <xf numFmtId="49" fontId="2" fillId="0" borderId="0" xfId="4" applyNumberFormat="1" applyFont="1"/>
    <xf numFmtId="0" fontId="1" fillId="0" borderId="0" xfId="4"/>
    <xf numFmtId="0" fontId="1" fillId="0" borderId="0" xfId="4" applyAlignment="1">
      <alignment horizontal="left"/>
    </xf>
    <xf numFmtId="49" fontId="1" fillId="0" borderId="0" xfId="4" applyNumberFormat="1"/>
    <xf numFmtId="0" fontId="6" fillId="3" borderId="0" xfId="4" applyFont="1" applyFill="1"/>
    <xf numFmtId="0" fontId="1" fillId="4" borderId="0" xfId="4" applyFill="1" applyAlignment="1">
      <alignment horizontal="left"/>
    </xf>
    <xf numFmtId="49" fontId="1" fillId="4" borderId="0" xfId="4" applyNumberFormat="1" applyFill="1"/>
    <xf numFmtId="0" fontId="1" fillId="4" borderId="1" xfId="4" applyFill="1" applyBorder="1" applyAlignment="1">
      <alignment horizontal="left"/>
    </xf>
    <xf numFmtId="49" fontId="1" fillId="4" borderId="1" xfId="4" applyNumberFormat="1" applyFill="1" applyBorder="1"/>
    <xf numFmtId="0" fontId="1" fillId="0" borderId="1" xfId="4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4" applyBorder="1" applyAlignment="1">
      <alignment horizontal="left"/>
    </xf>
    <xf numFmtId="49" fontId="1" fillId="0" borderId="1" xfId="4" applyNumberFormat="1" applyBorder="1"/>
    <xf numFmtId="0" fontId="0" fillId="0" borderId="1" xfId="0" applyBorder="1"/>
    <xf numFmtId="0" fontId="0" fillId="3" borderId="0" xfId="0" applyFill="1" applyAlignment="1">
      <alignment horizontal="left"/>
    </xf>
    <xf numFmtId="49" fontId="0" fillId="3" borderId="0" xfId="0" applyNumberFormat="1" applyFill="1"/>
    <xf numFmtId="0" fontId="7" fillId="0" borderId="0" xfId="4" applyFont="1"/>
    <xf numFmtId="0" fontId="8" fillId="0" borderId="0" xfId="4" applyFont="1"/>
    <xf numFmtId="0" fontId="8" fillId="0" borderId="1" xfId="4" applyFont="1" applyBorder="1"/>
    <xf numFmtId="0" fontId="9" fillId="0" borderId="0" xfId="0" applyFont="1"/>
    <xf numFmtId="0" fontId="9" fillId="0" borderId="1" xfId="0" applyFont="1" applyBorder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4" applyFont="1"/>
    <xf numFmtId="0" fontId="8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/>
    <xf numFmtId="0" fontId="9" fillId="0" borderId="0" xfId="4" applyFont="1"/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justify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justify" vertical="center"/>
    </xf>
    <xf numFmtId="0" fontId="21" fillId="0" borderId="1" xfId="0" applyFont="1" applyBorder="1" applyAlignment="1">
      <alignment horizontal="justify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21" fillId="0" borderId="4" xfId="0" applyFont="1" applyBorder="1" applyAlignment="1">
      <alignment horizontal="justify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2" xfId="0" applyFont="1" applyBorder="1"/>
    <xf numFmtId="0" fontId="25" fillId="0" borderId="1" xfId="0" applyFont="1" applyBorder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3" fontId="16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left"/>
    </xf>
    <xf numFmtId="0" fontId="26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4" fontId="16" fillId="0" borderId="0" xfId="0" applyNumberFormat="1" applyFont="1" applyAlignment="1">
      <alignment horizontal="center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3B63F82-4D4D-EE4B-8627-9AE864F414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MPP%20Courses\1.%20Semester%20I\9.%20Maser%20Thesis\2.%20Datasets\Ecuador%20Stats.xlsx" TargetMode="External"/><Relationship Id="rId1" Type="http://schemas.openxmlformats.org/officeDocument/2006/relationships/externalLinkPath" Target="/Users/dell/Documents/MPP%20Courses/1.%20Semester%20I/9.%20Maser%20Thesis/2.%20Datasets/Ecuador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tion"/>
      <sheetName val="GDP growth %"/>
      <sheetName val="GDP USD 2007"/>
      <sheetName val="GDP 2007 2015"/>
      <sheetName val="gdp 2016 2020"/>
      <sheetName val="Oil Price"/>
      <sheetName val="El Nino"/>
      <sheetName val="Exports"/>
      <sheetName val="Exports 2"/>
      <sheetName val="Exports 3"/>
      <sheetName val="Size"/>
      <sheetName val="Food Manufacturing"/>
      <sheetName val="Informality"/>
      <sheetName val="Final PT"/>
      <sheetName val="FInal DB"/>
      <sheetName val="Loans PT"/>
      <sheetName val="Banks loans DB"/>
      <sheetName val="C2"/>
      <sheetName val="2.1.4."/>
      <sheetName val="2.1.5."/>
      <sheetName val="2.1.22."/>
      <sheetName val="2.1.23."/>
      <sheetName val="2.1.30."/>
      <sheetName val="2.1.31."/>
      <sheetName val="C14"/>
      <sheetName val="C8"/>
      <sheetName val="C9"/>
      <sheetName val="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8D1D-54B5-8748-83C3-D050F2B2E8B1}">
  <dimension ref="A1:BI687"/>
  <sheetViews>
    <sheetView zoomScale="175" zoomScaleNormal="175" workbookViewId="0">
      <pane xSplit="4" ySplit="1" topLeftCell="AI129" activePane="bottomRight" state="frozen"/>
      <selection pane="topRight" activeCell="E1" sqref="E1"/>
      <selection pane="bottomLeft" activeCell="A2" sqref="A2"/>
      <selection pane="bottomRight" activeCell="C137" sqref="C137"/>
    </sheetView>
  </sheetViews>
  <sheetFormatPr defaultColWidth="10.85546875" defaultRowHeight="15.75"/>
  <cols>
    <col min="1" max="1" width="5" style="7" customWidth="1"/>
    <col min="2" max="2" width="19.42578125" style="7" customWidth="1"/>
    <col min="3" max="3" width="83.7109375" style="24" customWidth="1"/>
    <col min="4" max="4" width="17.28515625" style="24" customWidth="1"/>
    <col min="5" max="34" width="0" style="7" hidden="1" customWidth="1"/>
    <col min="35" max="16384" width="10.85546875" style="7"/>
  </cols>
  <sheetData>
    <row r="1" spans="1:34">
      <c r="A1" s="5" t="s">
        <v>975</v>
      </c>
      <c r="B1" s="6" t="s">
        <v>0</v>
      </c>
      <c r="C1" s="23" t="s">
        <v>1</v>
      </c>
      <c r="D1" s="24" t="s">
        <v>978</v>
      </c>
      <c r="E1" s="7" t="s">
        <v>979</v>
      </c>
      <c r="F1" s="7" t="s">
        <v>980</v>
      </c>
      <c r="G1" s="7" t="s">
        <v>981</v>
      </c>
      <c r="H1" s="7" t="s">
        <v>982</v>
      </c>
      <c r="I1" s="7" t="s">
        <v>983</v>
      </c>
      <c r="J1" s="7" t="s">
        <v>984</v>
      </c>
      <c r="K1" s="7" t="s">
        <v>985</v>
      </c>
      <c r="L1" s="7" t="s">
        <v>986</v>
      </c>
      <c r="M1" s="7" t="s">
        <v>987</v>
      </c>
      <c r="N1" s="7" t="s">
        <v>988</v>
      </c>
      <c r="O1" s="7" t="s">
        <v>989</v>
      </c>
      <c r="P1" s="7" t="s">
        <v>990</v>
      </c>
      <c r="Q1" s="7" t="s">
        <v>991</v>
      </c>
      <c r="R1" s="7" t="s">
        <v>992</v>
      </c>
      <c r="S1" s="7" t="s">
        <v>993</v>
      </c>
      <c r="T1" s="7" t="s">
        <v>994</v>
      </c>
      <c r="U1" s="7" t="s">
        <v>995</v>
      </c>
      <c r="V1" s="7" t="s">
        <v>996</v>
      </c>
      <c r="W1" s="7" t="s">
        <v>997</v>
      </c>
      <c r="X1" s="7" t="s">
        <v>998</v>
      </c>
      <c r="Y1" s="7" t="s">
        <v>999</v>
      </c>
      <c r="Z1" s="7" t="s">
        <v>1000</v>
      </c>
      <c r="AA1" s="7" t="s">
        <v>1001</v>
      </c>
      <c r="AB1" s="7" t="s">
        <v>1002</v>
      </c>
      <c r="AC1" s="7" t="s">
        <v>1003</v>
      </c>
      <c r="AD1" s="7" t="s">
        <v>1004</v>
      </c>
      <c r="AE1" s="7" t="s">
        <v>1005</v>
      </c>
      <c r="AF1" s="7" t="s">
        <v>1006</v>
      </c>
      <c r="AG1" s="7" t="s">
        <v>1007</v>
      </c>
      <c r="AH1" s="7" t="s">
        <v>1008</v>
      </c>
    </row>
    <row r="2" spans="1:34">
      <c r="A2" s="8">
        <v>1</v>
      </c>
      <c r="B2" s="9" t="s">
        <v>2</v>
      </c>
      <c r="C2" s="24" t="s">
        <v>4</v>
      </c>
      <c r="D2" s="24" t="s">
        <v>3</v>
      </c>
      <c r="E2" s="7" t="s">
        <v>1009</v>
      </c>
      <c r="F2" s="7" t="s">
        <v>1009</v>
      </c>
      <c r="G2" s="7" t="s">
        <v>1009</v>
      </c>
      <c r="H2" s="7" t="s">
        <v>1009</v>
      </c>
      <c r="I2" s="7" t="s">
        <v>1009</v>
      </c>
      <c r="J2" s="7" t="s">
        <v>1009</v>
      </c>
      <c r="K2" s="7" t="s">
        <v>1009</v>
      </c>
      <c r="L2" s="7" t="s">
        <v>1009</v>
      </c>
      <c r="M2" s="7" t="s">
        <v>1009</v>
      </c>
      <c r="N2" s="7" t="s">
        <v>1009</v>
      </c>
      <c r="O2" s="7" t="s">
        <v>1009</v>
      </c>
      <c r="P2" s="7" t="s">
        <v>1009</v>
      </c>
      <c r="Q2" s="7" t="s">
        <v>1009</v>
      </c>
      <c r="R2" s="7" t="s">
        <v>1009</v>
      </c>
      <c r="S2" s="7" t="s">
        <v>1009</v>
      </c>
      <c r="T2" s="7" t="s">
        <v>1009</v>
      </c>
      <c r="U2" s="7" t="s">
        <v>1009</v>
      </c>
      <c r="V2" s="7" t="s">
        <v>1009</v>
      </c>
      <c r="W2" s="7" t="s">
        <v>1009</v>
      </c>
      <c r="X2" s="7" t="s">
        <v>1009</v>
      </c>
      <c r="Y2" s="7" t="s">
        <v>1009</v>
      </c>
      <c r="Z2" s="7" t="s">
        <v>1009</v>
      </c>
      <c r="AA2" s="7" t="s">
        <v>1009</v>
      </c>
      <c r="AB2" s="7" t="s">
        <v>1009</v>
      </c>
      <c r="AC2" s="7" t="s">
        <v>1009</v>
      </c>
      <c r="AD2" s="7" t="s">
        <v>1009</v>
      </c>
      <c r="AE2" s="7" t="s">
        <v>1009</v>
      </c>
      <c r="AF2" s="7" t="s">
        <v>1009</v>
      </c>
      <c r="AG2" s="7" t="s">
        <v>1009</v>
      </c>
      <c r="AH2" s="7" t="s">
        <v>1009</v>
      </c>
    </row>
    <row r="3" spans="1:34">
      <c r="A3" s="8">
        <v>1</v>
      </c>
      <c r="B3" s="9" t="s">
        <v>2</v>
      </c>
      <c r="C3" s="24" t="s">
        <v>6</v>
      </c>
      <c r="D3" s="24" t="s">
        <v>5</v>
      </c>
      <c r="E3" s="7" t="s">
        <v>1009</v>
      </c>
      <c r="F3" s="7" t="s">
        <v>1009</v>
      </c>
      <c r="G3" s="7" t="s">
        <v>1009</v>
      </c>
      <c r="H3" s="7" t="s">
        <v>1009</v>
      </c>
      <c r="I3" s="7" t="s">
        <v>1009</v>
      </c>
      <c r="J3" s="7" t="s">
        <v>1009</v>
      </c>
      <c r="K3" s="7" t="s">
        <v>1009</v>
      </c>
      <c r="L3" s="7" t="s">
        <v>1009</v>
      </c>
      <c r="M3" s="7" t="s">
        <v>1009</v>
      </c>
      <c r="N3" s="7" t="s">
        <v>1009</v>
      </c>
      <c r="O3" s="7" t="s">
        <v>1009</v>
      </c>
      <c r="P3" s="7" t="s">
        <v>1009</v>
      </c>
      <c r="Q3" s="7" t="s">
        <v>1009</v>
      </c>
      <c r="R3" s="7" t="s">
        <v>1009</v>
      </c>
      <c r="S3" s="7" t="s">
        <v>1009</v>
      </c>
      <c r="T3" s="7" t="s">
        <v>1009</v>
      </c>
      <c r="U3" s="7" t="s">
        <v>1009</v>
      </c>
      <c r="V3" s="7" t="s">
        <v>1009</v>
      </c>
      <c r="W3" s="7" t="s">
        <v>1009</v>
      </c>
      <c r="X3" s="7" t="s">
        <v>1009</v>
      </c>
      <c r="Y3" s="7" t="s">
        <v>1009</v>
      </c>
      <c r="Z3" s="7" t="s">
        <v>1009</v>
      </c>
      <c r="AA3" s="7" t="s">
        <v>1009</v>
      </c>
      <c r="AB3" s="7" t="s">
        <v>1009</v>
      </c>
      <c r="AC3" s="7" t="s">
        <v>1009</v>
      </c>
      <c r="AD3" s="7" t="s">
        <v>1009</v>
      </c>
      <c r="AE3" s="7" t="s">
        <v>1009</v>
      </c>
      <c r="AF3" s="7" t="s">
        <v>1009</v>
      </c>
      <c r="AG3" s="7" t="s">
        <v>1009</v>
      </c>
      <c r="AH3" s="7" t="s">
        <v>1009</v>
      </c>
    </row>
    <row r="4" spans="1:34">
      <c r="A4" s="8">
        <v>1</v>
      </c>
      <c r="B4" s="9" t="s">
        <v>2</v>
      </c>
      <c r="C4" s="24" t="s">
        <v>8</v>
      </c>
      <c r="D4" s="24" t="s">
        <v>7</v>
      </c>
      <c r="E4" s="7" t="s">
        <v>1009</v>
      </c>
      <c r="F4" s="7" t="s">
        <v>1009</v>
      </c>
      <c r="G4" s="7" t="s">
        <v>1009</v>
      </c>
      <c r="H4" s="7" t="s">
        <v>1009</v>
      </c>
      <c r="I4" s="7" t="s">
        <v>1009</v>
      </c>
      <c r="J4" s="7" t="s">
        <v>1009</v>
      </c>
      <c r="K4" s="7" t="s">
        <v>1009</v>
      </c>
      <c r="L4" s="7" t="s">
        <v>1009</v>
      </c>
      <c r="M4" s="7" t="s">
        <v>1009</v>
      </c>
      <c r="N4" s="7" t="s">
        <v>1009</v>
      </c>
      <c r="O4" s="7" t="s">
        <v>1009</v>
      </c>
      <c r="P4" s="7" t="s">
        <v>1009</v>
      </c>
      <c r="Q4" s="7" t="s">
        <v>1009</v>
      </c>
      <c r="R4" s="7" t="s">
        <v>1009</v>
      </c>
      <c r="S4" s="7" t="s">
        <v>1009</v>
      </c>
      <c r="T4" s="7" t="s">
        <v>1009</v>
      </c>
      <c r="U4" s="7" t="s">
        <v>1009</v>
      </c>
      <c r="V4" s="7" t="s">
        <v>1009</v>
      </c>
      <c r="W4" s="7" t="s">
        <v>1009</v>
      </c>
      <c r="X4" s="7" t="s">
        <v>1009</v>
      </c>
      <c r="Y4" s="7" t="s">
        <v>1009</v>
      </c>
      <c r="Z4" s="7" t="s">
        <v>1009</v>
      </c>
      <c r="AA4" s="7" t="s">
        <v>1009</v>
      </c>
      <c r="AB4" s="7" t="s">
        <v>1009</v>
      </c>
      <c r="AC4" s="7" t="s">
        <v>1009</v>
      </c>
      <c r="AD4" s="7" t="s">
        <v>1009</v>
      </c>
      <c r="AE4" s="7" t="s">
        <v>1009</v>
      </c>
      <c r="AF4" s="7" t="s">
        <v>1009</v>
      </c>
      <c r="AG4" s="7" t="s">
        <v>1009</v>
      </c>
      <c r="AH4" s="7" t="s">
        <v>1009</v>
      </c>
    </row>
    <row r="5" spans="1:34">
      <c r="A5" s="8">
        <v>1</v>
      </c>
      <c r="B5" s="9" t="s">
        <v>2</v>
      </c>
      <c r="C5" s="24" t="s">
        <v>10</v>
      </c>
      <c r="D5" s="24" t="s">
        <v>9</v>
      </c>
      <c r="E5" s="7" t="s">
        <v>1009</v>
      </c>
      <c r="F5" s="7" t="s">
        <v>1009</v>
      </c>
      <c r="G5" s="7" t="s">
        <v>1009</v>
      </c>
      <c r="H5" s="7" t="s">
        <v>1009</v>
      </c>
      <c r="I5" s="7" t="s">
        <v>1009</v>
      </c>
      <c r="J5" s="7" t="s">
        <v>1009</v>
      </c>
      <c r="K5" s="7" t="s">
        <v>1009</v>
      </c>
      <c r="L5" s="7" t="s">
        <v>1009</v>
      </c>
      <c r="M5" s="7" t="s">
        <v>1009</v>
      </c>
      <c r="N5" s="7" t="s">
        <v>1009</v>
      </c>
      <c r="O5" s="7" t="s">
        <v>1009</v>
      </c>
      <c r="P5" s="7" t="s">
        <v>1009</v>
      </c>
      <c r="Q5" s="7" t="s">
        <v>1009</v>
      </c>
      <c r="R5" s="7" t="s">
        <v>1009</v>
      </c>
      <c r="S5" s="7" t="s">
        <v>1009</v>
      </c>
      <c r="T5" s="7" t="s">
        <v>1009</v>
      </c>
      <c r="U5" s="7" t="s">
        <v>1009</v>
      </c>
      <c r="V5" s="7" t="s">
        <v>1009</v>
      </c>
      <c r="W5" s="7" t="s">
        <v>1009</v>
      </c>
      <c r="X5" s="7" t="s">
        <v>1009</v>
      </c>
      <c r="Y5" s="7" t="s">
        <v>1009</v>
      </c>
      <c r="Z5" s="10" t="s">
        <v>1009</v>
      </c>
      <c r="AA5" s="7" t="s">
        <v>1009</v>
      </c>
      <c r="AB5" s="7" t="s">
        <v>1009</v>
      </c>
      <c r="AC5" s="7" t="s">
        <v>1009</v>
      </c>
      <c r="AD5" s="7" t="s">
        <v>1009</v>
      </c>
      <c r="AE5" s="7" t="s">
        <v>1009</v>
      </c>
      <c r="AF5" s="7" t="s">
        <v>1009</v>
      </c>
      <c r="AG5" s="7" t="s">
        <v>1009</v>
      </c>
      <c r="AH5" s="7" t="s">
        <v>1009</v>
      </c>
    </row>
    <row r="6" spans="1:34">
      <c r="A6" s="8">
        <v>1</v>
      </c>
      <c r="B6" s="9" t="s">
        <v>2</v>
      </c>
      <c r="C6" s="24" t="s">
        <v>22</v>
      </c>
      <c r="D6" s="24" t="s">
        <v>21</v>
      </c>
      <c r="E6" s="7" t="s">
        <v>1009</v>
      </c>
      <c r="F6" s="7" t="s">
        <v>1009</v>
      </c>
      <c r="G6" s="7" t="s">
        <v>1009</v>
      </c>
      <c r="H6" s="7" t="s">
        <v>1009</v>
      </c>
      <c r="I6" s="7" t="s">
        <v>1009</v>
      </c>
      <c r="J6" s="7" t="s">
        <v>1009</v>
      </c>
      <c r="K6" s="7" t="s">
        <v>1009</v>
      </c>
      <c r="L6" s="7" t="s">
        <v>1009</v>
      </c>
      <c r="M6" s="7" t="s">
        <v>1009</v>
      </c>
      <c r="N6" s="7" t="s">
        <v>1009</v>
      </c>
      <c r="O6" s="7" t="s">
        <v>1009</v>
      </c>
      <c r="P6" s="7" t="s">
        <v>1009</v>
      </c>
      <c r="Q6" s="7" t="s">
        <v>1009</v>
      </c>
      <c r="R6" s="7" t="s">
        <v>1009</v>
      </c>
      <c r="S6" s="7" t="s">
        <v>1009</v>
      </c>
      <c r="T6" s="7" t="s">
        <v>1009</v>
      </c>
      <c r="U6" s="7" t="s">
        <v>1009</v>
      </c>
      <c r="V6" s="7" t="s">
        <v>1009</v>
      </c>
      <c r="W6" s="7" t="s">
        <v>1009</v>
      </c>
      <c r="X6" s="7" t="s">
        <v>1009</v>
      </c>
      <c r="Y6" s="7" t="s">
        <v>1009</v>
      </c>
      <c r="Z6" s="7" t="s">
        <v>1009</v>
      </c>
      <c r="AA6" s="7" t="s">
        <v>1009</v>
      </c>
      <c r="AB6" s="7" t="s">
        <v>1009</v>
      </c>
      <c r="AC6" s="7" t="s">
        <v>1009</v>
      </c>
      <c r="AD6" s="7" t="s">
        <v>1009</v>
      </c>
      <c r="AE6" s="7" t="s">
        <v>1009</v>
      </c>
      <c r="AF6" s="7" t="s">
        <v>1009</v>
      </c>
      <c r="AG6" s="7" t="s">
        <v>1009</v>
      </c>
      <c r="AH6" s="7" t="s">
        <v>1009</v>
      </c>
    </row>
    <row r="7" spans="1:34">
      <c r="A7" s="8">
        <v>1</v>
      </c>
      <c r="B7" s="9" t="s">
        <v>2</v>
      </c>
      <c r="C7" s="24" t="s">
        <v>24</v>
      </c>
      <c r="D7" s="24" t="s">
        <v>23</v>
      </c>
      <c r="E7" s="7" t="s">
        <v>1028</v>
      </c>
      <c r="F7" s="7" t="s">
        <v>1028</v>
      </c>
      <c r="G7" s="7" t="s">
        <v>1009</v>
      </c>
      <c r="H7" s="7" t="s">
        <v>1009</v>
      </c>
      <c r="I7" s="7" t="s">
        <v>1009</v>
      </c>
      <c r="J7" s="7" t="s">
        <v>1009</v>
      </c>
      <c r="K7" s="7" t="s">
        <v>1009</v>
      </c>
      <c r="L7" s="7" t="s">
        <v>1028</v>
      </c>
      <c r="M7" s="7" t="s">
        <v>1028</v>
      </c>
      <c r="N7" s="7" t="s">
        <v>1028</v>
      </c>
      <c r="O7" s="7" t="s">
        <v>1028</v>
      </c>
      <c r="P7" s="7" t="s">
        <v>1028</v>
      </c>
      <c r="Q7" s="7" t="s">
        <v>1028</v>
      </c>
      <c r="R7" s="7" t="s">
        <v>1028</v>
      </c>
      <c r="S7" s="7" t="s">
        <v>1028</v>
      </c>
      <c r="T7" s="7" t="s">
        <v>1028</v>
      </c>
      <c r="U7" s="7" t="s">
        <v>1028</v>
      </c>
      <c r="V7" s="7" t="s">
        <v>1028</v>
      </c>
      <c r="W7" s="7" t="s">
        <v>1028</v>
      </c>
      <c r="X7" s="7" t="s">
        <v>1028</v>
      </c>
      <c r="Y7" s="7" t="s">
        <v>1028</v>
      </c>
      <c r="Z7" s="7" t="s">
        <v>1028</v>
      </c>
      <c r="AA7" s="7" t="s">
        <v>1028</v>
      </c>
      <c r="AB7" s="7" t="s">
        <v>1028</v>
      </c>
      <c r="AC7" s="7" t="s">
        <v>1028</v>
      </c>
      <c r="AD7" s="7" t="s">
        <v>1028</v>
      </c>
      <c r="AE7" s="7" t="s">
        <v>1028</v>
      </c>
      <c r="AF7" s="7" t="s">
        <v>1028</v>
      </c>
      <c r="AG7" s="7" t="s">
        <v>1028</v>
      </c>
      <c r="AH7" s="7" t="s">
        <v>1028</v>
      </c>
    </row>
    <row r="8" spans="1:34">
      <c r="A8" s="8">
        <v>1</v>
      </c>
      <c r="B8" s="9" t="s">
        <v>2</v>
      </c>
      <c r="C8" s="24" t="s">
        <v>12</v>
      </c>
      <c r="D8" s="24" t="s">
        <v>11</v>
      </c>
      <c r="E8" s="7" t="s">
        <v>1009</v>
      </c>
      <c r="F8" s="7" t="s">
        <v>1009</v>
      </c>
      <c r="G8" s="7" t="s">
        <v>1009</v>
      </c>
      <c r="H8" s="7" t="s">
        <v>1009</v>
      </c>
      <c r="I8" s="7" t="s">
        <v>1009</v>
      </c>
      <c r="J8" s="7" t="s">
        <v>1009</v>
      </c>
      <c r="K8" s="7" t="s">
        <v>1009</v>
      </c>
      <c r="L8" s="7" t="s">
        <v>1009</v>
      </c>
      <c r="M8" s="7" t="s">
        <v>1009</v>
      </c>
      <c r="N8" s="7" t="s">
        <v>1009</v>
      </c>
      <c r="O8" s="7" t="s">
        <v>1009</v>
      </c>
      <c r="P8" s="7" t="s">
        <v>1009</v>
      </c>
      <c r="Q8" s="7" t="s">
        <v>1009</v>
      </c>
      <c r="R8" s="7" t="s">
        <v>1009</v>
      </c>
      <c r="S8" s="7" t="s">
        <v>1009</v>
      </c>
      <c r="T8" s="7" t="s">
        <v>1009</v>
      </c>
      <c r="U8" s="7" t="s">
        <v>1009</v>
      </c>
      <c r="V8" s="7" t="s">
        <v>1009</v>
      </c>
      <c r="W8" s="7" t="s">
        <v>1009</v>
      </c>
      <c r="X8" s="7" t="s">
        <v>1009</v>
      </c>
      <c r="Y8" s="7" t="s">
        <v>1009</v>
      </c>
      <c r="Z8" s="7" t="s">
        <v>1009</v>
      </c>
      <c r="AA8" s="7" t="s">
        <v>1009</v>
      </c>
      <c r="AB8" s="7" t="s">
        <v>1009</v>
      </c>
      <c r="AC8" s="7" t="s">
        <v>1009</v>
      </c>
      <c r="AD8" s="7" t="s">
        <v>1009</v>
      </c>
      <c r="AE8" s="7" t="s">
        <v>1009</v>
      </c>
      <c r="AF8" s="7" t="s">
        <v>1009</v>
      </c>
      <c r="AG8" s="7" t="s">
        <v>1009</v>
      </c>
      <c r="AH8" s="7" t="s">
        <v>1009</v>
      </c>
    </row>
    <row r="9" spans="1:34">
      <c r="A9" s="8">
        <v>1</v>
      </c>
      <c r="B9" s="9" t="s">
        <v>2</v>
      </c>
      <c r="C9" s="24" t="s">
        <v>26</v>
      </c>
      <c r="D9" s="24" t="s">
        <v>25</v>
      </c>
      <c r="E9" s="7" t="s">
        <v>1009</v>
      </c>
      <c r="F9" s="7" t="s">
        <v>1009</v>
      </c>
      <c r="G9" s="7" t="s">
        <v>1009</v>
      </c>
      <c r="H9" s="7" t="s">
        <v>1009</v>
      </c>
      <c r="I9" s="7" t="s">
        <v>1009</v>
      </c>
      <c r="J9" s="7" t="s">
        <v>1009</v>
      </c>
      <c r="K9" s="7" t="s">
        <v>1009</v>
      </c>
      <c r="L9" s="7" t="s">
        <v>1009</v>
      </c>
      <c r="M9" s="7" t="s">
        <v>1009</v>
      </c>
      <c r="N9" s="7" t="s">
        <v>1009</v>
      </c>
      <c r="O9" s="7" t="s">
        <v>1009</v>
      </c>
      <c r="P9" s="7" t="s">
        <v>1009</v>
      </c>
      <c r="Q9" s="7" t="s">
        <v>1009</v>
      </c>
      <c r="R9" s="7" t="s">
        <v>1009</v>
      </c>
      <c r="S9" s="7" t="s">
        <v>1009</v>
      </c>
      <c r="T9" s="7" t="s">
        <v>1009</v>
      </c>
      <c r="U9" s="7" t="s">
        <v>1009</v>
      </c>
      <c r="V9" s="7" t="s">
        <v>1009</v>
      </c>
      <c r="W9" s="7" t="s">
        <v>1009</v>
      </c>
      <c r="X9" s="7" t="s">
        <v>1009</v>
      </c>
      <c r="Y9" s="7" t="s">
        <v>1009</v>
      </c>
      <c r="Z9" s="7" t="s">
        <v>1009</v>
      </c>
      <c r="AA9" s="7" t="s">
        <v>1009</v>
      </c>
      <c r="AB9" s="7" t="s">
        <v>1009</v>
      </c>
      <c r="AC9" s="7" t="s">
        <v>1009</v>
      </c>
      <c r="AD9" s="7" t="s">
        <v>1009</v>
      </c>
      <c r="AE9" s="7" t="s">
        <v>1009</v>
      </c>
      <c r="AF9" s="7" t="s">
        <v>1009</v>
      </c>
      <c r="AG9" s="7" t="s">
        <v>1009</v>
      </c>
      <c r="AH9" s="7" t="s">
        <v>1009</v>
      </c>
    </row>
    <row r="10" spans="1:34">
      <c r="A10" s="8">
        <v>1</v>
      </c>
      <c r="B10" s="9" t="s">
        <v>2</v>
      </c>
      <c r="C10" s="24" t="s">
        <v>14</v>
      </c>
      <c r="D10" s="24" t="s">
        <v>13</v>
      </c>
      <c r="E10" s="7" t="s">
        <v>1009</v>
      </c>
      <c r="F10" s="7" t="s">
        <v>1009</v>
      </c>
      <c r="G10" s="7" t="s">
        <v>1009</v>
      </c>
      <c r="H10" s="7" t="s">
        <v>1009</v>
      </c>
      <c r="I10" s="7" t="s">
        <v>1009</v>
      </c>
      <c r="J10" s="7" t="s">
        <v>1009</v>
      </c>
      <c r="K10" s="7" t="s">
        <v>1009</v>
      </c>
      <c r="L10" s="7" t="s">
        <v>1009</v>
      </c>
      <c r="M10" s="7" t="s">
        <v>1009</v>
      </c>
      <c r="N10" s="7" t="s">
        <v>1009</v>
      </c>
      <c r="O10" s="7" t="s">
        <v>1009</v>
      </c>
      <c r="P10" s="7" t="s">
        <v>1009</v>
      </c>
      <c r="Q10" s="7" t="s">
        <v>1009</v>
      </c>
      <c r="R10" s="7" t="s">
        <v>1009</v>
      </c>
      <c r="S10" s="7" t="s">
        <v>1009</v>
      </c>
      <c r="T10" s="7" t="s">
        <v>1009</v>
      </c>
      <c r="U10" s="7" t="s">
        <v>1009</v>
      </c>
      <c r="V10" s="7" t="s">
        <v>1009</v>
      </c>
      <c r="W10" s="7" t="s">
        <v>1009</v>
      </c>
      <c r="X10" s="7" t="s">
        <v>1009</v>
      </c>
      <c r="Y10" s="7" t="s">
        <v>1009</v>
      </c>
      <c r="Z10" s="7" t="s">
        <v>1009</v>
      </c>
      <c r="AA10" s="7" t="s">
        <v>1009</v>
      </c>
      <c r="AB10" s="7" t="s">
        <v>1009</v>
      </c>
      <c r="AC10" s="7" t="s">
        <v>1009</v>
      </c>
      <c r="AD10" s="7" t="s">
        <v>1009</v>
      </c>
      <c r="AE10" s="7" t="s">
        <v>1009</v>
      </c>
      <c r="AF10" s="7" t="s">
        <v>1009</v>
      </c>
      <c r="AG10" s="7" t="s">
        <v>1009</v>
      </c>
      <c r="AH10" s="7" t="s">
        <v>1009</v>
      </c>
    </row>
    <row r="11" spans="1:34">
      <c r="A11" s="8">
        <v>1</v>
      </c>
      <c r="B11" s="9" t="s">
        <v>2</v>
      </c>
      <c r="C11" s="24" t="s">
        <v>16</v>
      </c>
      <c r="D11" s="24" t="s">
        <v>15</v>
      </c>
      <c r="E11" s="7" t="s">
        <v>1009</v>
      </c>
      <c r="F11" s="7" t="s">
        <v>1009</v>
      </c>
      <c r="G11" s="7" t="s">
        <v>1009</v>
      </c>
      <c r="H11" s="7" t="s">
        <v>1009</v>
      </c>
      <c r="I11" s="7" t="s">
        <v>1009</v>
      </c>
      <c r="J11" s="7" t="s">
        <v>1009</v>
      </c>
      <c r="K11" s="7" t="s">
        <v>1009</v>
      </c>
      <c r="L11" s="7" t="s">
        <v>1009</v>
      </c>
      <c r="M11" s="7" t="s">
        <v>1009</v>
      </c>
      <c r="N11" s="7" t="s">
        <v>1009</v>
      </c>
      <c r="O11" s="7" t="s">
        <v>1009</v>
      </c>
      <c r="P11" s="7" t="s">
        <v>1009</v>
      </c>
      <c r="Q11" s="7" t="s">
        <v>1009</v>
      </c>
      <c r="R11" s="7" t="s">
        <v>1009</v>
      </c>
      <c r="S11" s="7" t="s">
        <v>1009</v>
      </c>
      <c r="T11" s="7" t="s">
        <v>1009</v>
      </c>
      <c r="U11" s="7" t="s">
        <v>1009</v>
      </c>
      <c r="V11" s="7" t="s">
        <v>1009</v>
      </c>
      <c r="W11" s="7" t="s">
        <v>1009</v>
      </c>
      <c r="X11" s="7" t="s">
        <v>1009</v>
      </c>
      <c r="Y11" s="7" t="s">
        <v>1009</v>
      </c>
      <c r="Z11" s="7" t="s">
        <v>1009</v>
      </c>
      <c r="AA11" s="7" t="s">
        <v>1009</v>
      </c>
      <c r="AB11" s="7" t="s">
        <v>1009</v>
      </c>
      <c r="AC11" s="7" t="s">
        <v>1009</v>
      </c>
      <c r="AD11" s="7" t="s">
        <v>1009</v>
      </c>
      <c r="AE11" s="7" t="s">
        <v>1009</v>
      </c>
      <c r="AF11" s="7" t="s">
        <v>1009</v>
      </c>
      <c r="AG11" s="7" t="s">
        <v>1009</v>
      </c>
      <c r="AH11" s="7" t="s">
        <v>1009</v>
      </c>
    </row>
    <row r="12" spans="1:34">
      <c r="A12" s="8">
        <v>1</v>
      </c>
      <c r="B12" s="9" t="s">
        <v>2</v>
      </c>
      <c r="C12" s="24" t="s">
        <v>18</v>
      </c>
      <c r="D12" s="24" t="s">
        <v>17</v>
      </c>
      <c r="E12" s="7" t="s">
        <v>1009</v>
      </c>
      <c r="F12" s="7" t="s">
        <v>1009</v>
      </c>
      <c r="G12" s="7" t="s">
        <v>1028</v>
      </c>
      <c r="H12" s="7" t="s">
        <v>1028</v>
      </c>
      <c r="I12" s="7" t="s">
        <v>1028</v>
      </c>
      <c r="J12" s="7" t="s">
        <v>1028</v>
      </c>
      <c r="K12" s="7" t="s">
        <v>1028</v>
      </c>
      <c r="L12" s="7" t="s">
        <v>1028</v>
      </c>
      <c r="M12" s="7" t="s">
        <v>1028</v>
      </c>
      <c r="N12" s="7" t="s">
        <v>1028</v>
      </c>
      <c r="O12" s="7" t="s">
        <v>1028</v>
      </c>
      <c r="P12" s="7" t="s">
        <v>1028</v>
      </c>
      <c r="Q12" s="7" t="s">
        <v>1028</v>
      </c>
      <c r="R12" s="7" t="s">
        <v>1028</v>
      </c>
      <c r="S12" s="7" t="s">
        <v>1028</v>
      </c>
      <c r="T12" s="7" t="s">
        <v>1028</v>
      </c>
      <c r="U12" s="7" t="s">
        <v>1009</v>
      </c>
      <c r="V12" s="7" t="s">
        <v>1009</v>
      </c>
      <c r="W12" s="7" t="s">
        <v>1009</v>
      </c>
      <c r="X12" s="7" t="s">
        <v>1009</v>
      </c>
      <c r="Y12" s="7" t="s">
        <v>1009</v>
      </c>
      <c r="Z12" s="7" t="s">
        <v>1009</v>
      </c>
      <c r="AA12" s="7" t="s">
        <v>1009</v>
      </c>
      <c r="AB12" s="7" t="s">
        <v>1009</v>
      </c>
      <c r="AC12" s="7" t="s">
        <v>1009</v>
      </c>
      <c r="AD12" s="7" t="s">
        <v>1009</v>
      </c>
      <c r="AE12" s="7" t="s">
        <v>1009</v>
      </c>
      <c r="AF12" s="7" t="s">
        <v>1009</v>
      </c>
      <c r="AG12" s="7" t="s">
        <v>1009</v>
      </c>
      <c r="AH12" s="7" t="s">
        <v>1009</v>
      </c>
    </row>
    <row r="13" spans="1:34">
      <c r="A13" s="8">
        <v>1</v>
      </c>
      <c r="B13" s="9" t="s">
        <v>2</v>
      </c>
      <c r="C13" s="24" t="s">
        <v>20</v>
      </c>
      <c r="D13" s="24" t="s">
        <v>19</v>
      </c>
      <c r="E13" s="7" t="s">
        <v>1009</v>
      </c>
      <c r="F13" s="7" t="s">
        <v>1009</v>
      </c>
      <c r="G13" s="7" t="s">
        <v>1009</v>
      </c>
      <c r="H13" s="7" t="s">
        <v>1009</v>
      </c>
      <c r="I13" s="7" t="s">
        <v>1009</v>
      </c>
      <c r="J13" s="7" t="s">
        <v>1009</v>
      </c>
      <c r="K13" s="7" t="s">
        <v>1009</v>
      </c>
      <c r="L13" s="7" t="s">
        <v>1009</v>
      </c>
      <c r="M13" s="7" t="s">
        <v>1009</v>
      </c>
      <c r="N13" s="7" t="s">
        <v>1009</v>
      </c>
      <c r="O13" s="7" t="s">
        <v>1009</v>
      </c>
      <c r="P13" s="7" t="s">
        <v>1009</v>
      </c>
      <c r="Q13" s="7" t="s">
        <v>1009</v>
      </c>
      <c r="R13" s="7" t="s">
        <v>1009</v>
      </c>
      <c r="S13" s="7" t="s">
        <v>1009</v>
      </c>
      <c r="T13" s="7" t="s">
        <v>1009</v>
      </c>
      <c r="U13" s="7" t="s">
        <v>1009</v>
      </c>
      <c r="V13" s="7" t="s">
        <v>1009</v>
      </c>
      <c r="W13" s="7" t="s">
        <v>1009</v>
      </c>
      <c r="X13" s="7" t="s">
        <v>1009</v>
      </c>
      <c r="Y13" s="7" t="s">
        <v>1009</v>
      </c>
      <c r="Z13" s="7" t="s">
        <v>1009</v>
      </c>
      <c r="AA13" s="7" t="s">
        <v>1009</v>
      </c>
      <c r="AB13" s="7" t="s">
        <v>1009</v>
      </c>
      <c r="AC13" s="7" t="s">
        <v>1009</v>
      </c>
      <c r="AD13" s="7" t="s">
        <v>1009</v>
      </c>
      <c r="AE13" s="7" t="s">
        <v>1009</v>
      </c>
      <c r="AF13" s="7" t="s">
        <v>1009</v>
      </c>
      <c r="AG13" s="7" t="s">
        <v>1009</v>
      </c>
      <c r="AH13" s="7" t="s">
        <v>1009</v>
      </c>
    </row>
    <row r="14" spans="1:34">
      <c r="A14" s="11">
        <v>1</v>
      </c>
      <c r="B14" s="12" t="s">
        <v>2</v>
      </c>
      <c r="C14" s="24" t="s">
        <v>972</v>
      </c>
      <c r="D14" s="24" t="s">
        <v>969</v>
      </c>
      <c r="E14" s="7" t="s">
        <v>1028</v>
      </c>
      <c r="F14" s="7" t="s">
        <v>1028</v>
      </c>
      <c r="G14" s="7" t="s">
        <v>1028</v>
      </c>
      <c r="H14" s="7" t="s">
        <v>1028</v>
      </c>
      <c r="I14" s="7" t="s">
        <v>1028</v>
      </c>
      <c r="J14" s="7" t="s">
        <v>1028</v>
      </c>
      <c r="K14" s="7" t="s">
        <v>1009</v>
      </c>
      <c r="L14" s="7" t="s">
        <v>1028</v>
      </c>
      <c r="M14" s="7" t="s">
        <v>1028</v>
      </c>
      <c r="N14" s="7" t="s">
        <v>1028</v>
      </c>
      <c r="O14" s="7" t="s">
        <v>1028</v>
      </c>
      <c r="P14" s="7" t="s">
        <v>1028</v>
      </c>
      <c r="Q14" s="7" t="s">
        <v>1028</v>
      </c>
      <c r="R14" s="7" t="s">
        <v>1009</v>
      </c>
      <c r="S14" s="7" t="s">
        <v>1009</v>
      </c>
      <c r="T14" s="7" t="s">
        <v>1009</v>
      </c>
      <c r="U14" s="7" t="s">
        <v>1028</v>
      </c>
      <c r="V14" s="7" t="s">
        <v>1009</v>
      </c>
      <c r="W14" s="7" t="s">
        <v>1009</v>
      </c>
      <c r="X14" s="7" t="s">
        <v>1009</v>
      </c>
      <c r="Y14" s="7" t="s">
        <v>1028</v>
      </c>
      <c r="Z14" s="7" t="s">
        <v>1009</v>
      </c>
      <c r="AA14" s="7" t="s">
        <v>1009</v>
      </c>
      <c r="AB14" s="7" t="s">
        <v>1009</v>
      </c>
      <c r="AC14" s="7" t="s">
        <v>1009</v>
      </c>
      <c r="AD14" s="7" t="s">
        <v>1009</v>
      </c>
      <c r="AE14" s="7" t="s">
        <v>1028</v>
      </c>
      <c r="AF14" s="7" t="s">
        <v>1009</v>
      </c>
      <c r="AG14" s="7" t="s">
        <v>1009</v>
      </c>
      <c r="AH14" s="7" t="s">
        <v>1009</v>
      </c>
    </row>
    <row r="15" spans="1:34">
      <c r="A15" s="11">
        <v>1</v>
      </c>
      <c r="B15" s="12" t="s">
        <v>2</v>
      </c>
      <c r="C15" s="24" t="s">
        <v>28</v>
      </c>
      <c r="D15" s="24" t="s">
        <v>27</v>
      </c>
      <c r="E15" s="7" t="s">
        <v>1028</v>
      </c>
      <c r="F15" s="7" t="s">
        <v>1028</v>
      </c>
      <c r="G15" s="7" t="s">
        <v>1028</v>
      </c>
      <c r="H15" s="7" t="s">
        <v>1028</v>
      </c>
      <c r="I15" s="7" t="s">
        <v>1028</v>
      </c>
      <c r="J15" s="7" t="s">
        <v>1028</v>
      </c>
      <c r="K15" s="7" t="s">
        <v>1009</v>
      </c>
      <c r="L15" s="7" t="s">
        <v>1028</v>
      </c>
      <c r="M15" s="7" t="s">
        <v>1028</v>
      </c>
      <c r="N15" s="7" t="s">
        <v>1028</v>
      </c>
      <c r="O15" s="7" t="s">
        <v>1028</v>
      </c>
      <c r="P15" s="7" t="s">
        <v>1028</v>
      </c>
      <c r="Q15" s="7" t="s">
        <v>1028</v>
      </c>
      <c r="R15" s="7" t="s">
        <v>1009</v>
      </c>
      <c r="S15" s="7" t="s">
        <v>1009</v>
      </c>
      <c r="T15" s="7" t="s">
        <v>1009</v>
      </c>
      <c r="U15" s="7" t="s">
        <v>1028</v>
      </c>
      <c r="V15" s="7" t="s">
        <v>1009</v>
      </c>
      <c r="W15" s="7" t="s">
        <v>1009</v>
      </c>
      <c r="X15" s="7" t="s">
        <v>1009</v>
      </c>
      <c r="Y15" s="7" t="s">
        <v>1028</v>
      </c>
      <c r="Z15" s="7" t="s">
        <v>1009</v>
      </c>
      <c r="AA15" s="7" t="s">
        <v>1009</v>
      </c>
      <c r="AB15" s="7" t="s">
        <v>1009</v>
      </c>
      <c r="AC15" s="7" t="s">
        <v>1009</v>
      </c>
      <c r="AD15" s="7" t="s">
        <v>1009</v>
      </c>
      <c r="AE15" s="7" t="s">
        <v>1028</v>
      </c>
      <c r="AF15" s="7" t="s">
        <v>1009</v>
      </c>
      <c r="AG15" s="7" t="s">
        <v>1009</v>
      </c>
      <c r="AH15" s="7" t="s">
        <v>1009</v>
      </c>
    </row>
    <row r="16" spans="1:34">
      <c r="A16" s="11">
        <v>1</v>
      </c>
      <c r="B16" s="12" t="s">
        <v>2</v>
      </c>
      <c r="C16" s="24" t="s">
        <v>30</v>
      </c>
      <c r="D16" s="24" t="s">
        <v>29</v>
      </c>
      <c r="E16" s="7" t="s">
        <v>1028</v>
      </c>
      <c r="F16" s="7" t="s">
        <v>1028</v>
      </c>
      <c r="G16" s="7" t="s">
        <v>1028</v>
      </c>
      <c r="H16" s="7" t="s">
        <v>1028</v>
      </c>
      <c r="I16" s="7" t="s">
        <v>1028</v>
      </c>
      <c r="J16" s="7" t="s">
        <v>1028</v>
      </c>
      <c r="K16" s="7" t="s">
        <v>1028</v>
      </c>
      <c r="L16" s="7" t="s">
        <v>1028</v>
      </c>
      <c r="M16" s="7" t="s">
        <v>1028</v>
      </c>
      <c r="N16" s="7" t="s">
        <v>1028</v>
      </c>
      <c r="O16" s="7" t="s">
        <v>1028</v>
      </c>
      <c r="P16" s="7" t="s">
        <v>1028</v>
      </c>
      <c r="Q16" s="7" t="s">
        <v>1028</v>
      </c>
      <c r="R16" s="7" t="s">
        <v>1009</v>
      </c>
      <c r="S16" s="7" t="s">
        <v>1009</v>
      </c>
      <c r="T16" s="7" t="s">
        <v>1009</v>
      </c>
      <c r="U16" s="7" t="s">
        <v>1028</v>
      </c>
      <c r="V16" s="7" t="s">
        <v>1009</v>
      </c>
      <c r="W16" s="7" t="s">
        <v>1009</v>
      </c>
      <c r="X16" s="7" t="s">
        <v>1009</v>
      </c>
      <c r="Y16" s="7" t="s">
        <v>1028</v>
      </c>
      <c r="Z16" s="7" t="s">
        <v>1009</v>
      </c>
      <c r="AA16" s="7" t="s">
        <v>1028</v>
      </c>
      <c r="AB16" s="7" t="s">
        <v>1028</v>
      </c>
      <c r="AC16" s="7" t="s">
        <v>1009</v>
      </c>
      <c r="AD16" s="7" t="s">
        <v>1009</v>
      </c>
      <c r="AE16" s="7" t="s">
        <v>1028</v>
      </c>
      <c r="AF16" s="7" t="s">
        <v>1009</v>
      </c>
      <c r="AG16" s="7" t="s">
        <v>1009</v>
      </c>
      <c r="AH16" s="7" t="s">
        <v>1009</v>
      </c>
    </row>
    <row r="17" spans="1:37">
      <c r="A17" s="11">
        <v>1</v>
      </c>
      <c r="B17" s="12" t="s">
        <v>2</v>
      </c>
      <c r="C17" s="24" t="s">
        <v>32</v>
      </c>
      <c r="D17" s="24" t="s">
        <v>31</v>
      </c>
      <c r="E17" s="7" t="s">
        <v>1028</v>
      </c>
      <c r="F17" s="7" t="s">
        <v>1028</v>
      </c>
      <c r="G17" s="7" t="s">
        <v>1028</v>
      </c>
      <c r="H17" s="7" t="s">
        <v>1028</v>
      </c>
      <c r="I17" s="7" t="s">
        <v>1028</v>
      </c>
      <c r="J17" s="7" t="s">
        <v>1028</v>
      </c>
      <c r="K17" s="7" t="s">
        <v>1028</v>
      </c>
      <c r="L17" s="7" t="s">
        <v>1028</v>
      </c>
      <c r="M17" s="7" t="s">
        <v>1028</v>
      </c>
      <c r="N17" s="7" t="s">
        <v>1028</v>
      </c>
      <c r="O17" s="7" t="s">
        <v>1028</v>
      </c>
      <c r="P17" s="7" t="s">
        <v>1028</v>
      </c>
      <c r="Q17" s="7" t="s">
        <v>1028</v>
      </c>
      <c r="R17" s="7" t="s">
        <v>1009</v>
      </c>
      <c r="S17" s="7" t="s">
        <v>1028</v>
      </c>
      <c r="T17" s="7" t="s">
        <v>1009</v>
      </c>
      <c r="U17" s="7" t="s">
        <v>1028</v>
      </c>
      <c r="V17" s="7" t="s">
        <v>1028</v>
      </c>
      <c r="W17" s="7" t="s">
        <v>1028</v>
      </c>
      <c r="X17" s="7" t="s">
        <v>1009</v>
      </c>
      <c r="Y17" s="7" t="s">
        <v>1028</v>
      </c>
      <c r="Z17" s="7" t="s">
        <v>1009</v>
      </c>
      <c r="AA17" s="7" t="s">
        <v>1028</v>
      </c>
      <c r="AB17" s="7" t="s">
        <v>1028</v>
      </c>
      <c r="AC17" s="7" t="s">
        <v>1009</v>
      </c>
      <c r="AD17" s="7" t="s">
        <v>1009</v>
      </c>
      <c r="AE17" s="7" t="s">
        <v>1028</v>
      </c>
      <c r="AF17" s="7" t="s">
        <v>1009</v>
      </c>
      <c r="AG17" s="7" t="s">
        <v>1009</v>
      </c>
      <c r="AH17" s="7" t="s">
        <v>1009</v>
      </c>
    </row>
    <row r="18" spans="1:37">
      <c r="A18" s="11">
        <v>1</v>
      </c>
      <c r="B18" s="12" t="s">
        <v>2</v>
      </c>
      <c r="C18" s="24" t="s">
        <v>34</v>
      </c>
      <c r="D18" s="24" t="s">
        <v>33</v>
      </c>
      <c r="E18" s="7" t="s">
        <v>1009</v>
      </c>
      <c r="F18" s="7" t="s">
        <v>1009</v>
      </c>
      <c r="G18" s="7" t="s">
        <v>1009</v>
      </c>
      <c r="H18" s="7" t="s">
        <v>1009</v>
      </c>
      <c r="I18" s="7" t="s">
        <v>1009</v>
      </c>
      <c r="J18" s="7" t="s">
        <v>1009</v>
      </c>
      <c r="K18" s="7" t="s">
        <v>1028</v>
      </c>
      <c r="L18" s="7" t="s">
        <v>1009</v>
      </c>
      <c r="M18" s="7" t="s">
        <v>1009</v>
      </c>
      <c r="N18" s="7" t="s">
        <v>1009</v>
      </c>
      <c r="O18" s="7" t="s">
        <v>1009</v>
      </c>
      <c r="P18" s="7" t="s">
        <v>1009</v>
      </c>
      <c r="Q18" s="7" t="s">
        <v>1009</v>
      </c>
      <c r="R18" s="7" t="s">
        <v>1009</v>
      </c>
      <c r="S18" s="7" t="s">
        <v>1028</v>
      </c>
      <c r="T18" s="7" t="s">
        <v>1028</v>
      </c>
      <c r="U18" s="10" t="s">
        <v>1009</v>
      </c>
      <c r="V18" s="7" t="s">
        <v>1028</v>
      </c>
      <c r="W18" s="7" t="s">
        <v>1028</v>
      </c>
      <c r="X18" s="7" t="s">
        <v>1028</v>
      </c>
      <c r="Y18" s="7" t="s">
        <v>1009</v>
      </c>
      <c r="Z18" s="7" t="s">
        <v>1028</v>
      </c>
      <c r="AA18" s="7" t="s">
        <v>1028</v>
      </c>
      <c r="AB18" s="7" t="s">
        <v>1028</v>
      </c>
      <c r="AC18" s="7" t="s">
        <v>1028</v>
      </c>
      <c r="AD18" s="7" t="s">
        <v>1028</v>
      </c>
      <c r="AE18" s="7" t="s">
        <v>1009</v>
      </c>
      <c r="AF18" s="7" t="s">
        <v>1028</v>
      </c>
      <c r="AG18" s="7" t="s">
        <v>1028</v>
      </c>
      <c r="AH18" s="7" t="s">
        <v>1028</v>
      </c>
    </row>
    <row r="19" spans="1:37">
      <c r="A19" s="11">
        <v>1</v>
      </c>
      <c r="B19" s="12" t="s">
        <v>2</v>
      </c>
      <c r="C19" s="24" t="s">
        <v>36</v>
      </c>
      <c r="D19" s="24" t="s">
        <v>35</v>
      </c>
      <c r="E19" s="7" t="s">
        <v>1009</v>
      </c>
      <c r="F19" s="7" t="s">
        <v>1009</v>
      </c>
      <c r="G19" s="7" t="s">
        <v>1028</v>
      </c>
      <c r="H19" s="7" t="s">
        <v>1009</v>
      </c>
      <c r="I19" s="7" t="s">
        <v>1009</v>
      </c>
      <c r="J19" s="7" t="s">
        <v>1009</v>
      </c>
      <c r="K19" s="7" t="s">
        <v>1028</v>
      </c>
      <c r="L19" s="7" t="s">
        <v>1009</v>
      </c>
      <c r="M19" s="7" t="s">
        <v>1009</v>
      </c>
      <c r="N19" s="7" t="s">
        <v>1009</v>
      </c>
      <c r="O19" s="7" t="s">
        <v>1009</v>
      </c>
      <c r="P19" s="7" t="s">
        <v>1009</v>
      </c>
      <c r="Q19" s="7" t="s">
        <v>1009</v>
      </c>
      <c r="R19" s="7" t="s">
        <v>1009</v>
      </c>
      <c r="S19" s="7" t="s">
        <v>1028</v>
      </c>
      <c r="T19" s="7" t="s">
        <v>1028</v>
      </c>
      <c r="U19" s="7" t="s">
        <v>1028</v>
      </c>
      <c r="V19" s="7" t="s">
        <v>1028</v>
      </c>
      <c r="W19" s="7" t="s">
        <v>1028</v>
      </c>
      <c r="X19" s="7" t="s">
        <v>1028</v>
      </c>
      <c r="Y19" s="7" t="s">
        <v>1009</v>
      </c>
      <c r="Z19" s="7" t="s">
        <v>1028</v>
      </c>
      <c r="AA19" s="7" t="s">
        <v>1028</v>
      </c>
      <c r="AB19" s="7" t="s">
        <v>1028</v>
      </c>
      <c r="AC19" s="7" t="s">
        <v>1028</v>
      </c>
      <c r="AD19" s="7" t="s">
        <v>1028</v>
      </c>
      <c r="AE19" s="7" t="s">
        <v>1009</v>
      </c>
      <c r="AF19" s="7" t="s">
        <v>1028</v>
      </c>
      <c r="AG19" s="7" t="s">
        <v>1028</v>
      </c>
      <c r="AH19" s="7" t="s">
        <v>1028</v>
      </c>
    </row>
    <row r="20" spans="1:37">
      <c r="A20" s="11">
        <v>1</v>
      </c>
      <c r="B20" s="12" t="s">
        <v>2</v>
      </c>
      <c r="C20" s="24" t="s">
        <v>974</v>
      </c>
      <c r="D20" s="24" t="s">
        <v>971</v>
      </c>
      <c r="E20" s="7" t="s">
        <v>1028</v>
      </c>
      <c r="F20" s="7" t="s">
        <v>1028</v>
      </c>
      <c r="G20" s="7" t="s">
        <v>1028</v>
      </c>
      <c r="H20" s="7" t="s">
        <v>1028</v>
      </c>
      <c r="I20" s="7" t="s">
        <v>1028</v>
      </c>
      <c r="J20" s="7" t="s">
        <v>1028</v>
      </c>
      <c r="K20" s="7" t="s">
        <v>1028</v>
      </c>
      <c r="L20" s="7" t="s">
        <v>1009</v>
      </c>
      <c r="M20" s="7" t="s">
        <v>1009</v>
      </c>
      <c r="N20" s="7" t="s">
        <v>1009</v>
      </c>
      <c r="O20" s="7" t="s">
        <v>1009</v>
      </c>
      <c r="P20" s="7" t="s">
        <v>1009</v>
      </c>
      <c r="Q20" s="7" t="s">
        <v>1009</v>
      </c>
      <c r="R20" s="7" t="s">
        <v>1009</v>
      </c>
      <c r="S20" s="7" t="s">
        <v>1028</v>
      </c>
      <c r="T20" s="7" t="s">
        <v>1028</v>
      </c>
      <c r="U20" s="7" t="s">
        <v>1028</v>
      </c>
      <c r="V20" s="7" t="s">
        <v>1028</v>
      </c>
      <c r="W20" s="7" t="s">
        <v>1028</v>
      </c>
      <c r="X20" s="7" t="s">
        <v>1028</v>
      </c>
      <c r="Y20" s="7" t="s">
        <v>1009</v>
      </c>
      <c r="Z20" s="7" t="s">
        <v>1028</v>
      </c>
      <c r="AA20" s="7" t="s">
        <v>1028</v>
      </c>
      <c r="AB20" s="7" t="s">
        <v>1028</v>
      </c>
      <c r="AC20" s="7" t="s">
        <v>1028</v>
      </c>
      <c r="AD20" s="7" t="s">
        <v>1028</v>
      </c>
      <c r="AE20" s="7" t="s">
        <v>1009</v>
      </c>
      <c r="AF20" s="7" t="s">
        <v>1028</v>
      </c>
      <c r="AG20" s="7" t="s">
        <v>1028</v>
      </c>
      <c r="AH20" s="7" t="s">
        <v>1028</v>
      </c>
    </row>
    <row r="21" spans="1:37" s="15" customFormat="1" ht="16.5" thickBot="1">
      <c r="A21" s="13">
        <v>1</v>
      </c>
      <c r="B21" s="14" t="s">
        <v>2</v>
      </c>
      <c r="C21" s="25" t="s">
        <v>973</v>
      </c>
      <c r="D21" s="25" t="s">
        <v>970</v>
      </c>
      <c r="E21" s="15" t="s">
        <v>1028</v>
      </c>
      <c r="F21" s="15" t="s">
        <v>1028</v>
      </c>
      <c r="G21" s="15" t="s">
        <v>1028</v>
      </c>
      <c r="H21" s="15" t="s">
        <v>1028</v>
      </c>
      <c r="I21" s="15" t="s">
        <v>1028</v>
      </c>
      <c r="J21" s="15" t="s">
        <v>1028</v>
      </c>
      <c r="K21" s="15" t="s">
        <v>1028</v>
      </c>
      <c r="L21" s="15" t="s">
        <v>1009</v>
      </c>
      <c r="M21" s="15" t="s">
        <v>1009</v>
      </c>
      <c r="N21" s="15" t="s">
        <v>1009</v>
      </c>
      <c r="O21" s="15" t="s">
        <v>1028</v>
      </c>
      <c r="P21" s="15" t="s">
        <v>1009</v>
      </c>
      <c r="Q21" s="15" t="s">
        <v>1028</v>
      </c>
      <c r="R21" s="15" t="s">
        <v>1009</v>
      </c>
      <c r="S21" s="15" t="s">
        <v>1028</v>
      </c>
      <c r="T21" s="15" t="s">
        <v>1028</v>
      </c>
      <c r="U21" s="15" t="s">
        <v>1028</v>
      </c>
      <c r="V21" s="15" t="s">
        <v>1028</v>
      </c>
      <c r="W21" s="15" t="s">
        <v>1028</v>
      </c>
      <c r="X21" s="15" t="s">
        <v>1028</v>
      </c>
      <c r="Y21" s="15" t="s">
        <v>1028</v>
      </c>
      <c r="Z21" s="15" t="s">
        <v>1028</v>
      </c>
      <c r="AA21" s="15" t="s">
        <v>1028</v>
      </c>
      <c r="AB21" s="15" t="s">
        <v>1028</v>
      </c>
      <c r="AC21" s="15" t="s">
        <v>1028</v>
      </c>
      <c r="AD21" s="15" t="s">
        <v>1028</v>
      </c>
      <c r="AE21" s="15" t="s">
        <v>1009</v>
      </c>
      <c r="AF21" s="15" t="s">
        <v>1028</v>
      </c>
      <c r="AG21" s="15" t="s">
        <v>1028</v>
      </c>
      <c r="AH21" s="15" t="s">
        <v>1028</v>
      </c>
    </row>
    <row r="22" spans="1:37">
      <c r="A22" s="8">
        <v>2</v>
      </c>
      <c r="B22" s="9" t="s">
        <v>37</v>
      </c>
      <c r="C22" s="24" t="s">
        <v>39</v>
      </c>
      <c r="D22" s="24" t="s">
        <v>38</v>
      </c>
      <c r="E22" s="7" t="s">
        <v>1028</v>
      </c>
      <c r="F22" s="7" t="s">
        <v>1028</v>
      </c>
      <c r="G22" s="7" t="s">
        <v>1009</v>
      </c>
      <c r="H22" s="7" t="s">
        <v>1009</v>
      </c>
      <c r="I22" s="7" t="s">
        <v>1009</v>
      </c>
      <c r="J22" s="7" t="s">
        <v>1009</v>
      </c>
      <c r="K22" s="7" t="s">
        <v>1009</v>
      </c>
      <c r="L22" s="7" t="s">
        <v>1028</v>
      </c>
      <c r="M22" s="7" t="s">
        <v>1028</v>
      </c>
      <c r="N22" s="7" t="s">
        <v>1028</v>
      </c>
      <c r="O22" s="7" t="s">
        <v>1028</v>
      </c>
      <c r="P22" s="7" t="s">
        <v>1028</v>
      </c>
      <c r="Q22" s="7" t="s">
        <v>1028</v>
      </c>
      <c r="R22" s="7" t="s">
        <v>1028</v>
      </c>
      <c r="S22" s="7" t="s">
        <v>1028</v>
      </c>
      <c r="T22" s="7" t="s">
        <v>1028</v>
      </c>
      <c r="U22" s="7" t="s">
        <v>1009</v>
      </c>
      <c r="V22" s="7" t="s">
        <v>1009</v>
      </c>
      <c r="W22" s="7" t="s">
        <v>1009</v>
      </c>
      <c r="X22" s="7" t="s">
        <v>1009</v>
      </c>
      <c r="Y22" s="7" t="s">
        <v>1009</v>
      </c>
      <c r="Z22" s="7" t="s">
        <v>1009</v>
      </c>
      <c r="AA22" s="7" t="s">
        <v>1009</v>
      </c>
      <c r="AB22" s="7" t="s">
        <v>1009</v>
      </c>
      <c r="AC22" s="7" t="s">
        <v>1009</v>
      </c>
      <c r="AD22" s="7" t="s">
        <v>1009</v>
      </c>
      <c r="AE22" s="7" t="s">
        <v>1009</v>
      </c>
      <c r="AF22" s="7" t="s">
        <v>1009</v>
      </c>
      <c r="AG22" s="7" t="s">
        <v>1009</v>
      </c>
      <c r="AH22" s="7" t="s">
        <v>1009</v>
      </c>
    </row>
    <row r="23" spans="1:37">
      <c r="A23" s="8">
        <v>2</v>
      </c>
      <c r="B23" s="9" t="s">
        <v>37</v>
      </c>
      <c r="C23" s="24" t="s">
        <v>1010</v>
      </c>
      <c r="D23" s="24" t="s">
        <v>40</v>
      </c>
      <c r="E23" s="7" t="s">
        <v>1009</v>
      </c>
      <c r="F23" s="7" t="s">
        <v>1028</v>
      </c>
      <c r="G23" s="7" t="s">
        <v>1009</v>
      </c>
      <c r="H23" s="7" t="s">
        <v>1009</v>
      </c>
      <c r="I23" s="7" t="s">
        <v>1009</v>
      </c>
      <c r="J23" s="7" t="s">
        <v>1009</v>
      </c>
      <c r="K23" s="7" t="s">
        <v>1009</v>
      </c>
      <c r="L23" s="7" t="s">
        <v>1028</v>
      </c>
      <c r="M23" s="7" t="s">
        <v>1028</v>
      </c>
      <c r="N23" s="7" t="s">
        <v>1028</v>
      </c>
      <c r="O23" s="7" t="s">
        <v>1028</v>
      </c>
      <c r="P23" s="7" t="s">
        <v>1028</v>
      </c>
      <c r="Q23" s="7" t="s">
        <v>1028</v>
      </c>
      <c r="R23" s="7" t="s">
        <v>1028</v>
      </c>
      <c r="S23" s="7" t="s">
        <v>1028</v>
      </c>
      <c r="T23" s="7" t="s">
        <v>1028</v>
      </c>
      <c r="U23" s="7" t="s">
        <v>1009</v>
      </c>
      <c r="V23" s="7" t="s">
        <v>1009</v>
      </c>
      <c r="W23" s="7" t="s">
        <v>1009</v>
      </c>
      <c r="X23" s="7" t="s">
        <v>1009</v>
      </c>
      <c r="Y23" s="7" t="s">
        <v>1009</v>
      </c>
      <c r="Z23" s="7" t="s">
        <v>1009</v>
      </c>
      <c r="AA23" s="7" t="s">
        <v>1009</v>
      </c>
      <c r="AB23" s="7" t="s">
        <v>1009</v>
      </c>
      <c r="AC23" s="7" t="s">
        <v>1009</v>
      </c>
      <c r="AD23" s="7" t="s">
        <v>1009</v>
      </c>
      <c r="AE23" s="7" t="s">
        <v>1009</v>
      </c>
      <c r="AF23" s="7" t="s">
        <v>1009</v>
      </c>
      <c r="AG23" s="7" t="s">
        <v>1009</v>
      </c>
      <c r="AH23" s="7" t="s">
        <v>1009</v>
      </c>
      <c r="AJ23" s="7" t="s">
        <v>1633</v>
      </c>
    </row>
    <row r="24" spans="1:37">
      <c r="A24" s="8">
        <v>2</v>
      </c>
      <c r="B24" s="9" t="s">
        <v>37</v>
      </c>
      <c r="C24" s="24" t="s">
        <v>42</v>
      </c>
      <c r="D24" s="24" t="s">
        <v>41</v>
      </c>
      <c r="E24" s="7" t="s">
        <v>1009</v>
      </c>
      <c r="F24" s="7" t="s">
        <v>1009</v>
      </c>
      <c r="G24" s="7" t="s">
        <v>1028</v>
      </c>
      <c r="H24" s="7" t="s">
        <v>1028</v>
      </c>
      <c r="I24" s="7" t="s">
        <v>1028</v>
      </c>
      <c r="J24" s="7" t="s">
        <v>1028</v>
      </c>
      <c r="K24" s="7" t="s">
        <v>1028</v>
      </c>
      <c r="L24" s="7" t="s">
        <v>1028</v>
      </c>
      <c r="M24" s="7" t="s">
        <v>1028</v>
      </c>
      <c r="N24" s="7" t="s">
        <v>1028</v>
      </c>
      <c r="O24" s="7" t="s">
        <v>1028</v>
      </c>
      <c r="P24" s="7" t="s">
        <v>1028</v>
      </c>
      <c r="Q24" s="7" t="s">
        <v>1028</v>
      </c>
      <c r="R24" s="7" t="s">
        <v>1028</v>
      </c>
      <c r="S24" s="7" t="s">
        <v>1028</v>
      </c>
      <c r="T24" s="7" t="s">
        <v>1028</v>
      </c>
      <c r="U24" s="7" t="s">
        <v>1009</v>
      </c>
      <c r="V24" s="7" t="s">
        <v>1028</v>
      </c>
      <c r="W24" s="7" t="s">
        <v>1028</v>
      </c>
      <c r="X24" s="7" t="s">
        <v>1009</v>
      </c>
      <c r="Y24" s="7" t="s">
        <v>1009</v>
      </c>
      <c r="Z24" s="7" t="s">
        <v>1028</v>
      </c>
      <c r="AA24" s="7" t="s">
        <v>1009</v>
      </c>
      <c r="AB24" s="7" t="s">
        <v>1009</v>
      </c>
      <c r="AC24" s="7" t="s">
        <v>1028</v>
      </c>
      <c r="AD24" s="7" t="s">
        <v>1009</v>
      </c>
      <c r="AE24" s="7" t="s">
        <v>1028</v>
      </c>
      <c r="AF24" s="7" t="s">
        <v>1028</v>
      </c>
      <c r="AG24" s="7" t="s">
        <v>1028</v>
      </c>
      <c r="AH24" s="7" t="s">
        <v>1028</v>
      </c>
    </row>
    <row r="25" spans="1:37">
      <c r="A25" s="8">
        <v>2</v>
      </c>
      <c r="B25" s="9" t="s">
        <v>37</v>
      </c>
      <c r="C25" s="24" t="s">
        <v>1011</v>
      </c>
      <c r="D25" s="24" t="s">
        <v>1012</v>
      </c>
      <c r="E25" s="7" t="s">
        <v>1028</v>
      </c>
      <c r="F25" s="7" t="s">
        <v>1028</v>
      </c>
      <c r="G25" s="7" t="s">
        <v>1028</v>
      </c>
      <c r="H25" s="7" t="s">
        <v>1028</v>
      </c>
      <c r="I25" s="7" t="s">
        <v>1028</v>
      </c>
      <c r="J25" s="7" t="s">
        <v>1028</v>
      </c>
      <c r="K25" s="7" t="s">
        <v>1028</v>
      </c>
      <c r="L25" s="7" t="s">
        <v>1028</v>
      </c>
      <c r="M25" s="7" t="s">
        <v>1028</v>
      </c>
      <c r="N25" s="7" t="s">
        <v>1028</v>
      </c>
      <c r="O25" s="7" t="s">
        <v>1028</v>
      </c>
      <c r="P25" s="7" t="s">
        <v>1028</v>
      </c>
      <c r="Q25" s="7" t="s">
        <v>1028</v>
      </c>
      <c r="R25" s="7" t="s">
        <v>1028</v>
      </c>
      <c r="S25" s="7" t="s">
        <v>1028</v>
      </c>
      <c r="T25" s="7" t="s">
        <v>1028</v>
      </c>
      <c r="U25" s="7" t="s">
        <v>1028</v>
      </c>
      <c r="V25" s="7" t="s">
        <v>1028</v>
      </c>
      <c r="W25" s="7" t="s">
        <v>1028</v>
      </c>
      <c r="X25" s="7" t="s">
        <v>1028</v>
      </c>
      <c r="Y25" s="7" t="s">
        <v>1028</v>
      </c>
      <c r="Z25" s="7" t="s">
        <v>1028</v>
      </c>
      <c r="AA25" s="7" t="s">
        <v>1028</v>
      </c>
      <c r="AB25" s="7" t="s">
        <v>1028</v>
      </c>
      <c r="AC25" s="7" t="s">
        <v>1028</v>
      </c>
      <c r="AD25" s="7" t="s">
        <v>1009</v>
      </c>
      <c r="AE25" s="7" t="s">
        <v>1028</v>
      </c>
      <c r="AF25" s="7" t="s">
        <v>1028</v>
      </c>
      <c r="AG25" s="7" t="s">
        <v>1009</v>
      </c>
      <c r="AH25" s="7" t="s">
        <v>1009</v>
      </c>
      <c r="AI25" s="7" t="s">
        <v>1502</v>
      </c>
      <c r="AJ25" s="7" t="s">
        <v>1546</v>
      </c>
      <c r="AK25" s="7" t="s">
        <v>1499</v>
      </c>
    </row>
    <row r="26" spans="1:37">
      <c r="A26" s="8">
        <v>2</v>
      </c>
      <c r="B26" s="9" t="s">
        <v>37</v>
      </c>
      <c r="C26" s="24" t="s">
        <v>1013</v>
      </c>
      <c r="D26" s="24" t="s">
        <v>1014</v>
      </c>
      <c r="E26" s="7" t="s">
        <v>1028</v>
      </c>
      <c r="F26" s="7" t="s">
        <v>1028</v>
      </c>
      <c r="G26" s="7" t="s">
        <v>1028</v>
      </c>
      <c r="H26" s="7" t="s">
        <v>1028</v>
      </c>
      <c r="I26" s="7" t="s">
        <v>1028</v>
      </c>
      <c r="J26" s="7" t="s">
        <v>1028</v>
      </c>
      <c r="K26" s="7" t="s">
        <v>1028</v>
      </c>
      <c r="L26" s="7" t="s">
        <v>1028</v>
      </c>
      <c r="M26" s="7" t="s">
        <v>1028</v>
      </c>
      <c r="N26" s="7" t="s">
        <v>1028</v>
      </c>
      <c r="O26" s="7" t="s">
        <v>1028</v>
      </c>
      <c r="P26" s="7" t="s">
        <v>1028</v>
      </c>
      <c r="Q26" s="7" t="s">
        <v>1028</v>
      </c>
      <c r="R26" s="7" t="s">
        <v>1028</v>
      </c>
      <c r="S26" s="7" t="s">
        <v>1028</v>
      </c>
      <c r="T26" s="7" t="s">
        <v>1028</v>
      </c>
      <c r="U26" s="7" t="s">
        <v>1028</v>
      </c>
      <c r="V26" s="7" t="s">
        <v>1028</v>
      </c>
      <c r="W26" s="7" t="s">
        <v>1028</v>
      </c>
      <c r="X26" s="7" t="s">
        <v>1028</v>
      </c>
      <c r="Y26" s="7" t="s">
        <v>1028</v>
      </c>
      <c r="Z26" s="7" t="s">
        <v>1028</v>
      </c>
      <c r="AA26" s="7" t="s">
        <v>1028</v>
      </c>
      <c r="AB26" s="7" t="s">
        <v>1028</v>
      </c>
      <c r="AC26" s="7" t="s">
        <v>1028</v>
      </c>
      <c r="AD26" s="7" t="s">
        <v>1009</v>
      </c>
      <c r="AE26" s="7" t="s">
        <v>1028</v>
      </c>
      <c r="AF26" s="7" t="s">
        <v>1028</v>
      </c>
      <c r="AG26" s="7" t="s">
        <v>1028</v>
      </c>
      <c r="AH26" s="7" t="s">
        <v>1028</v>
      </c>
      <c r="AI26" s="7" t="s">
        <v>1549</v>
      </c>
    </row>
    <row r="27" spans="1:37">
      <c r="A27" s="8">
        <v>2</v>
      </c>
      <c r="B27" s="9" t="s">
        <v>37</v>
      </c>
      <c r="C27" s="24" t="s">
        <v>1015</v>
      </c>
      <c r="D27" s="24" t="s">
        <v>1016</v>
      </c>
      <c r="E27" s="7" t="s">
        <v>1028</v>
      </c>
      <c r="F27" s="7" t="s">
        <v>1028</v>
      </c>
      <c r="G27" s="7" t="s">
        <v>1009</v>
      </c>
      <c r="H27" s="7" t="s">
        <v>1009</v>
      </c>
      <c r="I27" s="7" t="s">
        <v>1009</v>
      </c>
      <c r="J27" s="7" t="s">
        <v>1009</v>
      </c>
      <c r="K27" s="7" t="s">
        <v>1009</v>
      </c>
      <c r="L27" s="7" t="s">
        <v>1028</v>
      </c>
      <c r="M27" s="7" t="s">
        <v>1028</v>
      </c>
      <c r="N27" s="7" t="s">
        <v>1028</v>
      </c>
      <c r="O27" s="7" t="s">
        <v>1028</v>
      </c>
      <c r="P27" s="7" t="s">
        <v>1028</v>
      </c>
      <c r="Q27" s="7" t="s">
        <v>1028</v>
      </c>
      <c r="R27" s="7" t="s">
        <v>1028</v>
      </c>
      <c r="S27" s="7" t="s">
        <v>1028</v>
      </c>
      <c r="T27" s="7" t="s">
        <v>1028</v>
      </c>
      <c r="U27" s="7" t="s">
        <v>1028</v>
      </c>
      <c r="V27" s="7" t="s">
        <v>1028</v>
      </c>
      <c r="W27" s="7" t="s">
        <v>1028</v>
      </c>
      <c r="X27" s="7" t="s">
        <v>1028</v>
      </c>
      <c r="Y27" s="7" t="s">
        <v>1028</v>
      </c>
      <c r="Z27" s="7" t="s">
        <v>1028</v>
      </c>
      <c r="AA27" s="7" t="s">
        <v>1028</v>
      </c>
      <c r="AB27" s="7" t="s">
        <v>1028</v>
      </c>
      <c r="AC27" s="7" t="s">
        <v>1028</v>
      </c>
      <c r="AD27" s="7" t="s">
        <v>1028</v>
      </c>
      <c r="AE27" s="7" t="s">
        <v>1028</v>
      </c>
      <c r="AF27" s="7" t="s">
        <v>1028</v>
      </c>
      <c r="AG27" s="7" t="s">
        <v>1009</v>
      </c>
      <c r="AH27" s="7" t="s">
        <v>1009</v>
      </c>
      <c r="AI27" s="7" t="s">
        <v>1502</v>
      </c>
      <c r="AJ27" s="7" t="s">
        <v>1546</v>
      </c>
      <c r="AK27" s="7" t="s">
        <v>1499</v>
      </c>
    </row>
    <row r="28" spans="1:37">
      <c r="A28" s="8">
        <v>2</v>
      </c>
      <c r="B28" s="9" t="s">
        <v>37</v>
      </c>
      <c r="C28" s="24" t="s">
        <v>1017</v>
      </c>
      <c r="D28" s="24" t="s">
        <v>1018</v>
      </c>
      <c r="E28" s="7" t="s">
        <v>1028</v>
      </c>
      <c r="F28" s="7" t="s">
        <v>1028</v>
      </c>
      <c r="G28" s="7" t="s">
        <v>1009</v>
      </c>
      <c r="H28" s="7" t="s">
        <v>1009</v>
      </c>
      <c r="I28" s="7" t="s">
        <v>1009</v>
      </c>
      <c r="J28" s="7" t="s">
        <v>1009</v>
      </c>
      <c r="K28" s="7" t="s">
        <v>1009</v>
      </c>
      <c r="L28" s="7" t="s">
        <v>1028</v>
      </c>
      <c r="M28" s="7" t="s">
        <v>1028</v>
      </c>
      <c r="N28" s="7" t="s">
        <v>1028</v>
      </c>
      <c r="O28" s="7" t="s">
        <v>1028</v>
      </c>
      <c r="P28" s="7" t="s">
        <v>1028</v>
      </c>
      <c r="Q28" s="7" t="s">
        <v>1028</v>
      </c>
      <c r="R28" s="7" t="s">
        <v>1028</v>
      </c>
      <c r="S28" s="7" t="s">
        <v>1028</v>
      </c>
      <c r="T28" s="7" t="s">
        <v>1028</v>
      </c>
      <c r="U28" s="7" t="s">
        <v>1028</v>
      </c>
      <c r="V28" s="7" t="s">
        <v>1028</v>
      </c>
      <c r="W28" s="7" t="s">
        <v>1028</v>
      </c>
      <c r="X28" s="7" t="s">
        <v>1028</v>
      </c>
      <c r="Y28" s="7" t="s">
        <v>1028</v>
      </c>
      <c r="Z28" s="7" t="s">
        <v>1028</v>
      </c>
      <c r="AA28" s="7" t="s">
        <v>1028</v>
      </c>
      <c r="AB28" s="7" t="s">
        <v>1028</v>
      </c>
      <c r="AC28" s="7" t="s">
        <v>1028</v>
      </c>
      <c r="AD28" s="7" t="s">
        <v>1028</v>
      </c>
      <c r="AE28" s="7" t="s">
        <v>1028</v>
      </c>
      <c r="AF28" s="7" t="s">
        <v>1028</v>
      </c>
      <c r="AG28" s="7" t="s">
        <v>1028</v>
      </c>
      <c r="AH28" s="7" t="s">
        <v>1028</v>
      </c>
      <c r="AI28" s="7" t="s">
        <v>1549</v>
      </c>
    </row>
    <row r="29" spans="1:37">
      <c r="A29" s="8">
        <v>2</v>
      </c>
      <c r="B29" s="9" t="s">
        <v>37</v>
      </c>
      <c r="C29" s="24" t="s">
        <v>1019</v>
      </c>
      <c r="D29" s="24" t="s">
        <v>1020</v>
      </c>
      <c r="E29" s="7" t="s">
        <v>1009</v>
      </c>
      <c r="F29" s="7" t="s">
        <v>1009</v>
      </c>
      <c r="G29" s="7" t="s">
        <v>1028</v>
      </c>
      <c r="H29" s="7" t="s">
        <v>1028</v>
      </c>
      <c r="I29" s="7" t="s">
        <v>1028</v>
      </c>
      <c r="J29" s="7" t="s">
        <v>1028</v>
      </c>
      <c r="K29" s="7" t="s">
        <v>1028</v>
      </c>
      <c r="L29" s="7" t="s">
        <v>1028</v>
      </c>
      <c r="M29" s="7" t="s">
        <v>1028</v>
      </c>
      <c r="N29" s="7" t="s">
        <v>1028</v>
      </c>
      <c r="O29" s="7" t="s">
        <v>1028</v>
      </c>
      <c r="P29" s="7" t="s">
        <v>1028</v>
      </c>
      <c r="Q29" s="7" t="s">
        <v>1028</v>
      </c>
      <c r="R29" s="7" t="s">
        <v>1028</v>
      </c>
      <c r="S29" s="7" t="s">
        <v>1028</v>
      </c>
      <c r="T29" s="7" t="s">
        <v>1028</v>
      </c>
      <c r="U29" s="7" t="s">
        <v>1009</v>
      </c>
      <c r="V29" s="7" t="s">
        <v>1009</v>
      </c>
      <c r="W29" s="7" t="s">
        <v>1009</v>
      </c>
      <c r="X29" s="7" t="s">
        <v>1009</v>
      </c>
      <c r="Y29" s="7" t="s">
        <v>1028</v>
      </c>
      <c r="Z29" s="7" t="s">
        <v>1028</v>
      </c>
      <c r="AA29" s="7" t="s">
        <v>1009</v>
      </c>
      <c r="AB29" s="7" t="s">
        <v>1009</v>
      </c>
      <c r="AC29" s="7" t="s">
        <v>1009</v>
      </c>
      <c r="AD29" s="7" t="s">
        <v>1009</v>
      </c>
      <c r="AE29" s="7" t="s">
        <v>1009</v>
      </c>
      <c r="AF29" s="7" t="s">
        <v>1009</v>
      </c>
      <c r="AG29" s="7" t="s">
        <v>1009</v>
      </c>
      <c r="AH29" s="7" t="s">
        <v>1009</v>
      </c>
      <c r="AI29" s="7" t="s">
        <v>1502</v>
      </c>
      <c r="AJ29" s="7" t="s">
        <v>1546</v>
      </c>
      <c r="AK29" s="7" t="s">
        <v>1499</v>
      </c>
    </row>
    <row r="30" spans="1:37">
      <c r="A30" s="8">
        <v>2</v>
      </c>
      <c r="B30" s="9" t="s">
        <v>37</v>
      </c>
      <c r="C30" s="24" t="s">
        <v>1021</v>
      </c>
      <c r="D30" s="24" t="s">
        <v>1022</v>
      </c>
      <c r="E30" s="7" t="s">
        <v>1028</v>
      </c>
      <c r="F30" s="7" t="s">
        <v>1028</v>
      </c>
      <c r="G30" s="7" t="s">
        <v>1028</v>
      </c>
      <c r="H30" s="7" t="s">
        <v>1028</v>
      </c>
      <c r="I30" s="7" t="s">
        <v>1028</v>
      </c>
      <c r="J30" s="7" t="s">
        <v>1028</v>
      </c>
      <c r="K30" s="7" t="s">
        <v>1028</v>
      </c>
      <c r="L30" s="7" t="s">
        <v>1028</v>
      </c>
      <c r="M30" s="7" t="s">
        <v>1028</v>
      </c>
      <c r="N30" s="7" t="s">
        <v>1028</v>
      </c>
      <c r="O30" s="7" t="s">
        <v>1028</v>
      </c>
      <c r="P30" s="7" t="s">
        <v>1028</v>
      </c>
      <c r="Q30" s="7" t="s">
        <v>1028</v>
      </c>
      <c r="R30" s="7" t="s">
        <v>1028</v>
      </c>
      <c r="S30" s="7" t="s">
        <v>1028</v>
      </c>
      <c r="T30" s="7" t="s">
        <v>1028</v>
      </c>
      <c r="U30" s="7" t="s">
        <v>1028</v>
      </c>
      <c r="V30" s="7" t="s">
        <v>1009</v>
      </c>
      <c r="W30" s="7" t="s">
        <v>1009</v>
      </c>
      <c r="X30" s="7" t="s">
        <v>1009</v>
      </c>
      <c r="Y30" s="7" t="s">
        <v>1028</v>
      </c>
      <c r="Z30" s="7" t="s">
        <v>1028</v>
      </c>
      <c r="AA30" s="7" t="s">
        <v>1009</v>
      </c>
      <c r="AB30" s="7" t="s">
        <v>1009</v>
      </c>
      <c r="AC30" s="7" t="s">
        <v>1009</v>
      </c>
      <c r="AD30" s="7" t="s">
        <v>1009</v>
      </c>
      <c r="AE30" s="7" t="s">
        <v>1009</v>
      </c>
      <c r="AF30" s="7" t="s">
        <v>1009</v>
      </c>
      <c r="AG30" s="7" t="s">
        <v>1028</v>
      </c>
      <c r="AH30" s="7" t="s">
        <v>1028</v>
      </c>
      <c r="AI30" s="7" t="s">
        <v>1549</v>
      </c>
    </row>
    <row r="31" spans="1:37">
      <c r="A31" s="8">
        <v>2</v>
      </c>
      <c r="B31" s="9" t="s">
        <v>37</v>
      </c>
      <c r="C31" s="24" t="s">
        <v>83</v>
      </c>
      <c r="D31" s="24" t="s">
        <v>82</v>
      </c>
      <c r="E31" s="7" t="s">
        <v>1028</v>
      </c>
      <c r="F31" s="7" t="s">
        <v>1028</v>
      </c>
      <c r="G31" s="7" t="s">
        <v>1028</v>
      </c>
      <c r="H31" s="7" t="s">
        <v>1028</v>
      </c>
      <c r="I31" s="7" t="s">
        <v>1028</v>
      </c>
      <c r="J31" s="7" t="s">
        <v>1028</v>
      </c>
      <c r="K31" s="7" t="s">
        <v>1028</v>
      </c>
      <c r="L31" s="7" t="s">
        <v>1028</v>
      </c>
      <c r="M31" s="7" t="s">
        <v>1028</v>
      </c>
      <c r="N31" s="7" t="s">
        <v>1028</v>
      </c>
      <c r="O31" s="7" t="s">
        <v>1028</v>
      </c>
      <c r="P31" s="7" t="s">
        <v>1028</v>
      </c>
      <c r="Q31" s="7" t="s">
        <v>1028</v>
      </c>
      <c r="R31" s="7" t="s">
        <v>1028</v>
      </c>
      <c r="S31" s="7" t="s">
        <v>1028</v>
      </c>
      <c r="T31" s="7" t="s">
        <v>1028</v>
      </c>
      <c r="U31" s="7" t="s">
        <v>1028</v>
      </c>
      <c r="V31" s="7" t="s">
        <v>1028</v>
      </c>
      <c r="W31" s="7" t="s">
        <v>1028</v>
      </c>
      <c r="X31" s="7" t="s">
        <v>1028</v>
      </c>
      <c r="Y31" s="7" t="s">
        <v>1009</v>
      </c>
      <c r="Z31" s="7" t="s">
        <v>1009</v>
      </c>
      <c r="AA31" s="7" t="s">
        <v>1028</v>
      </c>
      <c r="AB31" s="7" t="s">
        <v>1009</v>
      </c>
      <c r="AC31" s="7" t="s">
        <v>1028</v>
      </c>
      <c r="AD31" s="7" t="s">
        <v>1009</v>
      </c>
      <c r="AE31" s="7" t="s">
        <v>1028</v>
      </c>
      <c r="AF31" s="7" t="s">
        <v>1028</v>
      </c>
      <c r="AG31" s="7" t="s">
        <v>1028</v>
      </c>
      <c r="AH31" s="7" t="s">
        <v>1028</v>
      </c>
    </row>
    <row r="32" spans="1:37">
      <c r="A32" s="8">
        <v>2</v>
      </c>
      <c r="B32" s="9" t="s">
        <v>37</v>
      </c>
      <c r="C32" s="24" t="s">
        <v>85</v>
      </c>
      <c r="D32" s="24" t="s">
        <v>84</v>
      </c>
      <c r="E32" s="7" t="s">
        <v>1028</v>
      </c>
      <c r="F32" s="7" t="s">
        <v>1028</v>
      </c>
      <c r="G32" s="7" t="s">
        <v>1028</v>
      </c>
      <c r="H32" s="7" t="s">
        <v>1028</v>
      </c>
      <c r="I32" s="7" t="s">
        <v>1028</v>
      </c>
      <c r="J32" s="7" t="s">
        <v>1028</v>
      </c>
      <c r="K32" s="7" t="s">
        <v>1028</v>
      </c>
      <c r="L32" s="7" t="s">
        <v>1028</v>
      </c>
      <c r="M32" s="7" t="s">
        <v>1028</v>
      </c>
      <c r="N32" s="7" t="s">
        <v>1028</v>
      </c>
      <c r="O32" s="7" t="s">
        <v>1028</v>
      </c>
      <c r="P32" s="7" t="s">
        <v>1028</v>
      </c>
      <c r="Q32" s="7" t="s">
        <v>1028</v>
      </c>
      <c r="R32" s="7" t="s">
        <v>1028</v>
      </c>
      <c r="S32" s="7" t="s">
        <v>1028</v>
      </c>
      <c r="T32" s="7" t="s">
        <v>1028</v>
      </c>
      <c r="U32" s="7" t="s">
        <v>1028</v>
      </c>
      <c r="V32" s="7" t="s">
        <v>1028</v>
      </c>
      <c r="W32" s="7" t="s">
        <v>1028</v>
      </c>
      <c r="X32" s="7" t="s">
        <v>1028</v>
      </c>
      <c r="Y32" s="7" t="s">
        <v>1028</v>
      </c>
      <c r="Z32" s="7" t="s">
        <v>1028</v>
      </c>
      <c r="AA32" s="7" t="s">
        <v>1028</v>
      </c>
      <c r="AB32" s="7" t="s">
        <v>1028</v>
      </c>
      <c r="AC32" s="7" t="s">
        <v>1028</v>
      </c>
      <c r="AD32" s="7" t="s">
        <v>1009</v>
      </c>
      <c r="AE32" s="7" t="s">
        <v>1028</v>
      </c>
      <c r="AF32" s="7" t="s">
        <v>1028</v>
      </c>
      <c r="AG32" s="7" t="s">
        <v>1028</v>
      </c>
      <c r="AH32" s="7" t="s">
        <v>1028</v>
      </c>
    </row>
    <row r="33" spans="1:35">
      <c r="A33" s="8">
        <v>2</v>
      </c>
      <c r="B33" s="9" t="s">
        <v>37</v>
      </c>
      <c r="C33" s="24" t="s">
        <v>87</v>
      </c>
      <c r="D33" s="24" t="s">
        <v>86</v>
      </c>
      <c r="E33" s="7" t="s">
        <v>1028</v>
      </c>
      <c r="F33" s="7" t="s">
        <v>1028</v>
      </c>
      <c r="G33" s="7" t="s">
        <v>1028</v>
      </c>
      <c r="H33" s="7" t="s">
        <v>1028</v>
      </c>
      <c r="I33" s="7" t="s">
        <v>1028</v>
      </c>
      <c r="J33" s="7" t="s">
        <v>1028</v>
      </c>
      <c r="K33" s="7" t="s">
        <v>1028</v>
      </c>
      <c r="L33" s="7" t="s">
        <v>1028</v>
      </c>
      <c r="M33" s="7" t="s">
        <v>1028</v>
      </c>
      <c r="N33" s="7" t="s">
        <v>1028</v>
      </c>
      <c r="O33" s="7" t="s">
        <v>1028</v>
      </c>
      <c r="P33" s="7" t="s">
        <v>1028</v>
      </c>
      <c r="Q33" s="7" t="s">
        <v>1028</v>
      </c>
      <c r="R33" s="7" t="s">
        <v>1028</v>
      </c>
      <c r="S33" s="7" t="s">
        <v>1028</v>
      </c>
      <c r="T33" s="7" t="s">
        <v>1028</v>
      </c>
      <c r="U33" s="7" t="s">
        <v>1028</v>
      </c>
      <c r="V33" s="7" t="s">
        <v>1028</v>
      </c>
      <c r="W33" s="7" t="s">
        <v>1028</v>
      </c>
      <c r="X33" s="7" t="s">
        <v>1028</v>
      </c>
      <c r="Y33" s="7" t="s">
        <v>1009</v>
      </c>
      <c r="Z33" s="7" t="s">
        <v>1009</v>
      </c>
      <c r="AA33" s="7" t="s">
        <v>1028</v>
      </c>
      <c r="AB33" s="7" t="s">
        <v>1009</v>
      </c>
      <c r="AC33" s="7" t="s">
        <v>1009</v>
      </c>
      <c r="AD33" s="7" t="s">
        <v>1009</v>
      </c>
      <c r="AE33" s="7" t="s">
        <v>1009</v>
      </c>
      <c r="AF33" s="7" t="s">
        <v>1009</v>
      </c>
      <c r="AG33" s="7" t="s">
        <v>1009</v>
      </c>
      <c r="AH33" s="7" t="s">
        <v>1028</v>
      </c>
    </row>
    <row r="34" spans="1:35">
      <c r="A34" s="8">
        <v>2</v>
      </c>
      <c r="B34" s="9" t="s">
        <v>37</v>
      </c>
      <c r="C34" s="24" t="s">
        <v>71</v>
      </c>
      <c r="D34" s="24" t="s">
        <v>70</v>
      </c>
      <c r="E34" s="7" t="s">
        <v>1009</v>
      </c>
      <c r="F34" s="7" t="s">
        <v>1009</v>
      </c>
      <c r="G34" s="7" t="s">
        <v>1028</v>
      </c>
      <c r="H34" s="7" t="s">
        <v>1028</v>
      </c>
      <c r="I34" s="7" t="s">
        <v>1028</v>
      </c>
      <c r="J34" s="7" t="s">
        <v>1028</v>
      </c>
      <c r="K34" s="7" t="s">
        <v>1028</v>
      </c>
      <c r="L34" s="7" t="s">
        <v>1028</v>
      </c>
      <c r="M34" s="7" t="s">
        <v>1028</v>
      </c>
      <c r="N34" s="7" t="s">
        <v>1028</v>
      </c>
      <c r="O34" s="7" t="s">
        <v>1028</v>
      </c>
      <c r="P34" s="7" t="s">
        <v>1028</v>
      </c>
      <c r="Q34" s="7" t="s">
        <v>1028</v>
      </c>
      <c r="R34" s="7" t="s">
        <v>1028</v>
      </c>
      <c r="S34" s="7" t="s">
        <v>1028</v>
      </c>
      <c r="T34" s="7" t="s">
        <v>1028</v>
      </c>
      <c r="U34" s="7" t="s">
        <v>1028</v>
      </c>
      <c r="V34" s="7" t="s">
        <v>1009</v>
      </c>
      <c r="W34" s="7" t="s">
        <v>1009</v>
      </c>
      <c r="X34" s="7" t="s">
        <v>1009</v>
      </c>
      <c r="Y34" s="7" t="s">
        <v>1009</v>
      </c>
      <c r="Z34" s="7" t="s">
        <v>1009</v>
      </c>
      <c r="AA34" s="7" t="s">
        <v>1009</v>
      </c>
      <c r="AB34" s="7" t="s">
        <v>1009</v>
      </c>
      <c r="AC34" s="7" t="s">
        <v>1028</v>
      </c>
      <c r="AD34" s="7" t="s">
        <v>1009</v>
      </c>
      <c r="AE34" s="7" t="s">
        <v>1028</v>
      </c>
      <c r="AF34" s="7" t="s">
        <v>1028</v>
      </c>
      <c r="AG34" s="7" t="s">
        <v>1028</v>
      </c>
      <c r="AH34" s="7" t="s">
        <v>1028</v>
      </c>
    </row>
    <row r="35" spans="1:35">
      <c r="A35" s="8">
        <v>2</v>
      </c>
      <c r="B35" s="9" t="s">
        <v>37</v>
      </c>
      <c r="C35" s="24" t="s">
        <v>73</v>
      </c>
      <c r="D35" s="24" t="s">
        <v>72</v>
      </c>
      <c r="E35" s="7" t="s">
        <v>1009</v>
      </c>
      <c r="F35" s="7" t="s">
        <v>1009</v>
      </c>
      <c r="G35" s="7" t="s">
        <v>1028</v>
      </c>
      <c r="H35" s="7" t="s">
        <v>1028</v>
      </c>
      <c r="I35" s="7" t="s">
        <v>1028</v>
      </c>
      <c r="J35" s="7" t="s">
        <v>1028</v>
      </c>
      <c r="K35" s="7" t="s">
        <v>1028</v>
      </c>
      <c r="L35" s="7" t="s">
        <v>1028</v>
      </c>
      <c r="M35" s="7" t="s">
        <v>1028</v>
      </c>
      <c r="N35" s="7" t="s">
        <v>1028</v>
      </c>
      <c r="O35" s="7" t="s">
        <v>1028</v>
      </c>
      <c r="P35" s="7" t="s">
        <v>1028</v>
      </c>
      <c r="Q35" s="7" t="s">
        <v>1028</v>
      </c>
      <c r="R35" s="7" t="s">
        <v>1028</v>
      </c>
      <c r="S35" s="7" t="s">
        <v>1028</v>
      </c>
      <c r="T35" s="7" t="s">
        <v>1028</v>
      </c>
      <c r="U35" s="7" t="s">
        <v>1028</v>
      </c>
      <c r="V35" s="7" t="s">
        <v>1009</v>
      </c>
      <c r="W35" s="7" t="s">
        <v>1009</v>
      </c>
      <c r="X35" s="7" t="s">
        <v>1028</v>
      </c>
      <c r="Y35" s="7" t="s">
        <v>1028</v>
      </c>
      <c r="Z35" s="7" t="s">
        <v>1028</v>
      </c>
      <c r="AA35" s="7" t="s">
        <v>1028</v>
      </c>
      <c r="AB35" s="7" t="s">
        <v>1028</v>
      </c>
      <c r="AC35" s="7" t="s">
        <v>1028</v>
      </c>
      <c r="AD35" s="7" t="s">
        <v>1009</v>
      </c>
      <c r="AE35" s="7" t="s">
        <v>1028</v>
      </c>
      <c r="AF35" s="7" t="s">
        <v>1028</v>
      </c>
      <c r="AG35" s="7" t="s">
        <v>1028</v>
      </c>
      <c r="AH35" s="7" t="s">
        <v>1028</v>
      </c>
    </row>
    <row r="36" spans="1:35">
      <c r="A36" s="8">
        <v>2</v>
      </c>
      <c r="B36" s="9" t="s">
        <v>37</v>
      </c>
      <c r="C36" s="24" t="s">
        <v>75</v>
      </c>
      <c r="D36" s="24" t="s">
        <v>74</v>
      </c>
      <c r="E36" s="7" t="s">
        <v>1009</v>
      </c>
      <c r="F36" s="7" t="s">
        <v>1009</v>
      </c>
      <c r="G36" s="7" t="s">
        <v>1028</v>
      </c>
      <c r="H36" s="7" t="s">
        <v>1028</v>
      </c>
      <c r="I36" s="7" t="s">
        <v>1028</v>
      </c>
      <c r="J36" s="7" t="s">
        <v>1028</v>
      </c>
      <c r="K36" s="7" t="s">
        <v>1028</v>
      </c>
      <c r="L36" s="7" t="s">
        <v>1028</v>
      </c>
      <c r="M36" s="7" t="s">
        <v>1028</v>
      </c>
      <c r="N36" s="7" t="s">
        <v>1028</v>
      </c>
      <c r="O36" s="7" t="s">
        <v>1028</v>
      </c>
      <c r="P36" s="7" t="s">
        <v>1028</v>
      </c>
      <c r="Q36" s="7" t="s">
        <v>1028</v>
      </c>
      <c r="R36" s="7" t="s">
        <v>1028</v>
      </c>
      <c r="S36" s="7" t="s">
        <v>1028</v>
      </c>
      <c r="T36" s="7" t="s">
        <v>1028</v>
      </c>
      <c r="U36" s="7" t="s">
        <v>1028</v>
      </c>
      <c r="V36" s="7" t="s">
        <v>1009</v>
      </c>
      <c r="W36" s="7" t="s">
        <v>1009</v>
      </c>
      <c r="X36" s="7" t="s">
        <v>1009</v>
      </c>
      <c r="Y36" s="7" t="s">
        <v>1009</v>
      </c>
      <c r="Z36" s="7" t="s">
        <v>1009</v>
      </c>
      <c r="AA36" s="7" t="s">
        <v>1009</v>
      </c>
      <c r="AB36" s="7" t="s">
        <v>1009</v>
      </c>
      <c r="AC36" s="7" t="s">
        <v>1028</v>
      </c>
      <c r="AD36" s="7" t="s">
        <v>1009</v>
      </c>
      <c r="AE36" s="7" t="s">
        <v>1028</v>
      </c>
      <c r="AF36" s="7" t="s">
        <v>1028</v>
      </c>
      <c r="AG36" s="7" t="s">
        <v>1028</v>
      </c>
      <c r="AH36" s="7" t="s">
        <v>1028</v>
      </c>
    </row>
    <row r="37" spans="1:35">
      <c r="A37" s="8">
        <v>2</v>
      </c>
      <c r="B37" s="9" t="s">
        <v>37</v>
      </c>
      <c r="C37" s="24" t="s">
        <v>77</v>
      </c>
      <c r="D37" s="24" t="s">
        <v>76</v>
      </c>
      <c r="E37" s="7" t="s">
        <v>1009</v>
      </c>
      <c r="F37" s="7" t="s">
        <v>1009</v>
      </c>
      <c r="G37" s="7" t="s">
        <v>1028</v>
      </c>
      <c r="H37" s="7" t="s">
        <v>1028</v>
      </c>
      <c r="I37" s="7" t="s">
        <v>1028</v>
      </c>
      <c r="J37" s="7" t="s">
        <v>1028</v>
      </c>
      <c r="K37" s="7" t="s">
        <v>1028</v>
      </c>
      <c r="L37" s="7" t="s">
        <v>1028</v>
      </c>
      <c r="M37" s="7" t="s">
        <v>1028</v>
      </c>
      <c r="N37" s="7" t="s">
        <v>1028</v>
      </c>
      <c r="O37" s="7" t="s">
        <v>1028</v>
      </c>
      <c r="P37" s="7" t="s">
        <v>1028</v>
      </c>
      <c r="Q37" s="7" t="s">
        <v>1028</v>
      </c>
      <c r="R37" s="7" t="s">
        <v>1028</v>
      </c>
      <c r="S37" s="7" t="s">
        <v>1028</v>
      </c>
      <c r="T37" s="7" t="s">
        <v>1028</v>
      </c>
      <c r="U37" s="7" t="s">
        <v>1028</v>
      </c>
      <c r="V37" s="7" t="s">
        <v>1009</v>
      </c>
      <c r="W37" s="7" t="s">
        <v>1009</v>
      </c>
      <c r="X37" s="7" t="s">
        <v>1009</v>
      </c>
      <c r="Y37" s="7" t="s">
        <v>1009</v>
      </c>
      <c r="Z37" s="7" t="s">
        <v>1009</v>
      </c>
      <c r="AA37" s="7" t="s">
        <v>1009</v>
      </c>
      <c r="AB37" s="7" t="s">
        <v>1009</v>
      </c>
      <c r="AC37" s="7" t="s">
        <v>1028</v>
      </c>
      <c r="AD37" s="7" t="s">
        <v>1009</v>
      </c>
      <c r="AE37" s="7" t="s">
        <v>1028</v>
      </c>
      <c r="AF37" s="7" t="s">
        <v>1028</v>
      </c>
      <c r="AG37" s="7" t="s">
        <v>1028</v>
      </c>
      <c r="AH37" s="7" t="s">
        <v>1028</v>
      </c>
      <c r="AI37" s="7" t="s">
        <v>1502</v>
      </c>
    </row>
    <row r="38" spans="1:35">
      <c r="A38" s="8">
        <v>2</v>
      </c>
      <c r="B38" s="9" t="s">
        <v>37</v>
      </c>
      <c r="C38" s="24" t="s">
        <v>79</v>
      </c>
      <c r="D38" s="24" t="s">
        <v>78</v>
      </c>
      <c r="E38" s="7" t="s">
        <v>1009</v>
      </c>
      <c r="F38" s="7" t="s">
        <v>1009</v>
      </c>
      <c r="G38" s="7" t="s">
        <v>1028</v>
      </c>
      <c r="H38" s="7" t="s">
        <v>1028</v>
      </c>
      <c r="I38" s="7" t="s">
        <v>1028</v>
      </c>
      <c r="J38" s="7" t="s">
        <v>1028</v>
      </c>
      <c r="K38" s="7" t="s">
        <v>1028</v>
      </c>
      <c r="L38" s="7" t="s">
        <v>1028</v>
      </c>
      <c r="M38" s="7" t="s">
        <v>1028</v>
      </c>
      <c r="N38" s="7" t="s">
        <v>1028</v>
      </c>
      <c r="O38" s="7" t="s">
        <v>1028</v>
      </c>
      <c r="P38" s="7" t="s">
        <v>1028</v>
      </c>
      <c r="Q38" s="7" t="s">
        <v>1028</v>
      </c>
      <c r="R38" s="7" t="s">
        <v>1028</v>
      </c>
      <c r="S38" s="7" t="s">
        <v>1028</v>
      </c>
      <c r="T38" s="7" t="s">
        <v>1028</v>
      </c>
      <c r="U38" s="7" t="s">
        <v>1028</v>
      </c>
      <c r="V38" s="7" t="s">
        <v>1009</v>
      </c>
      <c r="W38" s="7" t="s">
        <v>1009</v>
      </c>
      <c r="X38" s="7" t="s">
        <v>1028</v>
      </c>
      <c r="Y38" s="7" t="s">
        <v>1028</v>
      </c>
      <c r="Z38" s="7" t="s">
        <v>1028</v>
      </c>
      <c r="AA38" s="7" t="s">
        <v>1028</v>
      </c>
      <c r="AB38" s="7" t="s">
        <v>1028</v>
      </c>
      <c r="AC38" s="7" t="s">
        <v>1028</v>
      </c>
      <c r="AD38" s="7" t="s">
        <v>1009</v>
      </c>
      <c r="AE38" s="7" t="s">
        <v>1028</v>
      </c>
      <c r="AF38" s="7" t="s">
        <v>1028</v>
      </c>
      <c r="AG38" s="7" t="s">
        <v>1028</v>
      </c>
      <c r="AH38" s="7" t="s">
        <v>1028</v>
      </c>
      <c r="AI38" s="7" t="s">
        <v>1502</v>
      </c>
    </row>
    <row r="39" spans="1:35">
      <c r="A39" s="8">
        <v>2</v>
      </c>
      <c r="B39" s="9" t="s">
        <v>37</v>
      </c>
      <c r="C39" s="24" t="s">
        <v>81</v>
      </c>
      <c r="D39" s="24" t="s">
        <v>80</v>
      </c>
      <c r="E39" s="7" t="s">
        <v>1009</v>
      </c>
      <c r="F39" s="7" t="s">
        <v>1009</v>
      </c>
      <c r="G39" s="7" t="s">
        <v>1028</v>
      </c>
      <c r="H39" s="7" t="s">
        <v>1028</v>
      </c>
      <c r="I39" s="7" t="s">
        <v>1028</v>
      </c>
      <c r="J39" s="7" t="s">
        <v>1028</v>
      </c>
      <c r="K39" s="7" t="s">
        <v>1028</v>
      </c>
      <c r="L39" s="7" t="s">
        <v>1028</v>
      </c>
      <c r="M39" s="7" t="s">
        <v>1028</v>
      </c>
      <c r="N39" s="7" t="s">
        <v>1028</v>
      </c>
      <c r="O39" s="7" t="s">
        <v>1028</v>
      </c>
      <c r="P39" s="7" t="s">
        <v>1028</v>
      </c>
      <c r="Q39" s="7" t="s">
        <v>1028</v>
      </c>
      <c r="R39" s="7" t="s">
        <v>1028</v>
      </c>
      <c r="S39" s="7" t="s">
        <v>1028</v>
      </c>
      <c r="T39" s="7" t="s">
        <v>1028</v>
      </c>
      <c r="U39" s="7" t="s">
        <v>1028</v>
      </c>
      <c r="V39" s="7" t="s">
        <v>1009</v>
      </c>
      <c r="W39" s="7" t="s">
        <v>1009</v>
      </c>
      <c r="X39" s="7" t="s">
        <v>1009</v>
      </c>
      <c r="Y39" s="7" t="s">
        <v>1009</v>
      </c>
      <c r="Z39" s="7" t="s">
        <v>1009</v>
      </c>
      <c r="AA39" s="7" t="s">
        <v>1009</v>
      </c>
      <c r="AB39" s="7" t="s">
        <v>1009</v>
      </c>
      <c r="AC39" s="7" t="s">
        <v>1028</v>
      </c>
      <c r="AD39" s="7" t="s">
        <v>1009</v>
      </c>
      <c r="AE39" s="7" t="s">
        <v>1028</v>
      </c>
      <c r="AF39" s="7" t="s">
        <v>1028</v>
      </c>
      <c r="AG39" s="7" t="s">
        <v>1028</v>
      </c>
      <c r="AH39" s="7" t="s">
        <v>1028</v>
      </c>
      <c r="AI39" s="7" t="s">
        <v>1502</v>
      </c>
    </row>
    <row r="40" spans="1:35">
      <c r="A40" s="8">
        <v>2</v>
      </c>
      <c r="B40" s="9" t="s">
        <v>37</v>
      </c>
      <c r="C40" s="24" t="s">
        <v>47</v>
      </c>
      <c r="D40" s="24" t="s">
        <v>46</v>
      </c>
      <c r="E40" s="7" t="s">
        <v>1009</v>
      </c>
      <c r="F40" s="7" t="s">
        <v>1009</v>
      </c>
      <c r="G40" s="7" t="s">
        <v>1009</v>
      </c>
      <c r="H40" s="7" t="s">
        <v>1009</v>
      </c>
      <c r="I40" s="7" t="s">
        <v>1009</v>
      </c>
      <c r="J40" s="7" t="s">
        <v>1009</v>
      </c>
      <c r="K40" s="7" t="s">
        <v>1009</v>
      </c>
      <c r="L40" s="7" t="s">
        <v>1028</v>
      </c>
      <c r="M40" s="7" t="s">
        <v>1028</v>
      </c>
      <c r="N40" s="7" t="s">
        <v>1028</v>
      </c>
      <c r="O40" s="7" t="s">
        <v>1028</v>
      </c>
      <c r="P40" s="7" t="s">
        <v>1028</v>
      </c>
      <c r="Q40" s="7" t="s">
        <v>1028</v>
      </c>
      <c r="R40" s="7" t="s">
        <v>1028</v>
      </c>
      <c r="S40" s="7" t="s">
        <v>1009</v>
      </c>
      <c r="T40" s="7" t="s">
        <v>1009</v>
      </c>
      <c r="U40" s="7" t="s">
        <v>1028</v>
      </c>
      <c r="V40" s="7" t="s">
        <v>1009</v>
      </c>
      <c r="W40" s="7" t="s">
        <v>1009</v>
      </c>
      <c r="X40" s="7" t="s">
        <v>1009</v>
      </c>
      <c r="Y40" s="7" t="s">
        <v>1028</v>
      </c>
      <c r="Z40" s="7" t="s">
        <v>1028</v>
      </c>
      <c r="AA40" s="7" t="s">
        <v>1009</v>
      </c>
      <c r="AB40" s="7" t="s">
        <v>1009</v>
      </c>
      <c r="AC40" s="7" t="s">
        <v>1009</v>
      </c>
      <c r="AD40" s="7" t="s">
        <v>1009</v>
      </c>
      <c r="AE40" s="7" t="s">
        <v>1028</v>
      </c>
      <c r="AF40" s="7" t="s">
        <v>1028</v>
      </c>
      <c r="AG40" s="7" t="s">
        <v>1009</v>
      </c>
      <c r="AH40" s="7" t="s">
        <v>1009</v>
      </c>
    </row>
    <row r="41" spans="1:35">
      <c r="A41" s="8">
        <v>2</v>
      </c>
      <c r="B41" s="9" t="s">
        <v>37</v>
      </c>
      <c r="C41" s="24" t="s">
        <v>49</v>
      </c>
      <c r="D41" s="24" t="s">
        <v>48</v>
      </c>
      <c r="E41" s="7" t="s">
        <v>1009</v>
      </c>
      <c r="F41" s="7" t="s">
        <v>1009</v>
      </c>
      <c r="G41" s="7" t="s">
        <v>1009</v>
      </c>
      <c r="H41" s="7" t="s">
        <v>1009</v>
      </c>
      <c r="I41" s="7" t="s">
        <v>1009</v>
      </c>
      <c r="J41" s="7" t="s">
        <v>1009</v>
      </c>
      <c r="K41" s="7" t="s">
        <v>1009</v>
      </c>
      <c r="L41" s="7" t="s">
        <v>1028</v>
      </c>
      <c r="M41" s="7" t="s">
        <v>1028</v>
      </c>
      <c r="N41" s="7" t="s">
        <v>1028</v>
      </c>
      <c r="O41" s="7" t="s">
        <v>1009</v>
      </c>
      <c r="P41" s="7" t="s">
        <v>1009</v>
      </c>
      <c r="Q41" s="7" t="s">
        <v>1009</v>
      </c>
      <c r="R41" s="7" t="s">
        <v>1009</v>
      </c>
      <c r="S41" s="7" t="s">
        <v>1009</v>
      </c>
      <c r="T41" s="7" t="s">
        <v>1009</v>
      </c>
      <c r="U41" s="7" t="s">
        <v>1028</v>
      </c>
      <c r="V41" s="7" t="s">
        <v>1009</v>
      </c>
      <c r="W41" s="7" t="s">
        <v>1009</v>
      </c>
      <c r="X41" s="7" t="s">
        <v>1028</v>
      </c>
      <c r="Y41" s="7" t="s">
        <v>1028</v>
      </c>
      <c r="Z41" s="7" t="s">
        <v>1028</v>
      </c>
      <c r="AA41" s="7" t="s">
        <v>1009</v>
      </c>
      <c r="AB41" s="7" t="s">
        <v>1009</v>
      </c>
      <c r="AC41" s="7" t="s">
        <v>1028</v>
      </c>
      <c r="AD41" s="7" t="s">
        <v>1009</v>
      </c>
      <c r="AE41" s="7" t="s">
        <v>1028</v>
      </c>
      <c r="AF41" s="7" t="s">
        <v>1028</v>
      </c>
      <c r="AG41" s="7" t="s">
        <v>1009</v>
      </c>
      <c r="AH41" s="7" t="s">
        <v>1009</v>
      </c>
    </row>
    <row r="42" spans="1:35">
      <c r="A42" s="8">
        <v>2</v>
      </c>
      <c r="B42" s="9" t="s">
        <v>37</v>
      </c>
      <c r="C42" s="24" t="s">
        <v>51</v>
      </c>
      <c r="D42" s="24" t="s">
        <v>50</v>
      </c>
      <c r="E42" s="7" t="s">
        <v>1009</v>
      </c>
      <c r="F42" s="7" t="s">
        <v>1009</v>
      </c>
      <c r="G42" s="7" t="s">
        <v>1028</v>
      </c>
      <c r="H42" s="7" t="s">
        <v>1028</v>
      </c>
      <c r="I42" s="7" t="s">
        <v>1028</v>
      </c>
      <c r="J42" s="7" t="s">
        <v>1028</v>
      </c>
      <c r="K42" s="7" t="s">
        <v>1028</v>
      </c>
      <c r="L42" s="7" t="s">
        <v>1028</v>
      </c>
      <c r="M42" s="7" t="s">
        <v>1028</v>
      </c>
      <c r="N42" s="7" t="s">
        <v>1028</v>
      </c>
      <c r="O42" s="7" t="s">
        <v>1028</v>
      </c>
      <c r="P42" s="7" t="s">
        <v>1028</v>
      </c>
      <c r="Q42" s="7" t="s">
        <v>1028</v>
      </c>
      <c r="R42" s="7" t="s">
        <v>1028</v>
      </c>
      <c r="S42" s="7" t="s">
        <v>1028</v>
      </c>
      <c r="T42" s="7" t="s">
        <v>1028</v>
      </c>
      <c r="U42" s="7" t="s">
        <v>1028</v>
      </c>
      <c r="V42" s="7" t="s">
        <v>1009</v>
      </c>
      <c r="W42" s="7" t="s">
        <v>1009</v>
      </c>
      <c r="X42" s="7" t="s">
        <v>1009</v>
      </c>
      <c r="Y42" s="7" t="s">
        <v>1009</v>
      </c>
      <c r="Z42" s="7" t="s">
        <v>1009</v>
      </c>
      <c r="AA42" s="7" t="s">
        <v>1009</v>
      </c>
      <c r="AB42" s="7" t="s">
        <v>1009</v>
      </c>
      <c r="AC42" s="7" t="s">
        <v>1009</v>
      </c>
      <c r="AD42" s="7" t="s">
        <v>1009</v>
      </c>
      <c r="AE42" s="7" t="s">
        <v>1009</v>
      </c>
      <c r="AF42" s="7" t="s">
        <v>1009</v>
      </c>
      <c r="AG42" s="7" t="s">
        <v>1009</v>
      </c>
      <c r="AH42" s="7" t="s">
        <v>1009</v>
      </c>
    </row>
    <row r="43" spans="1:35">
      <c r="A43" s="8">
        <v>2</v>
      </c>
      <c r="B43" s="9" t="s">
        <v>37</v>
      </c>
      <c r="C43" s="24" t="s">
        <v>53</v>
      </c>
      <c r="D43" s="24" t="s">
        <v>52</v>
      </c>
      <c r="E43" s="7" t="s">
        <v>1009</v>
      </c>
      <c r="F43" s="7" t="s">
        <v>1009</v>
      </c>
      <c r="G43" s="7" t="s">
        <v>1009</v>
      </c>
      <c r="H43" s="7" t="s">
        <v>1009</v>
      </c>
      <c r="I43" s="7" t="s">
        <v>1009</v>
      </c>
      <c r="J43" s="7" t="s">
        <v>1009</v>
      </c>
      <c r="K43" s="7" t="s">
        <v>1009</v>
      </c>
      <c r="L43" s="7" t="s">
        <v>1028</v>
      </c>
      <c r="M43" s="7" t="s">
        <v>1028</v>
      </c>
      <c r="N43" s="7" t="s">
        <v>1028</v>
      </c>
      <c r="O43" s="7" t="s">
        <v>1028</v>
      </c>
      <c r="P43" s="7" t="s">
        <v>1028</v>
      </c>
      <c r="Q43" s="7" t="s">
        <v>1028</v>
      </c>
      <c r="R43" s="7" t="s">
        <v>1028</v>
      </c>
      <c r="S43" s="7" t="s">
        <v>1009</v>
      </c>
      <c r="T43" s="7" t="s">
        <v>1009</v>
      </c>
      <c r="U43" s="7" t="s">
        <v>1028</v>
      </c>
      <c r="V43" s="7" t="s">
        <v>1009</v>
      </c>
      <c r="W43" s="7" t="s">
        <v>1009</v>
      </c>
      <c r="X43" s="7" t="s">
        <v>1009</v>
      </c>
      <c r="Y43" s="7" t="s">
        <v>1028</v>
      </c>
      <c r="Z43" s="7" t="s">
        <v>1028</v>
      </c>
      <c r="AA43" s="7" t="s">
        <v>1009</v>
      </c>
      <c r="AB43" s="7" t="s">
        <v>1009</v>
      </c>
      <c r="AC43" s="7" t="s">
        <v>1009</v>
      </c>
      <c r="AD43" s="7" t="s">
        <v>1009</v>
      </c>
      <c r="AE43" s="7" t="s">
        <v>1028</v>
      </c>
      <c r="AF43" s="7" t="s">
        <v>1028</v>
      </c>
      <c r="AG43" s="7" t="s">
        <v>1009</v>
      </c>
      <c r="AH43" s="7" t="s">
        <v>1009</v>
      </c>
      <c r="AI43" s="7" t="s">
        <v>1511</v>
      </c>
    </row>
    <row r="44" spans="1:35">
      <c r="A44" s="8">
        <v>2</v>
      </c>
      <c r="B44" s="9" t="s">
        <v>37</v>
      </c>
      <c r="C44" s="24" t="s">
        <v>55</v>
      </c>
      <c r="D44" s="24" t="s">
        <v>54</v>
      </c>
      <c r="E44" s="7" t="s">
        <v>1009</v>
      </c>
      <c r="F44" s="7" t="s">
        <v>1009</v>
      </c>
      <c r="G44" s="7" t="s">
        <v>1009</v>
      </c>
      <c r="H44" s="7" t="s">
        <v>1009</v>
      </c>
      <c r="I44" s="7" t="s">
        <v>1009</v>
      </c>
      <c r="J44" s="7" t="s">
        <v>1009</v>
      </c>
      <c r="K44" s="7" t="s">
        <v>1009</v>
      </c>
      <c r="L44" s="7" t="s">
        <v>1028</v>
      </c>
      <c r="M44" s="7" t="s">
        <v>1028</v>
      </c>
      <c r="N44" s="7" t="s">
        <v>1028</v>
      </c>
      <c r="O44" s="7" t="s">
        <v>1009</v>
      </c>
      <c r="P44" s="7" t="s">
        <v>1009</v>
      </c>
      <c r="Q44" s="7" t="s">
        <v>1009</v>
      </c>
      <c r="R44" s="7" t="s">
        <v>1009</v>
      </c>
      <c r="S44" s="7" t="s">
        <v>1009</v>
      </c>
      <c r="T44" s="7" t="s">
        <v>1009</v>
      </c>
      <c r="U44" s="7" t="s">
        <v>1028</v>
      </c>
      <c r="V44" s="7" t="s">
        <v>1009</v>
      </c>
      <c r="W44" s="7" t="s">
        <v>1009</v>
      </c>
      <c r="X44" s="7" t="s">
        <v>1028</v>
      </c>
      <c r="Y44" s="7" t="s">
        <v>1028</v>
      </c>
      <c r="Z44" s="7" t="s">
        <v>1028</v>
      </c>
      <c r="AA44" s="7" t="s">
        <v>1009</v>
      </c>
      <c r="AB44" s="7" t="s">
        <v>1009</v>
      </c>
      <c r="AC44" s="7" t="s">
        <v>1028</v>
      </c>
      <c r="AD44" s="7" t="s">
        <v>1009</v>
      </c>
      <c r="AE44" s="7" t="s">
        <v>1028</v>
      </c>
      <c r="AF44" s="7" t="s">
        <v>1028</v>
      </c>
      <c r="AG44" s="7" t="s">
        <v>1009</v>
      </c>
      <c r="AH44" s="7" t="s">
        <v>1009</v>
      </c>
      <c r="AI44" s="7" t="s">
        <v>1511</v>
      </c>
    </row>
    <row r="45" spans="1:35">
      <c r="A45" s="8">
        <v>2</v>
      </c>
      <c r="B45" s="9" t="s">
        <v>37</v>
      </c>
      <c r="C45" s="24" t="s">
        <v>57</v>
      </c>
      <c r="D45" s="24" t="s">
        <v>56</v>
      </c>
      <c r="E45" s="7" t="s">
        <v>1009</v>
      </c>
      <c r="F45" s="7" t="s">
        <v>1009</v>
      </c>
      <c r="G45" s="7" t="s">
        <v>1028</v>
      </c>
      <c r="H45" s="7" t="s">
        <v>1028</v>
      </c>
      <c r="I45" s="7" t="s">
        <v>1028</v>
      </c>
      <c r="J45" s="7" t="s">
        <v>1028</v>
      </c>
      <c r="K45" s="7" t="s">
        <v>1028</v>
      </c>
      <c r="L45" s="7" t="s">
        <v>1028</v>
      </c>
      <c r="M45" s="7" t="s">
        <v>1028</v>
      </c>
      <c r="N45" s="7" t="s">
        <v>1028</v>
      </c>
      <c r="O45" s="7" t="s">
        <v>1028</v>
      </c>
      <c r="P45" s="7" t="s">
        <v>1028</v>
      </c>
      <c r="Q45" s="7" t="s">
        <v>1028</v>
      </c>
      <c r="R45" s="7" t="s">
        <v>1028</v>
      </c>
      <c r="S45" s="7" t="s">
        <v>1028</v>
      </c>
      <c r="T45" s="7" t="s">
        <v>1028</v>
      </c>
      <c r="U45" s="7" t="s">
        <v>1028</v>
      </c>
      <c r="V45" s="7" t="s">
        <v>1009</v>
      </c>
      <c r="W45" s="7" t="s">
        <v>1009</v>
      </c>
      <c r="X45" s="7" t="s">
        <v>1009</v>
      </c>
      <c r="Y45" s="7" t="s">
        <v>1009</v>
      </c>
      <c r="Z45" s="7" t="s">
        <v>1009</v>
      </c>
      <c r="AA45" s="7" t="s">
        <v>1009</v>
      </c>
      <c r="AB45" s="7" t="s">
        <v>1009</v>
      </c>
      <c r="AC45" s="7" t="s">
        <v>1009</v>
      </c>
      <c r="AD45" s="7" t="s">
        <v>1009</v>
      </c>
      <c r="AE45" s="7" t="s">
        <v>1009</v>
      </c>
      <c r="AF45" s="7" t="s">
        <v>1009</v>
      </c>
      <c r="AG45" s="7" t="s">
        <v>1009</v>
      </c>
      <c r="AH45" s="7" t="s">
        <v>1009</v>
      </c>
      <c r="AI45" s="7" t="s">
        <v>1511</v>
      </c>
    </row>
    <row r="46" spans="1:35">
      <c r="A46" s="8">
        <v>2</v>
      </c>
      <c r="B46" s="9" t="s">
        <v>37</v>
      </c>
      <c r="C46" s="24" t="s">
        <v>59</v>
      </c>
      <c r="D46" s="24" t="s">
        <v>58</v>
      </c>
      <c r="E46" s="7" t="s">
        <v>1028</v>
      </c>
      <c r="F46" s="7" t="s">
        <v>1028</v>
      </c>
      <c r="G46" s="7" t="s">
        <v>1009</v>
      </c>
      <c r="H46" s="7" t="s">
        <v>1009</v>
      </c>
      <c r="I46" s="7" t="s">
        <v>1009</v>
      </c>
      <c r="J46" s="7" t="s">
        <v>1009</v>
      </c>
      <c r="K46" s="7" t="s">
        <v>1009</v>
      </c>
      <c r="L46" s="7" t="s">
        <v>1028</v>
      </c>
      <c r="M46" s="7" t="s">
        <v>1028</v>
      </c>
      <c r="N46" s="7" t="s">
        <v>1028</v>
      </c>
      <c r="O46" s="7" t="s">
        <v>1028</v>
      </c>
      <c r="P46" s="7" t="s">
        <v>1028</v>
      </c>
      <c r="Q46" s="7" t="s">
        <v>1028</v>
      </c>
      <c r="R46" s="7" t="s">
        <v>1028</v>
      </c>
      <c r="S46" s="7" t="s">
        <v>1009</v>
      </c>
      <c r="T46" s="7" t="s">
        <v>1009</v>
      </c>
      <c r="U46" s="7" t="s">
        <v>1028</v>
      </c>
      <c r="V46" s="7" t="s">
        <v>1009</v>
      </c>
      <c r="W46" s="7" t="s">
        <v>1009</v>
      </c>
      <c r="X46" s="7" t="s">
        <v>1009</v>
      </c>
      <c r="Y46" s="7" t="s">
        <v>1028</v>
      </c>
      <c r="Z46" s="7" t="s">
        <v>1028</v>
      </c>
      <c r="AA46" s="7" t="s">
        <v>1009</v>
      </c>
      <c r="AB46" s="7" t="s">
        <v>1009</v>
      </c>
      <c r="AC46" s="7" t="s">
        <v>1009</v>
      </c>
      <c r="AD46" s="7" t="s">
        <v>1009</v>
      </c>
      <c r="AE46" s="7" t="s">
        <v>1028</v>
      </c>
      <c r="AF46" s="7" t="s">
        <v>1028</v>
      </c>
      <c r="AG46" s="7" t="s">
        <v>1009</v>
      </c>
      <c r="AH46" s="7" t="s">
        <v>1009</v>
      </c>
    </row>
    <row r="47" spans="1:35">
      <c r="A47" s="8">
        <v>2</v>
      </c>
      <c r="B47" s="9" t="s">
        <v>37</v>
      </c>
      <c r="C47" s="24" t="s">
        <v>61</v>
      </c>
      <c r="D47" s="24" t="s">
        <v>60</v>
      </c>
      <c r="E47" s="7" t="s">
        <v>1028</v>
      </c>
      <c r="F47" s="7" t="s">
        <v>1028</v>
      </c>
      <c r="G47" s="7" t="s">
        <v>1009</v>
      </c>
      <c r="H47" s="7" t="s">
        <v>1009</v>
      </c>
      <c r="I47" s="7" t="s">
        <v>1009</v>
      </c>
      <c r="J47" s="7" t="s">
        <v>1009</v>
      </c>
      <c r="K47" s="7" t="s">
        <v>1009</v>
      </c>
      <c r="L47" s="7" t="s">
        <v>1028</v>
      </c>
      <c r="M47" s="7" t="s">
        <v>1028</v>
      </c>
      <c r="N47" s="7" t="s">
        <v>1028</v>
      </c>
      <c r="O47" s="7" t="s">
        <v>1009</v>
      </c>
      <c r="P47" s="7" t="s">
        <v>1009</v>
      </c>
      <c r="Q47" s="7" t="s">
        <v>1009</v>
      </c>
      <c r="R47" s="7" t="s">
        <v>1009</v>
      </c>
      <c r="S47" s="7" t="s">
        <v>1009</v>
      </c>
      <c r="T47" s="7" t="s">
        <v>1009</v>
      </c>
      <c r="U47" s="7" t="s">
        <v>1028</v>
      </c>
      <c r="V47" s="7" t="s">
        <v>1009</v>
      </c>
      <c r="W47" s="7" t="s">
        <v>1009</v>
      </c>
      <c r="X47" s="7" t="s">
        <v>1028</v>
      </c>
      <c r="Y47" s="7" t="s">
        <v>1028</v>
      </c>
      <c r="Z47" s="7" t="s">
        <v>1028</v>
      </c>
      <c r="AA47" s="7" t="s">
        <v>1028</v>
      </c>
      <c r="AB47" s="7" t="s">
        <v>1028</v>
      </c>
      <c r="AC47" s="7" t="s">
        <v>1028</v>
      </c>
      <c r="AD47" s="7" t="s">
        <v>1009</v>
      </c>
      <c r="AE47" s="7" t="s">
        <v>1028</v>
      </c>
      <c r="AF47" s="7" t="s">
        <v>1028</v>
      </c>
      <c r="AG47" s="7" t="s">
        <v>1009</v>
      </c>
      <c r="AH47" s="7" t="s">
        <v>1009</v>
      </c>
    </row>
    <row r="48" spans="1:35">
      <c r="A48" s="8">
        <v>2</v>
      </c>
      <c r="B48" s="9" t="s">
        <v>37</v>
      </c>
      <c r="C48" s="24" t="s">
        <v>63</v>
      </c>
      <c r="D48" s="24" t="s">
        <v>62</v>
      </c>
      <c r="E48" s="7" t="s">
        <v>1028</v>
      </c>
      <c r="F48" s="7" t="s">
        <v>1028</v>
      </c>
      <c r="G48" s="7" t="s">
        <v>1028</v>
      </c>
      <c r="H48" s="7" t="s">
        <v>1028</v>
      </c>
      <c r="I48" s="7" t="s">
        <v>1028</v>
      </c>
      <c r="J48" s="7" t="s">
        <v>1028</v>
      </c>
      <c r="K48" s="7" t="s">
        <v>1028</v>
      </c>
      <c r="L48" s="7" t="s">
        <v>1028</v>
      </c>
      <c r="M48" s="7" t="s">
        <v>1028</v>
      </c>
      <c r="N48" s="7" t="s">
        <v>1028</v>
      </c>
      <c r="O48" s="7" t="s">
        <v>1028</v>
      </c>
      <c r="P48" s="7" t="s">
        <v>1028</v>
      </c>
      <c r="Q48" s="7" t="s">
        <v>1028</v>
      </c>
      <c r="R48" s="7" t="s">
        <v>1028</v>
      </c>
      <c r="S48" s="7" t="s">
        <v>1028</v>
      </c>
      <c r="T48" s="7" t="s">
        <v>1028</v>
      </c>
      <c r="U48" s="7" t="s">
        <v>1028</v>
      </c>
      <c r="V48" s="7" t="s">
        <v>1009</v>
      </c>
      <c r="W48" s="7" t="s">
        <v>1009</v>
      </c>
      <c r="X48" s="7" t="s">
        <v>1009</v>
      </c>
      <c r="Y48" s="7" t="s">
        <v>1009</v>
      </c>
      <c r="Z48" s="7" t="s">
        <v>1009</v>
      </c>
      <c r="AA48" s="7" t="s">
        <v>1009</v>
      </c>
      <c r="AB48" s="7" t="s">
        <v>1009</v>
      </c>
      <c r="AC48" s="7" t="s">
        <v>1009</v>
      </c>
      <c r="AD48" s="7" t="s">
        <v>1009</v>
      </c>
      <c r="AE48" s="7" t="s">
        <v>1009</v>
      </c>
      <c r="AF48" s="7" t="s">
        <v>1009</v>
      </c>
      <c r="AG48" s="7" t="s">
        <v>1009</v>
      </c>
      <c r="AH48" s="7" t="s">
        <v>1009</v>
      </c>
    </row>
    <row r="49" spans="1:37">
      <c r="A49" s="8">
        <v>2</v>
      </c>
      <c r="B49" s="9" t="s">
        <v>37</v>
      </c>
      <c r="C49" s="24" t="s">
        <v>65</v>
      </c>
      <c r="D49" s="24" t="s">
        <v>64</v>
      </c>
      <c r="E49" s="7" t="s">
        <v>1028</v>
      </c>
      <c r="F49" s="7" t="s">
        <v>1028</v>
      </c>
      <c r="G49" s="7" t="s">
        <v>1009</v>
      </c>
      <c r="H49" s="7" t="s">
        <v>1009</v>
      </c>
      <c r="I49" s="7" t="s">
        <v>1009</v>
      </c>
      <c r="J49" s="7" t="s">
        <v>1009</v>
      </c>
      <c r="K49" s="7" t="s">
        <v>1009</v>
      </c>
      <c r="L49" s="7" t="s">
        <v>1028</v>
      </c>
      <c r="M49" s="7" t="s">
        <v>1028</v>
      </c>
      <c r="N49" s="7" t="s">
        <v>1028</v>
      </c>
      <c r="O49" s="7" t="s">
        <v>1028</v>
      </c>
      <c r="P49" s="7" t="s">
        <v>1028</v>
      </c>
      <c r="Q49" s="7" t="s">
        <v>1028</v>
      </c>
      <c r="R49" s="7" t="s">
        <v>1028</v>
      </c>
      <c r="S49" s="7" t="s">
        <v>1009</v>
      </c>
      <c r="T49" s="7" t="s">
        <v>1009</v>
      </c>
      <c r="U49" s="7" t="s">
        <v>1028</v>
      </c>
      <c r="V49" s="7" t="s">
        <v>1009</v>
      </c>
      <c r="W49" s="7" t="s">
        <v>1009</v>
      </c>
      <c r="X49" s="7" t="s">
        <v>1009</v>
      </c>
      <c r="Y49" s="7" t="s">
        <v>1028</v>
      </c>
      <c r="Z49" s="7" t="s">
        <v>1028</v>
      </c>
      <c r="AA49" s="7" t="s">
        <v>1009</v>
      </c>
      <c r="AB49" s="7" t="s">
        <v>1009</v>
      </c>
      <c r="AC49" s="7" t="s">
        <v>1009</v>
      </c>
      <c r="AD49" s="7" t="s">
        <v>1009</v>
      </c>
      <c r="AE49" s="7" t="s">
        <v>1028</v>
      </c>
      <c r="AF49" s="7" t="s">
        <v>1028</v>
      </c>
      <c r="AG49" s="7" t="s">
        <v>1009</v>
      </c>
      <c r="AH49" s="7" t="s">
        <v>1009</v>
      </c>
      <c r="AI49" s="7" t="s">
        <v>1556</v>
      </c>
    </row>
    <row r="50" spans="1:37">
      <c r="A50" s="8">
        <v>2</v>
      </c>
      <c r="B50" s="9" t="s">
        <v>37</v>
      </c>
      <c r="C50" s="24" t="s">
        <v>67</v>
      </c>
      <c r="D50" s="24" t="s">
        <v>66</v>
      </c>
      <c r="E50" s="7" t="s">
        <v>1028</v>
      </c>
      <c r="F50" s="7" t="s">
        <v>1028</v>
      </c>
      <c r="G50" s="7" t="s">
        <v>1009</v>
      </c>
      <c r="H50" s="7" t="s">
        <v>1009</v>
      </c>
      <c r="I50" s="7" t="s">
        <v>1009</v>
      </c>
      <c r="J50" s="7" t="s">
        <v>1009</v>
      </c>
      <c r="K50" s="7" t="s">
        <v>1009</v>
      </c>
      <c r="L50" s="7" t="s">
        <v>1028</v>
      </c>
      <c r="M50" s="7" t="s">
        <v>1028</v>
      </c>
      <c r="N50" s="7" t="s">
        <v>1028</v>
      </c>
      <c r="O50" s="7" t="s">
        <v>1009</v>
      </c>
      <c r="P50" s="7" t="s">
        <v>1009</v>
      </c>
      <c r="Q50" s="7" t="s">
        <v>1009</v>
      </c>
      <c r="R50" s="7" t="s">
        <v>1009</v>
      </c>
      <c r="S50" s="7" t="s">
        <v>1009</v>
      </c>
      <c r="T50" s="7" t="s">
        <v>1009</v>
      </c>
      <c r="U50" s="7" t="s">
        <v>1028</v>
      </c>
      <c r="V50" s="7" t="s">
        <v>1009</v>
      </c>
      <c r="W50" s="7" t="s">
        <v>1009</v>
      </c>
      <c r="X50" s="7" t="s">
        <v>1028</v>
      </c>
      <c r="Y50" s="7" t="s">
        <v>1028</v>
      </c>
      <c r="Z50" s="7" t="s">
        <v>1028</v>
      </c>
      <c r="AA50" s="7" t="s">
        <v>1028</v>
      </c>
      <c r="AB50" s="7" t="s">
        <v>1028</v>
      </c>
      <c r="AC50" s="7" t="s">
        <v>1028</v>
      </c>
      <c r="AD50" s="7" t="s">
        <v>1009</v>
      </c>
      <c r="AE50" s="7" t="s">
        <v>1028</v>
      </c>
      <c r="AF50" s="7" t="s">
        <v>1028</v>
      </c>
      <c r="AG50" s="7" t="s">
        <v>1009</v>
      </c>
      <c r="AH50" s="7" t="s">
        <v>1009</v>
      </c>
      <c r="AI50" s="7" t="s">
        <v>1556</v>
      </c>
    </row>
    <row r="51" spans="1:37">
      <c r="A51" s="8">
        <v>2</v>
      </c>
      <c r="B51" s="9" t="s">
        <v>37</v>
      </c>
      <c r="C51" s="24" t="s">
        <v>69</v>
      </c>
      <c r="D51" s="24" t="s">
        <v>68</v>
      </c>
      <c r="E51" s="7" t="s">
        <v>1028</v>
      </c>
      <c r="F51" s="7" t="s">
        <v>1028</v>
      </c>
      <c r="G51" s="7" t="s">
        <v>1028</v>
      </c>
      <c r="H51" s="7" t="s">
        <v>1028</v>
      </c>
      <c r="I51" s="7" t="s">
        <v>1028</v>
      </c>
      <c r="J51" s="7" t="s">
        <v>1028</v>
      </c>
      <c r="K51" s="7" t="s">
        <v>1028</v>
      </c>
      <c r="L51" s="7" t="s">
        <v>1028</v>
      </c>
      <c r="M51" s="7" t="s">
        <v>1028</v>
      </c>
      <c r="N51" s="7" t="s">
        <v>1028</v>
      </c>
      <c r="O51" s="7" t="s">
        <v>1028</v>
      </c>
      <c r="P51" s="7" t="s">
        <v>1028</v>
      </c>
      <c r="Q51" s="7" t="s">
        <v>1028</v>
      </c>
      <c r="R51" s="7" t="s">
        <v>1028</v>
      </c>
      <c r="S51" s="7" t="s">
        <v>1028</v>
      </c>
      <c r="T51" s="7" t="s">
        <v>1028</v>
      </c>
      <c r="U51" s="7" t="s">
        <v>1028</v>
      </c>
      <c r="V51" s="7" t="s">
        <v>1009</v>
      </c>
      <c r="W51" s="7" t="s">
        <v>1009</v>
      </c>
      <c r="X51" s="7" t="s">
        <v>1009</v>
      </c>
      <c r="Y51" s="7" t="s">
        <v>1009</v>
      </c>
      <c r="Z51" s="7" t="s">
        <v>1009</v>
      </c>
      <c r="AA51" s="7" t="s">
        <v>1009</v>
      </c>
      <c r="AB51" s="7" t="s">
        <v>1009</v>
      </c>
      <c r="AC51" s="7" t="s">
        <v>1009</v>
      </c>
      <c r="AD51" s="7" t="s">
        <v>1009</v>
      </c>
      <c r="AE51" s="7" t="s">
        <v>1009</v>
      </c>
      <c r="AF51" s="7" t="s">
        <v>1009</v>
      </c>
      <c r="AG51" s="7" t="s">
        <v>1009</v>
      </c>
      <c r="AH51" s="7" t="s">
        <v>1009</v>
      </c>
      <c r="AI51" s="7" t="s">
        <v>1556</v>
      </c>
    </row>
    <row r="52" spans="1:37">
      <c r="A52" s="8">
        <v>2</v>
      </c>
      <c r="B52" s="9" t="s">
        <v>37</v>
      </c>
      <c r="C52" s="24" t="s">
        <v>1023</v>
      </c>
      <c r="D52" s="24" t="s">
        <v>1024</v>
      </c>
      <c r="E52" s="7" t="s">
        <v>1009</v>
      </c>
      <c r="F52" s="7" t="s">
        <v>1009</v>
      </c>
      <c r="G52" s="7" t="s">
        <v>1009</v>
      </c>
      <c r="H52" s="7" t="s">
        <v>1009</v>
      </c>
      <c r="I52" s="7" t="s">
        <v>1009</v>
      </c>
      <c r="J52" s="7" t="s">
        <v>1009</v>
      </c>
      <c r="K52" s="7" t="s">
        <v>1009</v>
      </c>
      <c r="L52" s="7" t="s">
        <v>1028</v>
      </c>
      <c r="M52" s="7" t="s">
        <v>1028</v>
      </c>
      <c r="N52" s="7" t="s">
        <v>1028</v>
      </c>
      <c r="O52" s="7" t="s">
        <v>1009</v>
      </c>
      <c r="P52" s="7" t="s">
        <v>1009</v>
      </c>
      <c r="Q52" s="7" t="s">
        <v>1009</v>
      </c>
      <c r="R52" s="7" t="s">
        <v>1009</v>
      </c>
      <c r="S52" s="7" t="s">
        <v>1009</v>
      </c>
      <c r="T52" s="7" t="s">
        <v>1009</v>
      </c>
      <c r="U52" s="7" t="s">
        <v>1028</v>
      </c>
      <c r="V52" s="7" t="s">
        <v>1009</v>
      </c>
      <c r="W52" s="7" t="s">
        <v>1009</v>
      </c>
      <c r="X52" s="7" t="s">
        <v>1009</v>
      </c>
      <c r="Y52" s="7" t="s">
        <v>1009</v>
      </c>
      <c r="Z52" s="7" t="s">
        <v>1009</v>
      </c>
      <c r="AA52" s="7" t="s">
        <v>1009</v>
      </c>
      <c r="AB52" s="7" t="s">
        <v>1009</v>
      </c>
      <c r="AC52" s="7" t="s">
        <v>1009</v>
      </c>
      <c r="AD52" s="7" t="s">
        <v>1009</v>
      </c>
      <c r="AE52" s="7" t="s">
        <v>1009</v>
      </c>
      <c r="AF52" s="7" t="s">
        <v>1009</v>
      </c>
      <c r="AG52" s="7" t="s">
        <v>1009</v>
      </c>
      <c r="AH52" s="7" t="s">
        <v>1009</v>
      </c>
      <c r="AI52" s="7" t="s">
        <v>1496</v>
      </c>
    </row>
    <row r="53" spans="1:37">
      <c r="A53" s="8">
        <v>2</v>
      </c>
      <c r="B53" s="9" t="s">
        <v>37</v>
      </c>
      <c r="C53" s="24" t="s">
        <v>1025</v>
      </c>
      <c r="D53" s="24" t="s">
        <v>43</v>
      </c>
      <c r="E53" s="7" t="s">
        <v>1009</v>
      </c>
      <c r="F53" s="7" t="s">
        <v>1009</v>
      </c>
      <c r="G53" s="7" t="s">
        <v>1009</v>
      </c>
      <c r="H53" s="7" t="s">
        <v>1009</v>
      </c>
      <c r="I53" s="7" t="s">
        <v>1009</v>
      </c>
      <c r="J53" s="7" t="s">
        <v>1009</v>
      </c>
      <c r="K53" s="7" t="s">
        <v>1009</v>
      </c>
      <c r="L53" s="7" t="s">
        <v>1009</v>
      </c>
      <c r="M53" s="7" t="s">
        <v>1009</v>
      </c>
      <c r="N53" s="7" t="s">
        <v>1009</v>
      </c>
      <c r="O53" s="7" t="s">
        <v>1009</v>
      </c>
      <c r="P53" s="7" t="s">
        <v>1009</v>
      </c>
      <c r="Q53" s="7" t="s">
        <v>1009</v>
      </c>
      <c r="R53" s="7" t="s">
        <v>1009</v>
      </c>
      <c r="S53" s="7" t="s">
        <v>1009</v>
      </c>
      <c r="T53" s="7" t="s">
        <v>1009</v>
      </c>
      <c r="U53" s="7" t="s">
        <v>1028</v>
      </c>
      <c r="V53" s="7" t="s">
        <v>1009</v>
      </c>
      <c r="W53" s="7" t="s">
        <v>1009</v>
      </c>
      <c r="X53" s="7" t="s">
        <v>1009</v>
      </c>
      <c r="Y53" s="7" t="s">
        <v>1028</v>
      </c>
      <c r="Z53" s="7" t="s">
        <v>1028</v>
      </c>
      <c r="AA53" s="7" t="s">
        <v>1009</v>
      </c>
      <c r="AB53" s="7" t="s">
        <v>1009</v>
      </c>
      <c r="AC53" s="7" t="s">
        <v>1009</v>
      </c>
      <c r="AD53" s="7" t="s">
        <v>1009</v>
      </c>
      <c r="AE53" s="7" t="s">
        <v>1028</v>
      </c>
      <c r="AF53" s="7" t="s">
        <v>1028</v>
      </c>
      <c r="AG53" s="7" t="s">
        <v>1009</v>
      </c>
      <c r="AH53" s="7" t="s">
        <v>1009</v>
      </c>
      <c r="AI53" s="7" t="s">
        <v>1497</v>
      </c>
      <c r="AJ53" s="7" t="s">
        <v>1498</v>
      </c>
      <c r="AK53" s="7" t="s">
        <v>1499</v>
      </c>
    </row>
    <row r="54" spans="1:37">
      <c r="A54" s="8">
        <v>2</v>
      </c>
      <c r="B54" s="9" t="s">
        <v>37</v>
      </c>
      <c r="C54" s="24" t="s">
        <v>1026</v>
      </c>
      <c r="D54" s="24" t="s">
        <v>44</v>
      </c>
      <c r="E54" s="7" t="s">
        <v>1009</v>
      </c>
      <c r="F54" s="7" t="s">
        <v>1009</v>
      </c>
      <c r="G54" s="7" t="s">
        <v>1009</v>
      </c>
      <c r="H54" s="7" t="s">
        <v>1009</v>
      </c>
      <c r="I54" s="7" t="s">
        <v>1009</v>
      </c>
      <c r="J54" s="7" t="s">
        <v>1009</v>
      </c>
      <c r="K54" s="7" t="s">
        <v>1009</v>
      </c>
      <c r="L54" s="7" t="s">
        <v>1009</v>
      </c>
      <c r="M54" s="7" t="s">
        <v>1009</v>
      </c>
      <c r="N54" s="7" t="s">
        <v>1009</v>
      </c>
      <c r="O54" s="7" t="s">
        <v>1009</v>
      </c>
      <c r="P54" s="7" t="s">
        <v>1009</v>
      </c>
      <c r="Q54" s="7" t="s">
        <v>1009</v>
      </c>
      <c r="R54" s="7" t="s">
        <v>1009</v>
      </c>
      <c r="S54" s="7" t="s">
        <v>1009</v>
      </c>
      <c r="T54" s="7" t="s">
        <v>1009</v>
      </c>
      <c r="U54" s="7" t="s">
        <v>1028</v>
      </c>
      <c r="V54" s="7" t="s">
        <v>1009</v>
      </c>
      <c r="W54" s="7" t="s">
        <v>1009</v>
      </c>
      <c r="X54" s="7" t="s">
        <v>1028</v>
      </c>
      <c r="Y54" s="7" t="s">
        <v>1028</v>
      </c>
      <c r="Z54" s="7" t="s">
        <v>1028</v>
      </c>
      <c r="AA54" s="7" t="s">
        <v>1028</v>
      </c>
      <c r="AB54" s="7" t="s">
        <v>1028</v>
      </c>
      <c r="AC54" s="7" t="s">
        <v>1028</v>
      </c>
      <c r="AD54" s="7" t="s">
        <v>1028</v>
      </c>
      <c r="AE54" s="7" t="s">
        <v>1028</v>
      </c>
      <c r="AF54" s="7" t="s">
        <v>1028</v>
      </c>
      <c r="AG54" s="7" t="s">
        <v>1009</v>
      </c>
      <c r="AH54" s="7" t="s">
        <v>1009</v>
      </c>
      <c r="AI54" s="7" t="s">
        <v>1497</v>
      </c>
      <c r="AJ54" s="7" t="s">
        <v>1498</v>
      </c>
      <c r="AK54" s="7" t="s">
        <v>1499</v>
      </c>
    </row>
    <row r="55" spans="1:37" s="15" customFormat="1" ht="16.5" thickBot="1">
      <c r="A55" s="18">
        <v>2</v>
      </c>
      <c r="B55" s="19" t="s">
        <v>37</v>
      </c>
      <c r="C55" s="25" t="s">
        <v>1027</v>
      </c>
      <c r="D55" s="25" t="s">
        <v>45</v>
      </c>
      <c r="E55" s="15" t="s">
        <v>1009</v>
      </c>
      <c r="F55" s="15" t="s">
        <v>1009</v>
      </c>
      <c r="G55" s="15" t="s">
        <v>1028</v>
      </c>
      <c r="H55" s="15" t="s">
        <v>1028</v>
      </c>
      <c r="I55" s="15" t="s">
        <v>1028</v>
      </c>
      <c r="J55" s="15" t="s">
        <v>1028</v>
      </c>
      <c r="K55" s="15" t="s">
        <v>1028</v>
      </c>
      <c r="L55" s="15" t="s">
        <v>1028</v>
      </c>
      <c r="M55" s="15" t="s">
        <v>1028</v>
      </c>
      <c r="N55" s="15" t="s">
        <v>1028</v>
      </c>
      <c r="O55" s="15" t="s">
        <v>1028</v>
      </c>
      <c r="P55" s="15" t="s">
        <v>1028</v>
      </c>
      <c r="Q55" s="15" t="s">
        <v>1028</v>
      </c>
      <c r="R55" s="15" t="s">
        <v>1028</v>
      </c>
      <c r="S55" s="15" t="s">
        <v>1028</v>
      </c>
      <c r="T55" s="15" t="s">
        <v>1028</v>
      </c>
      <c r="U55" s="15" t="s">
        <v>1028</v>
      </c>
      <c r="V55" s="15" t="s">
        <v>1009</v>
      </c>
      <c r="W55" s="15" t="s">
        <v>1009</v>
      </c>
      <c r="X55" s="15" t="s">
        <v>1009</v>
      </c>
      <c r="Y55" s="15" t="s">
        <v>1009</v>
      </c>
      <c r="Z55" s="15" t="s">
        <v>1009</v>
      </c>
      <c r="AA55" s="15" t="s">
        <v>1009</v>
      </c>
      <c r="AB55" s="15" t="s">
        <v>1009</v>
      </c>
      <c r="AC55" s="15" t="s">
        <v>1009</v>
      </c>
      <c r="AD55" s="15" t="s">
        <v>1009</v>
      </c>
      <c r="AE55" s="15" t="s">
        <v>1009</v>
      </c>
      <c r="AF55" s="15" t="s">
        <v>1009</v>
      </c>
      <c r="AG55" s="15" t="s">
        <v>1009</v>
      </c>
      <c r="AH55" s="15" t="s">
        <v>1009</v>
      </c>
      <c r="AI55" s="7" t="s">
        <v>1497</v>
      </c>
      <c r="AJ55" s="7" t="s">
        <v>1498</v>
      </c>
      <c r="AK55" s="7" t="s">
        <v>1499</v>
      </c>
    </row>
    <row r="56" spans="1:37">
      <c r="A56" s="4">
        <v>3</v>
      </c>
      <c r="B56" s="2" t="s">
        <v>88</v>
      </c>
      <c r="C56" s="24" t="s">
        <v>1031</v>
      </c>
      <c r="D56" s="26" t="s">
        <v>1032</v>
      </c>
    </row>
    <row r="57" spans="1:37">
      <c r="A57" s="4">
        <v>3</v>
      </c>
      <c r="B57" s="2" t="s">
        <v>88</v>
      </c>
      <c r="C57" s="24" t="s">
        <v>1033</v>
      </c>
      <c r="D57" s="26" t="s">
        <v>1034</v>
      </c>
    </row>
    <row r="58" spans="1:37">
      <c r="A58" s="4">
        <v>3</v>
      </c>
      <c r="B58" s="2" t="s">
        <v>88</v>
      </c>
      <c r="C58" s="24" t="s">
        <v>1430</v>
      </c>
      <c r="D58" s="26" t="s">
        <v>1035</v>
      </c>
    </row>
    <row r="59" spans="1:37">
      <c r="A59" s="4">
        <v>3</v>
      </c>
      <c r="B59" s="2" t="s">
        <v>88</v>
      </c>
      <c r="C59" s="24" t="s">
        <v>1036</v>
      </c>
      <c r="D59" s="26" t="s">
        <v>95</v>
      </c>
    </row>
    <row r="60" spans="1:37">
      <c r="A60" s="4">
        <v>3</v>
      </c>
      <c r="B60" s="2" t="s">
        <v>88</v>
      </c>
      <c r="C60" s="24" t="s">
        <v>1037</v>
      </c>
      <c r="D60" s="26" t="s">
        <v>96</v>
      </c>
    </row>
    <row r="61" spans="1:37">
      <c r="A61" s="4">
        <v>3</v>
      </c>
      <c r="B61" s="2" t="s">
        <v>88</v>
      </c>
      <c r="C61" s="24" t="s">
        <v>1038</v>
      </c>
      <c r="D61" s="26" t="s">
        <v>97</v>
      </c>
    </row>
    <row r="62" spans="1:37">
      <c r="A62" s="4">
        <v>3</v>
      </c>
      <c r="B62" s="2" t="s">
        <v>88</v>
      </c>
      <c r="C62" s="24" t="s">
        <v>1039</v>
      </c>
      <c r="D62" s="26" t="s">
        <v>1040</v>
      </c>
    </row>
    <row r="63" spans="1:37">
      <c r="A63" s="4">
        <v>3</v>
      </c>
      <c r="B63" s="2" t="s">
        <v>88</v>
      </c>
      <c r="C63" s="24" t="s">
        <v>1041</v>
      </c>
      <c r="D63" s="26" t="s">
        <v>1042</v>
      </c>
    </row>
    <row r="64" spans="1:37">
      <c r="A64" s="4">
        <v>3</v>
      </c>
      <c r="B64" s="2" t="s">
        <v>88</v>
      </c>
      <c r="C64" s="24" t="s">
        <v>1043</v>
      </c>
      <c r="D64" s="26" t="s">
        <v>1044</v>
      </c>
    </row>
    <row r="65" spans="1:4">
      <c r="A65" s="4">
        <v>3</v>
      </c>
      <c r="B65" s="2" t="s">
        <v>88</v>
      </c>
      <c r="C65" s="24" t="s">
        <v>1045</v>
      </c>
      <c r="D65" s="26" t="s">
        <v>1046</v>
      </c>
    </row>
    <row r="66" spans="1:4">
      <c r="A66" s="4">
        <v>3</v>
      </c>
      <c r="B66" s="2" t="s">
        <v>88</v>
      </c>
      <c r="C66" s="24" t="s">
        <v>1047</v>
      </c>
      <c r="D66" s="26" t="s">
        <v>1048</v>
      </c>
    </row>
    <row r="67" spans="1:4">
      <c r="A67" s="4">
        <v>3</v>
      </c>
      <c r="B67" s="2" t="s">
        <v>88</v>
      </c>
      <c r="C67" s="24" t="s">
        <v>1049</v>
      </c>
      <c r="D67" s="26" t="s">
        <v>1050</v>
      </c>
    </row>
    <row r="68" spans="1:4">
      <c r="A68" s="4">
        <v>3</v>
      </c>
      <c r="B68" s="2" t="s">
        <v>88</v>
      </c>
      <c r="C68" s="24" t="s">
        <v>1051</v>
      </c>
      <c r="D68" s="26" t="s">
        <v>1052</v>
      </c>
    </row>
    <row r="69" spans="1:4">
      <c r="A69" s="4">
        <v>3</v>
      </c>
      <c r="B69" s="2" t="s">
        <v>88</v>
      </c>
      <c r="C69" s="24" t="s">
        <v>1053</v>
      </c>
      <c r="D69" s="26" t="s">
        <v>1054</v>
      </c>
    </row>
    <row r="70" spans="1:4">
      <c r="A70" s="4">
        <v>3</v>
      </c>
      <c r="B70" s="2" t="s">
        <v>88</v>
      </c>
      <c r="C70" s="24" t="s">
        <v>1055</v>
      </c>
      <c r="D70" s="26" t="s">
        <v>1056</v>
      </c>
    </row>
    <row r="71" spans="1:4">
      <c r="A71" s="4">
        <v>3</v>
      </c>
      <c r="B71" s="2" t="s">
        <v>88</v>
      </c>
      <c r="C71" s="24" t="s">
        <v>1057</v>
      </c>
      <c r="D71" s="26" t="s">
        <v>89</v>
      </c>
    </row>
    <row r="72" spans="1:4">
      <c r="A72" s="4">
        <v>3</v>
      </c>
      <c r="B72" s="2" t="s">
        <v>88</v>
      </c>
      <c r="C72" s="24" t="s">
        <v>1058</v>
      </c>
      <c r="D72" s="26" t="s">
        <v>90</v>
      </c>
    </row>
    <row r="73" spans="1:4">
      <c r="A73" s="4">
        <v>3</v>
      </c>
      <c r="B73" s="2" t="s">
        <v>88</v>
      </c>
      <c r="C73" s="24" t="s">
        <v>1059</v>
      </c>
      <c r="D73" s="26" t="s">
        <v>91</v>
      </c>
    </row>
    <row r="74" spans="1:4">
      <c r="A74" s="4">
        <v>3</v>
      </c>
      <c r="B74" s="2" t="s">
        <v>88</v>
      </c>
      <c r="C74" s="24" t="s">
        <v>1060</v>
      </c>
      <c r="D74" s="26" t="s">
        <v>92</v>
      </c>
    </row>
    <row r="75" spans="1:4">
      <c r="A75" s="4">
        <v>3</v>
      </c>
      <c r="B75" s="2" t="s">
        <v>88</v>
      </c>
      <c r="C75" s="24" t="s">
        <v>1061</v>
      </c>
      <c r="D75" s="26" t="s">
        <v>93</v>
      </c>
    </row>
    <row r="76" spans="1:4">
      <c r="A76" s="4">
        <v>3</v>
      </c>
      <c r="B76" s="2" t="s">
        <v>88</v>
      </c>
      <c r="C76" s="24" t="s">
        <v>1062</v>
      </c>
      <c r="D76" s="26" t="s">
        <v>94</v>
      </c>
    </row>
    <row r="77" spans="1:4">
      <c r="A77" s="4">
        <v>3</v>
      </c>
      <c r="B77" s="2" t="s">
        <v>88</v>
      </c>
      <c r="C77" s="24" t="s">
        <v>1063</v>
      </c>
      <c r="D77" s="26" t="s">
        <v>1064</v>
      </c>
    </row>
    <row r="78" spans="1:4">
      <c r="A78" s="4">
        <v>3</v>
      </c>
      <c r="B78" s="2" t="s">
        <v>88</v>
      </c>
      <c r="C78" s="24" t="s">
        <v>1065</v>
      </c>
      <c r="D78" s="26" t="s">
        <v>1066</v>
      </c>
    </row>
    <row r="79" spans="1:4">
      <c r="A79" s="4">
        <v>3</v>
      </c>
      <c r="B79" s="2" t="s">
        <v>88</v>
      </c>
      <c r="C79" s="24" t="s">
        <v>1067</v>
      </c>
      <c r="D79" s="26" t="s">
        <v>1068</v>
      </c>
    </row>
    <row r="80" spans="1:4">
      <c r="A80" s="4">
        <v>3</v>
      </c>
      <c r="B80" s="2" t="s">
        <v>88</v>
      </c>
      <c r="C80" s="24" t="s">
        <v>1431</v>
      </c>
      <c r="D80" s="26" t="s">
        <v>98</v>
      </c>
    </row>
    <row r="81" spans="1:4">
      <c r="A81" s="4">
        <v>3</v>
      </c>
      <c r="B81" s="2" t="s">
        <v>88</v>
      </c>
      <c r="C81" s="24" t="s">
        <v>1069</v>
      </c>
      <c r="D81" s="26" t="s">
        <v>99</v>
      </c>
    </row>
    <row r="82" spans="1:4">
      <c r="A82" s="4">
        <v>3</v>
      </c>
      <c r="B82" s="2" t="s">
        <v>88</v>
      </c>
      <c r="C82" s="24" t="s">
        <v>1070</v>
      </c>
      <c r="D82" s="26" t="s">
        <v>1071</v>
      </c>
    </row>
    <row r="83" spans="1:4">
      <c r="A83" s="4">
        <v>3</v>
      </c>
      <c r="B83" s="2" t="s">
        <v>88</v>
      </c>
      <c r="C83" s="24" t="s">
        <v>1432</v>
      </c>
      <c r="D83" s="26" t="s">
        <v>100</v>
      </c>
    </row>
    <row r="84" spans="1:4">
      <c r="A84" s="4">
        <v>3</v>
      </c>
      <c r="B84" s="2" t="s">
        <v>88</v>
      </c>
      <c r="C84" s="24" t="s">
        <v>1072</v>
      </c>
      <c r="D84" s="26" t="s">
        <v>1073</v>
      </c>
    </row>
    <row r="85" spans="1:4">
      <c r="A85" s="4">
        <v>3</v>
      </c>
      <c r="B85" s="2" t="s">
        <v>88</v>
      </c>
      <c r="C85" s="24" t="s">
        <v>1074</v>
      </c>
      <c r="D85" s="26" t="s">
        <v>1075</v>
      </c>
    </row>
    <row r="86" spans="1:4">
      <c r="A86" s="4">
        <v>3</v>
      </c>
      <c r="B86" s="2" t="s">
        <v>88</v>
      </c>
      <c r="C86" s="24" t="s">
        <v>1433</v>
      </c>
      <c r="D86" s="26" t="s">
        <v>101</v>
      </c>
    </row>
    <row r="87" spans="1:4">
      <c r="A87" s="4">
        <v>3</v>
      </c>
      <c r="B87" s="2" t="s">
        <v>88</v>
      </c>
      <c r="C87" s="24" t="s">
        <v>1076</v>
      </c>
      <c r="D87" s="26" t="s">
        <v>1077</v>
      </c>
    </row>
    <row r="88" spans="1:4">
      <c r="A88" s="4">
        <v>3</v>
      </c>
      <c r="B88" s="2" t="s">
        <v>88</v>
      </c>
      <c r="C88" s="24" t="s">
        <v>1078</v>
      </c>
      <c r="D88" s="26" t="s">
        <v>1079</v>
      </c>
    </row>
    <row r="89" spans="1:4">
      <c r="A89" s="4">
        <v>3</v>
      </c>
      <c r="B89" s="2" t="s">
        <v>88</v>
      </c>
      <c r="C89" s="24" t="s">
        <v>1080</v>
      </c>
      <c r="D89" s="26" t="s">
        <v>1081</v>
      </c>
    </row>
    <row r="90" spans="1:4">
      <c r="A90" s="4">
        <v>3</v>
      </c>
      <c r="B90" s="2" t="s">
        <v>88</v>
      </c>
      <c r="C90" s="24" t="s">
        <v>1082</v>
      </c>
      <c r="D90" s="26" t="s">
        <v>1083</v>
      </c>
    </row>
    <row r="91" spans="1:4">
      <c r="A91" s="4">
        <v>3</v>
      </c>
      <c r="B91" s="2" t="s">
        <v>88</v>
      </c>
      <c r="C91" s="24" t="s">
        <v>1084</v>
      </c>
      <c r="D91" s="26" t="s">
        <v>1085</v>
      </c>
    </row>
    <row r="92" spans="1:4" s="15" customFormat="1" ht="16.5" thickBot="1">
      <c r="A92" s="16">
        <v>3</v>
      </c>
      <c r="B92" s="17" t="s">
        <v>88</v>
      </c>
      <c r="C92" s="25" t="s">
        <v>1086</v>
      </c>
      <c r="D92" s="27" t="s">
        <v>1087</v>
      </c>
    </row>
    <row r="93" spans="1:4">
      <c r="A93" s="4">
        <v>4</v>
      </c>
      <c r="B93" s="2" t="s">
        <v>102</v>
      </c>
      <c r="C93" s="26" t="s">
        <v>106</v>
      </c>
      <c r="D93" s="26" t="s">
        <v>105</v>
      </c>
    </row>
    <row r="94" spans="1:4">
      <c r="A94" s="4">
        <v>4</v>
      </c>
      <c r="B94" s="2" t="s">
        <v>102</v>
      </c>
      <c r="C94" s="26" t="s">
        <v>112</v>
      </c>
      <c r="D94" s="26" t="s">
        <v>111</v>
      </c>
    </row>
    <row r="95" spans="1:4">
      <c r="A95" s="4">
        <v>4</v>
      </c>
      <c r="B95" s="2" t="s">
        <v>102</v>
      </c>
      <c r="C95" s="26" t="s">
        <v>108</v>
      </c>
      <c r="D95" s="26" t="s">
        <v>107</v>
      </c>
    </row>
    <row r="96" spans="1:4">
      <c r="A96" s="4">
        <v>4</v>
      </c>
      <c r="B96" s="2" t="s">
        <v>102</v>
      </c>
      <c r="C96" s="26" t="s">
        <v>114</v>
      </c>
      <c r="D96" s="26" t="s">
        <v>113</v>
      </c>
    </row>
    <row r="97" spans="1:4">
      <c r="A97" s="4">
        <v>4</v>
      </c>
      <c r="B97" s="2" t="s">
        <v>102</v>
      </c>
      <c r="C97" s="26" t="s">
        <v>104</v>
      </c>
      <c r="D97" s="26" t="s">
        <v>103</v>
      </c>
    </row>
    <row r="98" spans="1:4" s="15" customFormat="1" ht="16.5" thickBot="1">
      <c r="A98" s="16">
        <v>4</v>
      </c>
      <c r="B98" s="17" t="s">
        <v>102</v>
      </c>
      <c r="C98" s="27" t="s">
        <v>110</v>
      </c>
      <c r="D98" s="27" t="s">
        <v>109</v>
      </c>
    </row>
    <row r="99" spans="1:4">
      <c r="A99" s="4">
        <v>5</v>
      </c>
      <c r="B99" s="2" t="s">
        <v>115</v>
      </c>
      <c r="C99" s="26" t="s">
        <v>117</v>
      </c>
      <c r="D99" s="26" t="s">
        <v>116</v>
      </c>
    </row>
    <row r="100" spans="1:4">
      <c r="A100" s="4">
        <v>5</v>
      </c>
      <c r="B100" s="2" t="s">
        <v>115</v>
      </c>
      <c r="C100" s="26" t="s">
        <v>119</v>
      </c>
      <c r="D100" s="26" t="s">
        <v>118</v>
      </c>
    </row>
    <row r="101" spans="1:4">
      <c r="A101" s="4">
        <v>5</v>
      </c>
      <c r="B101" s="2" t="s">
        <v>115</v>
      </c>
      <c r="C101" s="26" t="s">
        <v>121</v>
      </c>
      <c r="D101" s="26" t="s">
        <v>120</v>
      </c>
    </row>
    <row r="102" spans="1:4">
      <c r="A102" s="4">
        <v>5</v>
      </c>
      <c r="B102" s="2" t="s">
        <v>115</v>
      </c>
      <c r="C102" s="26" t="s">
        <v>123</v>
      </c>
      <c r="D102" s="26" t="s">
        <v>122</v>
      </c>
    </row>
    <row r="103" spans="1:4">
      <c r="A103" s="4">
        <v>5</v>
      </c>
      <c r="B103" s="2" t="s">
        <v>115</v>
      </c>
      <c r="C103" s="26" t="s">
        <v>125</v>
      </c>
      <c r="D103" s="26" t="s">
        <v>124</v>
      </c>
    </row>
    <row r="104" spans="1:4">
      <c r="A104" s="4">
        <v>5</v>
      </c>
      <c r="B104" s="2" t="s">
        <v>115</v>
      </c>
      <c r="C104" s="26" t="s">
        <v>127</v>
      </c>
      <c r="D104" s="26" t="s">
        <v>126</v>
      </c>
    </row>
    <row r="105" spans="1:4">
      <c r="A105" s="4">
        <v>5</v>
      </c>
      <c r="B105" s="2" t="s">
        <v>115</v>
      </c>
      <c r="C105" s="26" t="s">
        <v>129</v>
      </c>
      <c r="D105" s="26" t="s">
        <v>128</v>
      </c>
    </row>
    <row r="106" spans="1:4">
      <c r="A106" s="4">
        <v>5</v>
      </c>
      <c r="B106" s="2" t="s">
        <v>115</v>
      </c>
      <c r="C106" s="26" t="s">
        <v>131</v>
      </c>
      <c r="D106" s="26" t="s">
        <v>130</v>
      </c>
    </row>
    <row r="107" spans="1:4">
      <c r="A107" s="4">
        <v>5</v>
      </c>
      <c r="B107" s="2" t="s">
        <v>115</v>
      </c>
      <c r="C107" s="26" t="s">
        <v>133</v>
      </c>
      <c r="D107" s="26" t="s">
        <v>132</v>
      </c>
    </row>
    <row r="108" spans="1:4">
      <c r="A108" s="4">
        <v>5</v>
      </c>
      <c r="B108" s="2" t="s">
        <v>115</v>
      </c>
      <c r="C108" s="26" t="s">
        <v>135</v>
      </c>
      <c r="D108" s="26" t="s">
        <v>134</v>
      </c>
    </row>
    <row r="109" spans="1:4">
      <c r="A109" s="4">
        <v>5</v>
      </c>
      <c r="B109" s="2" t="s">
        <v>115</v>
      </c>
      <c r="C109" s="26" t="s">
        <v>137</v>
      </c>
      <c r="D109" s="26" t="s">
        <v>136</v>
      </c>
    </row>
    <row r="110" spans="1:4">
      <c r="A110" s="4">
        <v>5</v>
      </c>
      <c r="B110" s="2" t="s">
        <v>115</v>
      </c>
      <c r="C110" s="26" t="s">
        <v>139</v>
      </c>
      <c r="D110" s="26" t="s">
        <v>138</v>
      </c>
    </row>
    <row r="111" spans="1:4">
      <c r="A111" s="4">
        <v>5</v>
      </c>
      <c r="B111" s="2" t="s">
        <v>115</v>
      </c>
      <c r="C111" s="26" t="s">
        <v>141</v>
      </c>
      <c r="D111" s="26" t="s">
        <v>140</v>
      </c>
    </row>
    <row r="112" spans="1:4">
      <c r="A112" s="4">
        <v>5</v>
      </c>
      <c r="B112" s="2" t="s">
        <v>115</v>
      </c>
      <c r="C112" s="26" t="s">
        <v>143</v>
      </c>
      <c r="D112" s="26" t="s">
        <v>142</v>
      </c>
    </row>
    <row r="113" spans="1:4">
      <c r="A113" s="4">
        <v>5</v>
      </c>
      <c r="B113" s="2" t="s">
        <v>115</v>
      </c>
      <c r="C113" s="26" t="s">
        <v>145</v>
      </c>
      <c r="D113" s="26" t="s">
        <v>144</v>
      </c>
    </row>
    <row r="114" spans="1:4">
      <c r="A114" s="4">
        <v>5</v>
      </c>
      <c r="B114" s="2" t="s">
        <v>115</v>
      </c>
      <c r="C114" s="26" t="s">
        <v>147</v>
      </c>
      <c r="D114" s="26" t="s">
        <v>146</v>
      </c>
    </row>
    <row r="115" spans="1:4">
      <c r="A115" s="4">
        <v>5</v>
      </c>
      <c r="B115" s="2" t="s">
        <v>115</v>
      </c>
      <c r="C115" s="26" t="s">
        <v>149</v>
      </c>
      <c r="D115" s="26" t="s">
        <v>148</v>
      </c>
    </row>
    <row r="116" spans="1:4">
      <c r="A116" s="4">
        <v>5</v>
      </c>
      <c r="B116" s="2" t="s">
        <v>115</v>
      </c>
      <c r="C116" s="26" t="s">
        <v>151</v>
      </c>
      <c r="D116" s="26" t="s">
        <v>150</v>
      </c>
    </row>
    <row r="117" spans="1:4">
      <c r="A117" s="4">
        <v>5</v>
      </c>
      <c r="B117" s="2" t="s">
        <v>115</v>
      </c>
      <c r="C117" s="26" t="s">
        <v>153</v>
      </c>
      <c r="D117" s="26" t="s">
        <v>152</v>
      </c>
    </row>
    <row r="118" spans="1:4">
      <c r="A118" s="4">
        <v>5</v>
      </c>
      <c r="B118" s="2" t="s">
        <v>115</v>
      </c>
      <c r="C118" s="26" t="s">
        <v>155</v>
      </c>
      <c r="D118" s="26" t="s">
        <v>154</v>
      </c>
    </row>
    <row r="119" spans="1:4">
      <c r="A119" s="4">
        <v>5</v>
      </c>
      <c r="B119" s="2" t="s">
        <v>115</v>
      </c>
      <c r="C119" s="26" t="s">
        <v>157</v>
      </c>
      <c r="D119" s="26" t="s">
        <v>156</v>
      </c>
    </row>
    <row r="120" spans="1:4">
      <c r="A120" s="4">
        <v>5</v>
      </c>
      <c r="B120" s="2" t="s">
        <v>115</v>
      </c>
      <c r="C120" s="24" t="s">
        <v>1088</v>
      </c>
      <c r="D120" s="26" t="s">
        <v>1029</v>
      </c>
    </row>
    <row r="121" spans="1:4">
      <c r="A121" s="4">
        <v>5</v>
      </c>
      <c r="B121" s="2" t="s">
        <v>115</v>
      </c>
      <c r="C121" s="24" t="s">
        <v>1089</v>
      </c>
      <c r="D121" s="26" t="s">
        <v>1090</v>
      </c>
    </row>
    <row r="122" spans="1:4">
      <c r="A122" s="4">
        <v>5</v>
      </c>
      <c r="B122" s="2" t="s">
        <v>115</v>
      </c>
      <c r="C122" s="24" t="s">
        <v>1091</v>
      </c>
      <c r="D122" s="26" t="s">
        <v>1092</v>
      </c>
    </row>
    <row r="123" spans="1:4">
      <c r="A123" s="4">
        <v>5</v>
      </c>
      <c r="B123" s="2" t="s">
        <v>115</v>
      </c>
      <c r="C123" s="24" t="s">
        <v>1093</v>
      </c>
      <c r="D123" s="26" t="s">
        <v>1094</v>
      </c>
    </row>
    <row r="124" spans="1:4">
      <c r="A124" s="4">
        <v>5</v>
      </c>
      <c r="B124" s="2" t="s">
        <v>115</v>
      </c>
      <c r="C124" s="24" t="s">
        <v>1095</v>
      </c>
      <c r="D124" s="26" t="s">
        <v>1096</v>
      </c>
    </row>
    <row r="125" spans="1:4">
      <c r="A125" s="4">
        <v>5</v>
      </c>
      <c r="B125" s="2" t="s">
        <v>115</v>
      </c>
      <c r="C125" s="24" t="s">
        <v>1097</v>
      </c>
      <c r="D125" s="26" t="s">
        <v>1098</v>
      </c>
    </row>
    <row r="126" spans="1:4">
      <c r="A126" s="4">
        <v>5</v>
      </c>
      <c r="B126" s="2" t="s">
        <v>115</v>
      </c>
      <c r="C126" s="26" t="s">
        <v>159</v>
      </c>
      <c r="D126" s="26" t="s">
        <v>158</v>
      </c>
    </row>
    <row r="127" spans="1:4">
      <c r="A127" s="4">
        <v>5</v>
      </c>
      <c r="B127" s="2" t="s">
        <v>115</v>
      </c>
      <c r="C127" s="26" t="s">
        <v>161</v>
      </c>
      <c r="D127" s="26" t="s">
        <v>160</v>
      </c>
    </row>
    <row r="128" spans="1:4">
      <c r="A128" s="4">
        <v>5</v>
      </c>
      <c r="B128" s="2" t="s">
        <v>115</v>
      </c>
      <c r="C128" s="26" t="s">
        <v>163</v>
      </c>
      <c r="D128" s="26" t="s">
        <v>162</v>
      </c>
    </row>
    <row r="129" spans="1:35">
      <c r="A129" s="4">
        <v>5</v>
      </c>
      <c r="B129" s="2" t="s">
        <v>115</v>
      </c>
      <c r="C129" s="26" t="s">
        <v>165</v>
      </c>
      <c r="D129" s="26" t="s">
        <v>164</v>
      </c>
    </row>
    <row r="130" spans="1:35">
      <c r="A130" s="4">
        <v>5</v>
      </c>
      <c r="B130" s="2" t="s">
        <v>115</v>
      </c>
      <c r="C130" s="26" t="s">
        <v>167</v>
      </c>
      <c r="D130" s="26" t="s">
        <v>166</v>
      </c>
    </row>
    <row r="131" spans="1:35">
      <c r="A131" s="4">
        <v>5</v>
      </c>
      <c r="B131" s="2" t="s">
        <v>115</v>
      </c>
      <c r="C131" s="26" t="s">
        <v>169</v>
      </c>
      <c r="D131" s="26" t="s">
        <v>168</v>
      </c>
    </row>
    <row r="132" spans="1:35">
      <c r="A132" s="4">
        <v>5</v>
      </c>
      <c r="B132" s="2" t="s">
        <v>115</v>
      </c>
      <c r="C132" s="26" t="s">
        <v>171</v>
      </c>
      <c r="D132" s="26" t="s">
        <v>170</v>
      </c>
    </row>
    <row r="133" spans="1:35">
      <c r="A133" s="4">
        <v>5</v>
      </c>
      <c r="B133" s="2" t="s">
        <v>115</v>
      </c>
      <c r="C133" s="26" t="s">
        <v>173</v>
      </c>
      <c r="D133" s="26" t="s">
        <v>172</v>
      </c>
    </row>
    <row r="134" spans="1:35">
      <c r="A134" s="4">
        <v>5</v>
      </c>
      <c r="B134" s="2" t="s">
        <v>115</v>
      </c>
      <c r="C134" s="26" t="s">
        <v>175</v>
      </c>
      <c r="D134" s="26" t="s">
        <v>174</v>
      </c>
    </row>
    <row r="135" spans="1:35">
      <c r="A135" s="4">
        <v>5</v>
      </c>
      <c r="B135" s="2" t="s">
        <v>115</v>
      </c>
      <c r="C135" s="26" t="s">
        <v>177</v>
      </c>
      <c r="D135" s="26" t="s">
        <v>176</v>
      </c>
    </row>
    <row r="136" spans="1:35">
      <c r="A136" s="4">
        <v>5</v>
      </c>
      <c r="B136" s="2" t="s">
        <v>115</v>
      </c>
      <c r="C136" s="26" t="s">
        <v>179</v>
      </c>
      <c r="D136" s="26" t="s">
        <v>178</v>
      </c>
    </row>
    <row r="137" spans="1:35">
      <c r="A137" s="4">
        <v>5</v>
      </c>
      <c r="B137" s="2" t="s">
        <v>115</v>
      </c>
      <c r="C137" s="26" t="s">
        <v>181</v>
      </c>
      <c r="D137" s="26" t="s">
        <v>180</v>
      </c>
    </row>
    <row r="138" spans="1:35">
      <c r="A138" s="4">
        <v>5</v>
      </c>
      <c r="B138" s="2" t="s">
        <v>115</v>
      </c>
      <c r="C138" s="26" t="s">
        <v>183</v>
      </c>
      <c r="D138" s="26" t="s">
        <v>182</v>
      </c>
    </row>
    <row r="139" spans="1:35">
      <c r="A139" s="4">
        <v>5</v>
      </c>
      <c r="B139" s="2" t="s">
        <v>115</v>
      </c>
      <c r="C139" s="26" t="s">
        <v>185</v>
      </c>
      <c r="D139" s="26" t="s">
        <v>184</v>
      </c>
    </row>
    <row r="140" spans="1:35">
      <c r="A140" s="4">
        <v>5</v>
      </c>
      <c r="B140" s="2" t="s">
        <v>115</v>
      </c>
      <c r="C140" s="26" t="s">
        <v>187</v>
      </c>
      <c r="D140" s="26" t="s">
        <v>186</v>
      </c>
    </row>
    <row r="141" spans="1:35">
      <c r="A141" s="4">
        <v>5</v>
      </c>
      <c r="B141" s="2" t="s">
        <v>115</v>
      </c>
      <c r="C141" s="24" t="s">
        <v>1099</v>
      </c>
      <c r="D141" s="26" t="s">
        <v>1100</v>
      </c>
    </row>
    <row r="142" spans="1:35">
      <c r="A142" s="4">
        <v>5</v>
      </c>
      <c r="B142" s="2" t="s">
        <v>115</v>
      </c>
      <c r="C142" s="24" t="s">
        <v>1101</v>
      </c>
      <c r="D142" s="26" t="s">
        <v>1102</v>
      </c>
    </row>
    <row r="143" spans="1:35">
      <c r="A143" s="4">
        <v>5</v>
      </c>
      <c r="B143" s="2" t="s">
        <v>115</v>
      </c>
      <c r="C143" s="26" t="s">
        <v>188</v>
      </c>
      <c r="D143" s="26" t="s">
        <v>1578</v>
      </c>
      <c r="AI143" s="7" t="s">
        <v>1575</v>
      </c>
    </row>
    <row r="144" spans="1:35">
      <c r="A144" s="4">
        <v>5</v>
      </c>
      <c r="B144" s="2" t="s">
        <v>115</v>
      </c>
      <c r="C144" s="26" t="s">
        <v>193</v>
      </c>
      <c r="D144" s="26" t="s">
        <v>1579</v>
      </c>
      <c r="AI144" s="7" t="s">
        <v>1575</v>
      </c>
    </row>
    <row r="145" spans="1:50">
      <c r="A145" s="4">
        <v>5</v>
      </c>
      <c r="B145" s="2" t="s">
        <v>115</v>
      </c>
      <c r="C145" s="26" t="s">
        <v>203</v>
      </c>
      <c r="D145" s="26" t="s">
        <v>1580</v>
      </c>
      <c r="AI145" s="7" t="s">
        <v>1575</v>
      </c>
      <c r="AK145" s="26" t="s">
        <v>1578</v>
      </c>
      <c r="AL145" s="26" t="s">
        <v>1579</v>
      </c>
      <c r="AM145" s="26" t="s">
        <v>1580</v>
      </c>
      <c r="AN145" s="26" t="s">
        <v>1581</v>
      </c>
      <c r="AO145" s="26" t="s">
        <v>1582</v>
      </c>
      <c r="AP145" s="26" t="s">
        <v>1583</v>
      </c>
      <c r="AQ145" s="26" t="s">
        <v>1584</v>
      </c>
      <c r="AR145" s="26" t="s">
        <v>1585</v>
      </c>
      <c r="AS145" s="26" t="s">
        <v>1589</v>
      </c>
      <c r="AT145" s="26" t="s">
        <v>1586</v>
      </c>
      <c r="AU145" s="26" t="s">
        <v>1590</v>
      </c>
      <c r="AV145" s="26" t="s">
        <v>1591</v>
      </c>
      <c r="AW145" s="26" t="s">
        <v>1587</v>
      </c>
      <c r="AX145" s="26" t="s">
        <v>1588</v>
      </c>
    </row>
    <row r="146" spans="1:50">
      <c r="A146" s="4">
        <v>5</v>
      </c>
      <c r="B146" s="2" t="s">
        <v>115</v>
      </c>
      <c r="C146" s="26" t="s">
        <v>208</v>
      </c>
      <c r="D146" s="26" t="s">
        <v>1581</v>
      </c>
      <c r="AI146" s="7" t="s">
        <v>1575</v>
      </c>
    </row>
    <row r="147" spans="1:50">
      <c r="A147" s="4">
        <v>5</v>
      </c>
      <c r="B147" s="2" t="s">
        <v>115</v>
      </c>
      <c r="C147" s="26" t="s">
        <v>213</v>
      </c>
      <c r="D147" s="26" t="s">
        <v>1582</v>
      </c>
      <c r="AI147" s="7" t="s">
        <v>1575</v>
      </c>
      <c r="AK147" s="26" t="s">
        <v>1592</v>
      </c>
      <c r="AL147" s="26" t="s">
        <v>1593</v>
      </c>
      <c r="AM147" s="26" t="s">
        <v>1594</v>
      </c>
      <c r="AN147" s="26" t="s">
        <v>1595</v>
      </c>
      <c r="AO147" s="26" t="s">
        <v>1596</v>
      </c>
      <c r="AP147" s="26" t="s">
        <v>1597</v>
      </c>
      <c r="AQ147" s="26" t="s">
        <v>1598</v>
      </c>
      <c r="AR147" s="26" t="s">
        <v>1599</v>
      </c>
      <c r="AS147" s="26" t="s">
        <v>1600</v>
      </c>
      <c r="AT147" s="26" t="s">
        <v>1601</v>
      </c>
      <c r="AU147" s="26" t="s">
        <v>1602</v>
      </c>
      <c r="AV147" s="26" t="s">
        <v>1603</v>
      </c>
      <c r="AW147" s="26" t="s">
        <v>1604</v>
      </c>
      <c r="AX147" s="26" t="s">
        <v>1605</v>
      </c>
    </row>
    <row r="148" spans="1:50">
      <c r="A148" s="4">
        <v>5</v>
      </c>
      <c r="B148" s="2" t="s">
        <v>115</v>
      </c>
      <c r="C148" s="26" t="s">
        <v>198</v>
      </c>
      <c r="D148" s="26" t="s">
        <v>1583</v>
      </c>
      <c r="AI148" s="7" t="s">
        <v>1575</v>
      </c>
    </row>
    <row r="149" spans="1:50">
      <c r="A149" s="4">
        <v>5</v>
      </c>
      <c r="B149" s="2" t="s">
        <v>115</v>
      </c>
      <c r="C149" s="26" t="s">
        <v>218</v>
      </c>
      <c r="D149" s="26" t="s">
        <v>1584</v>
      </c>
      <c r="AI149" s="7" t="s">
        <v>1575</v>
      </c>
      <c r="AK149" s="26" t="s">
        <v>1606</v>
      </c>
      <c r="AL149" s="26" t="s">
        <v>1607</v>
      </c>
      <c r="AM149" s="26" t="s">
        <v>1608</v>
      </c>
      <c r="AN149" s="26" t="s">
        <v>1609</v>
      </c>
      <c r="AO149" s="26" t="s">
        <v>1610</v>
      </c>
      <c r="AP149" s="26" t="s">
        <v>1611</v>
      </c>
      <c r="AQ149" s="26" t="s">
        <v>1612</v>
      </c>
      <c r="AR149" s="26" t="s">
        <v>1613</v>
      </c>
      <c r="AS149" s="26" t="s">
        <v>1614</v>
      </c>
      <c r="AT149" s="26" t="s">
        <v>1615</v>
      </c>
      <c r="AU149" s="26" t="s">
        <v>1616</v>
      </c>
      <c r="AV149" s="26" t="s">
        <v>1617</v>
      </c>
      <c r="AW149" s="26" t="s">
        <v>1618</v>
      </c>
      <c r="AX149" s="26" t="s">
        <v>1619</v>
      </c>
    </row>
    <row r="150" spans="1:50">
      <c r="A150" s="4">
        <v>5</v>
      </c>
      <c r="B150" s="2" t="s">
        <v>115</v>
      </c>
      <c r="C150" s="26" t="s">
        <v>228</v>
      </c>
      <c r="D150" s="26" t="s">
        <v>1585</v>
      </c>
      <c r="AI150" s="7" t="s">
        <v>1575</v>
      </c>
    </row>
    <row r="151" spans="1:50">
      <c r="A151" s="4">
        <v>5</v>
      </c>
      <c r="B151" s="2" t="s">
        <v>115</v>
      </c>
      <c r="C151" s="24" t="s">
        <v>1103</v>
      </c>
      <c r="D151" s="26" t="s">
        <v>1589</v>
      </c>
      <c r="AI151" s="7" t="s">
        <v>1575</v>
      </c>
    </row>
    <row r="152" spans="1:50">
      <c r="A152" s="4">
        <v>5</v>
      </c>
      <c r="B152" s="2" t="s">
        <v>115</v>
      </c>
      <c r="C152" s="24" t="s">
        <v>1104</v>
      </c>
      <c r="D152" s="26" t="s">
        <v>1586</v>
      </c>
      <c r="AI152" s="7" t="s">
        <v>1575</v>
      </c>
      <c r="AK152" s="7" t="s">
        <v>1620</v>
      </c>
    </row>
    <row r="153" spans="1:50">
      <c r="A153" s="4">
        <v>5</v>
      </c>
      <c r="B153" s="2" t="s">
        <v>115</v>
      </c>
      <c r="C153" s="26" t="s">
        <v>223</v>
      </c>
      <c r="D153" s="26" t="s">
        <v>1590</v>
      </c>
      <c r="AI153" s="7" t="s">
        <v>1575</v>
      </c>
    </row>
    <row r="154" spans="1:50">
      <c r="A154" s="4">
        <v>5</v>
      </c>
      <c r="B154" s="2" t="s">
        <v>115</v>
      </c>
      <c r="C154" s="26" t="s">
        <v>233</v>
      </c>
      <c r="D154" s="26" t="s">
        <v>1591</v>
      </c>
      <c r="AI154" s="7" t="s">
        <v>1575</v>
      </c>
    </row>
    <row r="155" spans="1:50">
      <c r="A155" s="4">
        <v>5</v>
      </c>
      <c r="B155" s="2" t="s">
        <v>115</v>
      </c>
      <c r="C155" s="26" t="s">
        <v>238</v>
      </c>
      <c r="D155" s="26" t="s">
        <v>1587</v>
      </c>
      <c r="AI155" s="7" t="s">
        <v>1575</v>
      </c>
    </row>
    <row r="156" spans="1:50">
      <c r="A156" s="4">
        <v>5</v>
      </c>
      <c r="B156" s="2" t="s">
        <v>115</v>
      </c>
      <c r="C156" s="26" t="s">
        <v>243</v>
      </c>
      <c r="D156" s="26" t="s">
        <v>1588</v>
      </c>
      <c r="AI156" s="7" t="s">
        <v>1575</v>
      </c>
    </row>
    <row r="157" spans="1:50">
      <c r="A157" s="4">
        <v>5</v>
      </c>
      <c r="B157" s="2" t="s">
        <v>115</v>
      </c>
      <c r="C157" s="26" t="s">
        <v>190</v>
      </c>
      <c r="D157" s="26" t="s">
        <v>189</v>
      </c>
      <c r="AI157" s="7" t="s">
        <v>1576</v>
      </c>
    </row>
    <row r="158" spans="1:50">
      <c r="A158" s="4">
        <v>5</v>
      </c>
      <c r="B158" s="2" t="s">
        <v>115</v>
      </c>
      <c r="C158" s="28" t="s">
        <v>195</v>
      </c>
      <c r="D158" s="26" t="s">
        <v>194</v>
      </c>
      <c r="AI158" s="7" t="s">
        <v>1576</v>
      </c>
    </row>
    <row r="159" spans="1:50">
      <c r="A159" s="4">
        <v>5</v>
      </c>
      <c r="B159" s="2" t="s">
        <v>115</v>
      </c>
      <c r="C159" s="28" t="s">
        <v>205</v>
      </c>
      <c r="D159" s="26" t="s">
        <v>204</v>
      </c>
      <c r="AI159" s="7" t="s">
        <v>1576</v>
      </c>
    </row>
    <row r="160" spans="1:50">
      <c r="A160" s="4">
        <v>5</v>
      </c>
      <c r="B160" s="2" t="s">
        <v>115</v>
      </c>
      <c r="C160" s="28" t="s">
        <v>210</v>
      </c>
      <c r="D160" s="26" t="s">
        <v>209</v>
      </c>
      <c r="AI160" s="7" t="s">
        <v>1576</v>
      </c>
    </row>
    <row r="161" spans="1:35">
      <c r="A161" s="4">
        <v>5</v>
      </c>
      <c r="B161" s="2" t="s">
        <v>115</v>
      </c>
      <c r="C161" s="28" t="s">
        <v>215</v>
      </c>
      <c r="D161" s="26" t="s">
        <v>214</v>
      </c>
      <c r="AI161" s="7" t="s">
        <v>1576</v>
      </c>
    </row>
    <row r="162" spans="1:35">
      <c r="A162" s="4">
        <v>5</v>
      </c>
      <c r="B162" s="2" t="s">
        <v>115</v>
      </c>
      <c r="C162" s="28" t="s">
        <v>200</v>
      </c>
      <c r="D162" s="26" t="s">
        <v>199</v>
      </c>
      <c r="AI162" s="7" t="s">
        <v>1576</v>
      </c>
    </row>
    <row r="163" spans="1:35">
      <c r="A163" s="4">
        <v>5</v>
      </c>
      <c r="B163" s="2" t="s">
        <v>115</v>
      </c>
      <c r="C163" s="28" t="s">
        <v>220</v>
      </c>
      <c r="D163" s="26" t="s">
        <v>219</v>
      </c>
      <c r="AI163" s="7" t="s">
        <v>1576</v>
      </c>
    </row>
    <row r="164" spans="1:35">
      <c r="A164" s="4">
        <v>5</v>
      </c>
      <c r="B164" s="2" t="s">
        <v>115</v>
      </c>
      <c r="C164" s="28" t="s">
        <v>230</v>
      </c>
      <c r="D164" s="26" t="s">
        <v>229</v>
      </c>
      <c r="AI164" s="7" t="s">
        <v>1576</v>
      </c>
    </row>
    <row r="165" spans="1:35">
      <c r="A165" s="4">
        <v>5</v>
      </c>
      <c r="B165" s="2" t="s">
        <v>115</v>
      </c>
      <c r="C165" s="24" t="s">
        <v>1105</v>
      </c>
      <c r="D165" s="26" t="s">
        <v>1106</v>
      </c>
      <c r="AI165" s="7" t="s">
        <v>1576</v>
      </c>
    </row>
    <row r="166" spans="1:35">
      <c r="A166" s="4">
        <v>5</v>
      </c>
      <c r="B166" s="2" t="s">
        <v>115</v>
      </c>
      <c r="C166" s="24" t="s">
        <v>1107</v>
      </c>
      <c r="D166" s="26" t="s">
        <v>1108</v>
      </c>
      <c r="AI166" s="7" t="s">
        <v>1576</v>
      </c>
    </row>
    <row r="167" spans="1:35">
      <c r="A167" s="4">
        <v>5</v>
      </c>
      <c r="B167" s="2" t="s">
        <v>115</v>
      </c>
      <c r="C167" s="26" t="s">
        <v>225</v>
      </c>
      <c r="D167" s="26" t="s">
        <v>224</v>
      </c>
      <c r="AI167" s="7" t="s">
        <v>1576</v>
      </c>
    </row>
    <row r="168" spans="1:35">
      <c r="A168" s="4">
        <v>5</v>
      </c>
      <c r="B168" s="2" t="s">
        <v>115</v>
      </c>
      <c r="C168" s="26" t="s">
        <v>235</v>
      </c>
      <c r="D168" s="26" t="s">
        <v>234</v>
      </c>
      <c r="AI168" s="7" t="s">
        <v>1576</v>
      </c>
    </row>
    <row r="169" spans="1:35">
      <c r="A169" s="4">
        <v>5</v>
      </c>
      <c r="B169" s="2" t="s">
        <v>115</v>
      </c>
      <c r="C169" s="26" t="s">
        <v>240</v>
      </c>
      <c r="D169" s="26" t="s">
        <v>239</v>
      </c>
      <c r="AI169" s="7" t="s">
        <v>1576</v>
      </c>
    </row>
    <row r="170" spans="1:35">
      <c r="A170" s="4">
        <v>5</v>
      </c>
      <c r="B170" s="2" t="s">
        <v>115</v>
      </c>
      <c r="C170" s="26" t="s">
        <v>245</v>
      </c>
      <c r="D170" s="26" t="s">
        <v>244</v>
      </c>
      <c r="AI170" s="7" t="s">
        <v>1576</v>
      </c>
    </row>
    <row r="171" spans="1:35">
      <c r="A171" s="4">
        <v>5</v>
      </c>
      <c r="B171" s="2" t="s">
        <v>115</v>
      </c>
      <c r="C171" s="26" t="s">
        <v>192</v>
      </c>
      <c r="D171" s="26" t="s">
        <v>191</v>
      </c>
      <c r="AI171" s="7" t="s">
        <v>1577</v>
      </c>
    </row>
    <row r="172" spans="1:35">
      <c r="A172" s="4">
        <v>5</v>
      </c>
      <c r="B172" s="2" t="s">
        <v>115</v>
      </c>
      <c r="C172" s="28" t="s">
        <v>197</v>
      </c>
      <c r="D172" s="26" t="s">
        <v>196</v>
      </c>
      <c r="AI172" s="7" t="s">
        <v>1577</v>
      </c>
    </row>
    <row r="173" spans="1:35">
      <c r="A173" s="4">
        <v>5</v>
      </c>
      <c r="B173" s="2" t="s">
        <v>115</v>
      </c>
      <c r="C173" s="28" t="s">
        <v>207</v>
      </c>
      <c r="D173" s="26" t="s">
        <v>206</v>
      </c>
      <c r="AI173" s="7" t="s">
        <v>1577</v>
      </c>
    </row>
    <row r="174" spans="1:35">
      <c r="A174" s="4">
        <v>5</v>
      </c>
      <c r="B174" s="2" t="s">
        <v>115</v>
      </c>
      <c r="C174" s="28" t="s">
        <v>212</v>
      </c>
      <c r="D174" s="26" t="s">
        <v>211</v>
      </c>
      <c r="AI174" s="7" t="s">
        <v>1577</v>
      </c>
    </row>
    <row r="175" spans="1:35">
      <c r="A175" s="4">
        <v>5</v>
      </c>
      <c r="B175" s="2" t="s">
        <v>115</v>
      </c>
      <c r="C175" s="28" t="s">
        <v>217</v>
      </c>
      <c r="D175" s="26" t="s">
        <v>216</v>
      </c>
      <c r="AI175" s="7" t="s">
        <v>1577</v>
      </c>
    </row>
    <row r="176" spans="1:35">
      <c r="A176" s="4">
        <v>5</v>
      </c>
      <c r="B176" s="2" t="s">
        <v>115</v>
      </c>
      <c r="C176" s="28" t="s">
        <v>202</v>
      </c>
      <c r="D176" s="26" t="s">
        <v>201</v>
      </c>
      <c r="AI176" s="7" t="s">
        <v>1577</v>
      </c>
    </row>
    <row r="177" spans="1:35">
      <c r="A177" s="4">
        <v>5</v>
      </c>
      <c r="B177" s="2" t="s">
        <v>115</v>
      </c>
      <c r="C177" s="28" t="s">
        <v>222</v>
      </c>
      <c r="D177" s="26" t="s">
        <v>221</v>
      </c>
      <c r="AI177" s="7" t="s">
        <v>1577</v>
      </c>
    </row>
    <row r="178" spans="1:35">
      <c r="A178" s="4">
        <v>5</v>
      </c>
      <c r="B178" s="2" t="s">
        <v>115</v>
      </c>
      <c r="C178" s="28" t="s">
        <v>232</v>
      </c>
      <c r="D178" s="26" t="s">
        <v>231</v>
      </c>
      <c r="AI178" s="7" t="s">
        <v>1577</v>
      </c>
    </row>
    <row r="179" spans="1:35">
      <c r="A179" s="4">
        <v>5</v>
      </c>
      <c r="B179" s="2" t="s">
        <v>115</v>
      </c>
      <c r="C179" s="24" t="s">
        <v>1109</v>
      </c>
      <c r="D179" s="26" t="s">
        <v>1110</v>
      </c>
      <c r="AI179" s="7" t="s">
        <v>1577</v>
      </c>
    </row>
    <row r="180" spans="1:35">
      <c r="A180" s="4">
        <v>5</v>
      </c>
      <c r="B180" s="2" t="s">
        <v>115</v>
      </c>
      <c r="C180" s="24" t="s">
        <v>1111</v>
      </c>
      <c r="D180" s="26" t="s">
        <v>1112</v>
      </c>
      <c r="AI180" s="7" t="s">
        <v>1577</v>
      </c>
    </row>
    <row r="181" spans="1:35">
      <c r="A181" s="4">
        <v>5</v>
      </c>
      <c r="B181" s="2" t="s">
        <v>115</v>
      </c>
      <c r="C181" s="28" t="s">
        <v>227</v>
      </c>
      <c r="D181" s="26" t="s">
        <v>226</v>
      </c>
      <c r="AI181" s="7" t="s">
        <v>1577</v>
      </c>
    </row>
    <row r="182" spans="1:35">
      <c r="A182" s="4">
        <v>5</v>
      </c>
      <c r="B182" s="2" t="s">
        <v>115</v>
      </c>
      <c r="C182" s="28" t="s">
        <v>237</v>
      </c>
      <c r="D182" s="26" t="s">
        <v>236</v>
      </c>
      <c r="AI182" s="7" t="s">
        <v>1577</v>
      </c>
    </row>
    <row r="183" spans="1:35">
      <c r="A183" s="4">
        <v>5</v>
      </c>
      <c r="B183" s="2" t="s">
        <v>115</v>
      </c>
      <c r="C183" s="28" t="s">
        <v>242</v>
      </c>
      <c r="D183" s="26" t="s">
        <v>241</v>
      </c>
      <c r="AI183" s="7" t="s">
        <v>1577</v>
      </c>
    </row>
    <row r="184" spans="1:35">
      <c r="A184" s="4">
        <v>5</v>
      </c>
      <c r="B184" s="2" t="s">
        <v>115</v>
      </c>
      <c r="C184" s="28" t="s">
        <v>247</v>
      </c>
      <c r="D184" s="26" t="s">
        <v>246</v>
      </c>
      <c r="AI184" s="7" t="s">
        <v>1577</v>
      </c>
    </row>
    <row r="185" spans="1:35">
      <c r="A185" s="4">
        <v>5</v>
      </c>
      <c r="B185" s="2" t="s">
        <v>115</v>
      </c>
      <c r="C185" s="24" t="s">
        <v>1113</v>
      </c>
      <c r="D185" s="26" t="s">
        <v>1114</v>
      </c>
      <c r="AI185" s="7" t="s">
        <v>1564</v>
      </c>
    </row>
    <row r="186" spans="1:35">
      <c r="A186" s="4">
        <v>5</v>
      </c>
      <c r="B186" s="2" t="s">
        <v>115</v>
      </c>
      <c r="C186" s="24" t="s">
        <v>1115</v>
      </c>
      <c r="D186" s="26" t="s">
        <v>1116</v>
      </c>
      <c r="AI186" s="7" t="s">
        <v>1565</v>
      </c>
    </row>
    <row r="187" spans="1:35">
      <c r="A187" s="4">
        <v>5</v>
      </c>
      <c r="B187" s="2" t="s">
        <v>115</v>
      </c>
      <c r="C187" s="24" t="s">
        <v>1117</v>
      </c>
      <c r="D187" s="26" t="s">
        <v>1118</v>
      </c>
    </row>
    <row r="188" spans="1:35">
      <c r="A188" s="4">
        <v>5</v>
      </c>
      <c r="B188" s="2" t="s">
        <v>115</v>
      </c>
      <c r="C188" s="24" t="s">
        <v>1119</v>
      </c>
      <c r="D188" s="26" t="s">
        <v>1120</v>
      </c>
    </row>
    <row r="189" spans="1:35">
      <c r="A189" s="4">
        <v>5</v>
      </c>
      <c r="B189" s="2" t="s">
        <v>115</v>
      </c>
      <c r="C189" s="24" t="s">
        <v>1121</v>
      </c>
      <c r="D189" s="26" t="s">
        <v>1122</v>
      </c>
    </row>
    <row r="190" spans="1:35">
      <c r="A190" s="4">
        <v>5</v>
      </c>
      <c r="B190" s="2" t="s">
        <v>115</v>
      </c>
      <c r="C190" s="24" t="s">
        <v>1123</v>
      </c>
      <c r="D190" s="26" t="s">
        <v>1124</v>
      </c>
    </row>
    <row r="191" spans="1:35">
      <c r="A191" s="4">
        <v>5</v>
      </c>
      <c r="B191" s="2" t="s">
        <v>115</v>
      </c>
      <c r="C191" s="24" t="s">
        <v>1125</v>
      </c>
      <c r="D191" s="26" t="s">
        <v>1126</v>
      </c>
    </row>
    <row r="192" spans="1:35">
      <c r="A192" s="4">
        <v>5</v>
      </c>
      <c r="B192" s="2" t="s">
        <v>115</v>
      </c>
      <c r="C192" s="24" t="s">
        <v>1127</v>
      </c>
      <c r="D192" s="26" t="s">
        <v>1128</v>
      </c>
    </row>
    <row r="193" spans="1:40">
      <c r="A193" s="4">
        <v>5</v>
      </c>
      <c r="B193" s="2" t="s">
        <v>115</v>
      </c>
      <c r="C193" s="24" t="s">
        <v>1129</v>
      </c>
      <c r="D193" s="26" t="s">
        <v>1130</v>
      </c>
    </row>
    <row r="194" spans="1:40">
      <c r="A194" s="4">
        <v>5</v>
      </c>
      <c r="B194" s="2" t="s">
        <v>115</v>
      </c>
      <c r="C194" s="24" t="s">
        <v>1131</v>
      </c>
      <c r="D194" s="26" t="s">
        <v>1132</v>
      </c>
    </row>
    <row r="195" spans="1:40">
      <c r="A195" s="4">
        <v>5</v>
      </c>
      <c r="B195" s="2" t="s">
        <v>115</v>
      </c>
      <c r="C195" s="24" t="s">
        <v>1133</v>
      </c>
      <c r="D195" s="26" t="s">
        <v>1134</v>
      </c>
    </row>
    <row r="196" spans="1:40">
      <c r="A196" s="4">
        <v>5</v>
      </c>
      <c r="B196" s="2" t="s">
        <v>115</v>
      </c>
      <c r="C196" s="24" t="s">
        <v>1135</v>
      </c>
      <c r="D196" s="26" t="s">
        <v>1136</v>
      </c>
    </row>
    <row r="197" spans="1:40">
      <c r="A197" s="4">
        <v>5</v>
      </c>
      <c r="B197" s="2" t="s">
        <v>115</v>
      </c>
      <c r="C197" s="24" t="s">
        <v>1137</v>
      </c>
      <c r="D197" s="26" t="s">
        <v>1138</v>
      </c>
    </row>
    <row r="198" spans="1:40">
      <c r="A198" s="4">
        <v>5</v>
      </c>
      <c r="B198" s="2" t="s">
        <v>115</v>
      </c>
      <c r="C198" s="24" t="s">
        <v>1139</v>
      </c>
      <c r="D198" s="26" t="s">
        <v>1140</v>
      </c>
    </row>
    <row r="199" spans="1:40">
      <c r="A199" s="4">
        <v>5</v>
      </c>
      <c r="B199" s="2" t="s">
        <v>115</v>
      </c>
      <c r="C199" s="24" t="s">
        <v>1141</v>
      </c>
      <c r="D199" s="26" t="s">
        <v>1142</v>
      </c>
    </row>
    <row r="200" spans="1:40">
      <c r="A200" s="4">
        <v>5</v>
      </c>
      <c r="B200" s="2" t="s">
        <v>115</v>
      </c>
      <c r="C200" s="24" t="s">
        <v>1143</v>
      </c>
      <c r="D200" s="26" t="s">
        <v>1144</v>
      </c>
    </row>
    <row r="201" spans="1:40">
      <c r="A201" s="4">
        <v>5</v>
      </c>
      <c r="B201" s="2" t="s">
        <v>115</v>
      </c>
      <c r="C201" s="24" t="s">
        <v>1145</v>
      </c>
      <c r="D201" s="26" t="s">
        <v>1146</v>
      </c>
    </row>
    <row r="202" spans="1:40" s="15" customFormat="1" ht="16.5" thickBot="1">
      <c r="A202" s="16">
        <v>5</v>
      </c>
      <c r="B202" s="17" t="s">
        <v>115</v>
      </c>
      <c r="C202" s="25" t="s">
        <v>1147</v>
      </c>
      <c r="D202" s="27" t="s">
        <v>1148</v>
      </c>
    </row>
    <row r="203" spans="1:40">
      <c r="A203" s="4">
        <v>6</v>
      </c>
      <c r="B203" s="2" t="s">
        <v>248</v>
      </c>
      <c r="C203" s="26" t="s">
        <v>249</v>
      </c>
      <c r="D203" s="26" t="s">
        <v>1149</v>
      </c>
      <c r="AL203" s="7" t="s">
        <v>1481</v>
      </c>
      <c r="AM203" s="7" t="s">
        <v>1480</v>
      </c>
    </row>
    <row r="204" spans="1:40">
      <c r="A204" s="4">
        <v>6</v>
      </c>
      <c r="B204" s="2" t="s">
        <v>248</v>
      </c>
      <c r="C204" s="26" t="s">
        <v>250</v>
      </c>
      <c r="D204" s="26" t="s">
        <v>1150</v>
      </c>
      <c r="AK204" s="7" t="s">
        <v>1476</v>
      </c>
      <c r="AL204" s="7">
        <v>41387</v>
      </c>
      <c r="AM204" s="7">
        <v>314.45999999999998</v>
      </c>
      <c r="AN204" s="7">
        <f t="shared" ref="AN204:AN206" si="0">(AL204/AM204)/10</f>
        <v>13.161292374228839</v>
      </c>
    </row>
    <row r="205" spans="1:40">
      <c r="A205" s="4">
        <v>6</v>
      </c>
      <c r="B205" s="2" t="s">
        <v>248</v>
      </c>
      <c r="C205" s="26" t="s">
        <v>251</v>
      </c>
      <c r="D205" s="26" t="s">
        <v>1151</v>
      </c>
      <c r="AK205" s="7" t="s">
        <v>1477</v>
      </c>
      <c r="AL205" s="7">
        <v>57752</v>
      </c>
      <c r="AM205" s="7">
        <v>223.25</v>
      </c>
      <c r="AN205" s="7">
        <f t="shared" si="0"/>
        <v>25.86875699888018</v>
      </c>
    </row>
    <row r="206" spans="1:40">
      <c r="A206" s="4">
        <v>6</v>
      </c>
      <c r="B206" s="2" t="s">
        <v>248</v>
      </c>
      <c r="C206" s="26" t="s">
        <v>252</v>
      </c>
      <c r="D206" s="26" t="s">
        <v>1152</v>
      </c>
      <c r="AK206" s="7" t="s">
        <v>1478</v>
      </c>
      <c r="AL206" s="7">
        <v>11028</v>
      </c>
      <c r="AM206" s="7">
        <v>40.409999999999997</v>
      </c>
      <c r="AN206" s="7">
        <f t="shared" si="0"/>
        <v>27.290274684484039</v>
      </c>
    </row>
    <row r="207" spans="1:40">
      <c r="A207" s="4">
        <v>6</v>
      </c>
      <c r="B207" s="2" t="s">
        <v>248</v>
      </c>
      <c r="C207" s="26" t="s">
        <v>253</v>
      </c>
      <c r="D207" s="26" t="s">
        <v>1153</v>
      </c>
      <c r="AK207" s="7" t="s">
        <v>1479</v>
      </c>
      <c r="AL207" s="7">
        <v>26281</v>
      </c>
      <c r="AM207" s="7">
        <v>106.17</v>
      </c>
      <c r="AN207" s="7">
        <f>(AL207/AM207)/10</f>
        <v>24.753696901196196</v>
      </c>
    </row>
    <row r="208" spans="1:40">
      <c r="A208" s="4">
        <v>6</v>
      </c>
      <c r="B208" s="2" t="s">
        <v>248</v>
      </c>
      <c r="C208" s="26" t="s">
        <v>254</v>
      </c>
      <c r="D208" s="26" t="s">
        <v>1154</v>
      </c>
    </row>
    <row r="209" spans="1:35">
      <c r="A209" s="4">
        <v>6</v>
      </c>
      <c r="B209" s="2" t="s">
        <v>248</v>
      </c>
      <c r="C209" s="26" t="s">
        <v>255</v>
      </c>
      <c r="D209" s="26" t="s">
        <v>1155</v>
      </c>
    </row>
    <row r="210" spans="1:35" s="15" customFormat="1" ht="16.5" thickBot="1">
      <c r="A210" s="16">
        <v>6</v>
      </c>
      <c r="B210" s="17" t="s">
        <v>248</v>
      </c>
      <c r="C210" s="25" t="s">
        <v>256</v>
      </c>
      <c r="D210" s="27" t="s">
        <v>1156</v>
      </c>
    </row>
    <row r="211" spans="1:35">
      <c r="A211" s="4">
        <v>7</v>
      </c>
      <c r="B211" s="2" t="s">
        <v>257</v>
      </c>
      <c r="C211" s="28" t="s">
        <v>259</v>
      </c>
      <c r="D211" s="26" t="s">
        <v>264</v>
      </c>
      <c r="AI211" s="7" t="s">
        <v>1529</v>
      </c>
    </row>
    <row r="212" spans="1:35">
      <c r="A212" s="4">
        <v>7</v>
      </c>
      <c r="B212" s="2" t="s">
        <v>257</v>
      </c>
      <c r="C212" s="28" t="s">
        <v>261</v>
      </c>
      <c r="D212" s="26" t="s">
        <v>266</v>
      </c>
      <c r="AI212" s="7" t="s">
        <v>1529</v>
      </c>
    </row>
    <row r="213" spans="1:35">
      <c r="A213" s="4">
        <v>7</v>
      </c>
      <c r="B213" s="2" t="s">
        <v>257</v>
      </c>
      <c r="C213" s="28" t="s">
        <v>263</v>
      </c>
      <c r="D213" s="26" t="s">
        <v>268</v>
      </c>
      <c r="AI213" s="7" t="s">
        <v>1529</v>
      </c>
    </row>
    <row r="214" spans="1:35">
      <c r="A214" s="4">
        <v>7</v>
      </c>
      <c r="B214" s="2" t="s">
        <v>257</v>
      </c>
      <c r="C214" s="28" t="s">
        <v>265</v>
      </c>
      <c r="D214" s="26" t="s">
        <v>258</v>
      </c>
      <c r="AI214" s="7" t="s">
        <v>1529</v>
      </c>
    </row>
    <row r="215" spans="1:35">
      <c r="A215" s="4">
        <v>7</v>
      </c>
      <c r="B215" s="2" t="s">
        <v>257</v>
      </c>
      <c r="C215" s="28" t="s">
        <v>267</v>
      </c>
      <c r="D215" s="26" t="s">
        <v>260</v>
      </c>
      <c r="AI215" s="7" t="s">
        <v>1529</v>
      </c>
    </row>
    <row r="216" spans="1:35">
      <c r="A216" s="4">
        <v>7</v>
      </c>
      <c r="B216" s="2" t="s">
        <v>257</v>
      </c>
      <c r="C216" s="28" t="s">
        <v>269</v>
      </c>
      <c r="D216" s="26" t="s">
        <v>262</v>
      </c>
      <c r="AI216" s="7" t="s">
        <v>1529</v>
      </c>
    </row>
    <row r="217" spans="1:35">
      <c r="A217" s="4">
        <v>7</v>
      </c>
      <c r="B217" s="2" t="s">
        <v>257</v>
      </c>
      <c r="C217" s="28" t="s">
        <v>271</v>
      </c>
      <c r="D217" s="26" t="s">
        <v>270</v>
      </c>
      <c r="AI217" s="7" t="s">
        <v>1529</v>
      </c>
    </row>
    <row r="218" spans="1:35">
      <c r="A218" s="4">
        <v>7</v>
      </c>
      <c r="B218" s="2" t="s">
        <v>257</v>
      </c>
      <c r="C218" s="28" t="s">
        <v>273</v>
      </c>
      <c r="D218" s="26" t="s">
        <v>272</v>
      </c>
      <c r="AI218" s="7" t="s">
        <v>1529</v>
      </c>
    </row>
    <row r="219" spans="1:35">
      <c r="A219" s="4">
        <v>7</v>
      </c>
      <c r="B219" s="2" t="s">
        <v>257</v>
      </c>
      <c r="C219" s="28" t="s">
        <v>275</v>
      </c>
      <c r="D219" s="26" t="s">
        <v>274</v>
      </c>
      <c r="AI219" s="7" t="s">
        <v>1529</v>
      </c>
    </row>
    <row r="220" spans="1:35">
      <c r="A220" s="4">
        <v>7</v>
      </c>
      <c r="B220" s="2" t="s">
        <v>257</v>
      </c>
      <c r="C220" s="24" t="s">
        <v>1157</v>
      </c>
      <c r="D220" s="26" t="s">
        <v>1030</v>
      </c>
      <c r="AI220" s="7" t="s">
        <v>1530</v>
      </c>
    </row>
    <row r="221" spans="1:35">
      <c r="A221" s="4">
        <v>7</v>
      </c>
      <c r="B221" s="2" t="s">
        <v>257</v>
      </c>
      <c r="C221" s="24" t="s">
        <v>1158</v>
      </c>
      <c r="D221" s="26" t="s">
        <v>1159</v>
      </c>
      <c r="AI221" s="7" t="s">
        <v>1530</v>
      </c>
    </row>
    <row r="222" spans="1:35">
      <c r="A222" s="4">
        <v>7</v>
      </c>
      <c r="B222" s="2" t="s">
        <v>257</v>
      </c>
      <c r="C222" s="24" t="s">
        <v>1160</v>
      </c>
      <c r="D222" s="26" t="s">
        <v>1161</v>
      </c>
      <c r="AI222" s="7" t="s">
        <v>1530</v>
      </c>
    </row>
    <row r="223" spans="1:35">
      <c r="A223" s="4">
        <v>7</v>
      </c>
      <c r="B223" s="2" t="s">
        <v>257</v>
      </c>
      <c r="C223" s="28" t="s">
        <v>277</v>
      </c>
      <c r="D223" s="26" t="s">
        <v>276</v>
      </c>
      <c r="AI223" s="7" t="s">
        <v>1530</v>
      </c>
    </row>
    <row r="224" spans="1:35">
      <c r="A224" s="4">
        <v>7</v>
      </c>
      <c r="B224" s="2" t="s">
        <v>257</v>
      </c>
      <c r="C224" s="28" t="s">
        <v>279</v>
      </c>
      <c r="D224" s="26" t="s">
        <v>278</v>
      </c>
      <c r="AI224" s="7" t="s">
        <v>1530</v>
      </c>
    </row>
    <row r="225" spans="1:35">
      <c r="A225" s="4">
        <v>7</v>
      </c>
      <c r="B225" s="2" t="s">
        <v>257</v>
      </c>
      <c r="C225" s="28" t="s">
        <v>281</v>
      </c>
      <c r="D225" s="26" t="s">
        <v>280</v>
      </c>
      <c r="AI225" s="7" t="s">
        <v>1530</v>
      </c>
    </row>
    <row r="226" spans="1:35">
      <c r="A226" s="4">
        <v>7</v>
      </c>
      <c r="B226" s="2" t="s">
        <v>257</v>
      </c>
      <c r="C226" s="28" t="s">
        <v>283</v>
      </c>
      <c r="D226" s="26" t="s">
        <v>282</v>
      </c>
      <c r="AI226" s="7" t="s">
        <v>1493</v>
      </c>
    </row>
    <row r="227" spans="1:35">
      <c r="A227" s="4">
        <v>7</v>
      </c>
      <c r="B227" s="2" t="s">
        <v>257</v>
      </c>
      <c r="C227" s="28" t="s">
        <v>285</v>
      </c>
      <c r="D227" s="26" t="s">
        <v>284</v>
      </c>
      <c r="AI227" s="7" t="s">
        <v>1493</v>
      </c>
    </row>
    <row r="228" spans="1:35">
      <c r="A228" s="4">
        <v>7</v>
      </c>
      <c r="B228" s="2" t="s">
        <v>257</v>
      </c>
      <c r="C228" s="28" t="s">
        <v>287</v>
      </c>
      <c r="D228" s="26" t="s">
        <v>286</v>
      </c>
      <c r="AI228" s="7" t="s">
        <v>1493</v>
      </c>
    </row>
    <row r="229" spans="1:35">
      <c r="A229" s="4">
        <v>7</v>
      </c>
      <c r="B229" s="2" t="s">
        <v>257</v>
      </c>
      <c r="C229" s="28" t="s">
        <v>289</v>
      </c>
      <c r="D229" s="26" t="s">
        <v>288</v>
      </c>
      <c r="AI229" s="7" t="s">
        <v>1493</v>
      </c>
    </row>
    <row r="230" spans="1:35">
      <c r="A230" s="4">
        <v>7</v>
      </c>
      <c r="B230" s="2" t="s">
        <v>257</v>
      </c>
      <c r="C230" s="24" t="s">
        <v>1162</v>
      </c>
      <c r="D230" s="26" t="s">
        <v>1163</v>
      </c>
      <c r="AI230" s="7" t="s">
        <v>1492</v>
      </c>
    </row>
    <row r="231" spans="1:35">
      <c r="A231" s="4">
        <v>7</v>
      </c>
      <c r="B231" s="2" t="s">
        <v>257</v>
      </c>
      <c r="C231" s="24" t="s">
        <v>1164</v>
      </c>
      <c r="D231" s="26" t="s">
        <v>1165</v>
      </c>
      <c r="AI231" s="7" t="s">
        <v>1492</v>
      </c>
    </row>
    <row r="232" spans="1:35">
      <c r="A232" s="4">
        <v>7</v>
      </c>
      <c r="B232" s="2" t="s">
        <v>257</v>
      </c>
      <c r="C232" s="28" t="s">
        <v>291</v>
      </c>
      <c r="D232" s="26" t="s">
        <v>290</v>
      </c>
      <c r="AI232" s="7" t="s">
        <v>1492</v>
      </c>
    </row>
    <row r="233" spans="1:35">
      <c r="A233" s="4">
        <v>7</v>
      </c>
      <c r="B233" s="2" t="s">
        <v>257</v>
      </c>
      <c r="C233" s="28" t="s">
        <v>293</v>
      </c>
      <c r="D233" s="26" t="s">
        <v>292</v>
      </c>
      <c r="AI233" s="7" t="s">
        <v>1492</v>
      </c>
    </row>
    <row r="234" spans="1:35">
      <c r="A234" s="4">
        <v>7</v>
      </c>
      <c r="B234" s="2" t="s">
        <v>257</v>
      </c>
      <c r="C234" s="28" t="s">
        <v>295</v>
      </c>
      <c r="D234" s="26" t="s">
        <v>294</v>
      </c>
      <c r="AI234" s="7" t="s">
        <v>1492</v>
      </c>
    </row>
    <row r="235" spans="1:35">
      <c r="A235" s="4">
        <v>7</v>
      </c>
      <c r="B235" s="2" t="s">
        <v>257</v>
      </c>
      <c r="C235" s="26" t="s">
        <v>303</v>
      </c>
      <c r="D235" s="26" t="s">
        <v>302</v>
      </c>
    </row>
    <row r="236" spans="1:35">
      <c r="A236" s="4">
        <v>7</v>
      </c>
      <c r="B236" s="2" t="s">
        <v>257</v>
      </c>
      <c r="C236" s="26" t="s">
        <v>305</v>
      </c>
      <c r="D236" s="26" t="s">
        <v>304</v>
      </c>
    </row>
    <row r="237" spans="1:35">
      <c r="A237" s="4">
        <v>7</v>
      </c>
      <c r="B237" s="2" t="s">
        <v>257</v>
      </c>
      <c r="C237" s="26" t="s">
        <v>297</v>
      </c>
      <c r="D237" s="26" t="s">
        <v>296</v>
      </c>
    </row>
    <row r="238" spans="1:35">
      <c r="A238" s="4">
        <v>7</v>
      </c>
      <c r="B238" s="2" t="s">
        <v>257</v>
      </c>
      <c r="C238" s="26" t="s">
        <v>299</v>
      </c>
      <c r="D238" s="26" t="s">
        <v>298</v>
      </c>
    </row>
    <row r="239" spans="1:35">
      <c r="A239" s="4">
        <v>7</v>
      </c>
      <c r="B239" s="2" t="s">
        <v>257</v>
      </c>
      <c r="C239" s="26" t="s">
        <v>309</v>
      </c>
      <c r="D239" s="26" t="s">
        <v>308</v>
      </c>
    </row>
    <row r="240" spans="1:35">
      <c r="A240" s="4">
        <v>7</v>
      </c>
      <c r="B240" s="2" t="s">
        <v>257</v>
      </c>
      <c r="C240" s="26" t="s">
        <v>311</v>
      </c>
      <c r="D240" s="26" t="s">
        <v>310</v>
      </c>
    </row>
    <row r="241" spans="1:4">
      <c r="A241" s="4">
        <v>7</v>
      </c>
      <c r="B241" s="2" t="s">
        <v>257</v>
      </c>
      <c r="C241" s="26" t="s">
        <v>307</v>
      </c>
      <c r="D241" s="26" t="s">
        <v>306</v>
      </c>
    </row>
    <row r="242" spans="1:4">
      <c r="A242" s="4">
        <v>7</v>
      </c>
      <c r="B242" s="2" t="s">
        <v>257</v>
      </c>
      <c r="C242" s="26" t="s">
        <v>301</v>
      </c>
      <c r="D242" s="26" t="s">
        <v>300</v>
      </c>
    </row>
    <row r="243" spans="1:4">
      <c r="A243" s="4">
        <v>7</v>
      </c>
      <c r="B243" s="2" t="s">
        <v>257</v>
      </c>
      <c r="C243" s="26" t="s">
        <v>313</v>
      </c>
      <c r="D243" s="26" t="s">
        <v>312</v>
      </c>
    </row>
    <row r="244" spans="1:4">
      <c r="A244" s="4">
        <v>7</v>
      </c>
      <c r="B244" s="2" t="s">
        <v>257</v>
      </c>
      <c r="C244" s="26" t="s">
        <v>317</v>
      </c>
      <c r="D244" s="26" t="s">
        <v>316</v>
      </c>
    </row>
    <row r="245" spans="1:4">
      <c r="A245" s="4">
        <v>7</v>
      </c>
      <c r="B245" s="2" t="s">
        <v>257</v>
      </c>
      <c r="C245" s="26" t="s">
        <v>315</v>
      </c>
      <c r="D245" s="26" t="s">
        <v>314</v>
      </c>
    </row>
    <row r="246" spans="1:4">
      <c r="A246" s="4">
        <v>7</v>
      </c>
      <c r="B246" s="2" t="s">
        <v>257</v>
      </c>
      <c r="C246" s="26" t="s">
        <v>319</v>
      </c>
      <c r="D246" s="26" t="s">
        <v>318</v>
      </c>
    </row>
    <row r="247" spans="1:4">
      <c r="A247" s="4">
        <v>7</v>
      </c>
      <c r="B247" s="2" t="s">
        <v>257</v>
      </c>
      <c r="C247" s="24" t="s">
        <v>1166</v>
      </c>
      <c r="D247" s="26" t="s">
        <v>1167</v>
      </c>
    </row>
    <row r="248" spans="1:4">
      <c r="A248" s="4">
        <v>7</v>
      </c>
      <c r="B248" s="2" t="s">
        <v>257</v>
      </c>
      <c r="C248" s="24" t="s">
        <v>1168</v>
      </c>
      <c r="D248" s="26" t="s">
        <v>1169</v>
      </c>
    </row>
    <row r="249" spans="1:4">
      <c r="A249" s="4">
        <v>7</v>
      </c>
      <c r="B249" s="2" t="s">
        <v>257</v>
      </c>
      <c r="C249" s="24" t="s">
        <v>1170</v>
      </c>
      <c r="D249" s="26" t="s">
        <v>1171</v>
      </c>
    </row>
    <row r="250" spans="1:4">
      <c r="A250" s="4">
        <v>7</v>
      </c>
      <c r="B250" s="2" t="s">
        <v>257</v>
      </c>
      <c r="C250" s="24" t="s">
        <v>1172</v>
      </c>
      <c r="D250" s="26" t="s">
        <v>1173</v>
      </c>
    </row>
    <row r="251" spans="1:4">
      <c r="A251" s="4">
        <v>7</v>
      </c>
      <c r="B251" s="2" t="s">
        <v>257</v>
      </c>
      <c r="C251" s="24" t="s">
        <v>1174</v>
      </c>
      <c r="D251" s="26" t="s">
        <v>1175</v>
      </c>
    </row>
    <row r="252" spans="1:4">
      <c r="A252" s="4">
        <v>7</v>
      </c>
      <c r="B252" s="2" t="s">
        <v>257</v>
      </c>
      <c r="C252" s="24" t="s">
        <v>1176</v>
      </c>
      <c r="D252" s="26" t="s">
        <v>1177</v>
      </c>
    </row>
    <row r="253" spans="1:4">
      <c r="A253" s="4">
        <v>7</v>
      </c>
      <c r="B253" s="2" t="s">
        <v>257</v>
      </c>
      <c r="C253" s="24" t="s">
        <v>1178</v>
      </c>
      <c r="D253" s="26" t="s">
        <v>320</v>
      </c>
    </row>
    <row r="254" spans="1:4">
      <c r="A254" s="4">
        <v>7</v>
      </c>
      <c r="B254" s="2" t="s">
        <v>257</v>
      </c>
      <c r="C254" s="24" t="s">
        <v>1179</v>
      </c>
      <c r="D254" s="26" t="s">
        <v>1180</v>
      </c>
    </row>
    <row r="255" spans="1:4">
      <c r="A255" s="4">
        <v>7</v>
      </c>
      <c r="B255" s="2" t="s">
        <v>257</v>
      </c>
      <c r="C255" s="24" t="s">
        <v>1181</v>
      </c>
      <c r="D255" s="26" t="s">
        <v>1182</v>
      </c>
    </row>
    <row r="256" spans="1:4" s="15" customFormat="1" ht="16.5" thickBot="1">
      <c r="A256" s="16">
        <v>7</v>
      </c>
      <c r="B256" s="17" t="s">
        <v>257</v>
      </c>
      <c r="C256" s="25" t="s">
        <v>1183</v>
      </c>
      <c r="D256" s="27" t="s">
        <v>321</v>
      </c>
    </row>
    <row r="257" spans="1:4">
      <c r="A257" s="4">
        <v>10</v>
      </c>
      <c r="B257" s="2" t="s">
        <v>346</v>
      </c>
      <c r="C257" s="26" t="s">
        <v>358</v>
      </c>
      <c r="D257" s="26" t="s">
        <v>357</v>
      </c>
    </row>
    <row r="258" spans="1:4">
      <c r="A258" s="4">
        <v>10</v>
      </c>
      <c r="B258" s="2" t="s">
        <v>346</v>
      </c>
      <c r="C258" s="24" t="s">
        <v>1184</v>
      </c>
      <c r="D258" s="26" t="s">
        <v>1185</v>
      </c>
    </row>
    <row r="259" spans="1:4">
      <c r="A259" s="4">
        <v>10</v>
      </c>
      <c r="B259" s="2" t="s">
        <v>346</v>
      </c>
      <c r="C259" s="26" t="s">
        <v>352</v>
      </c>
      <c r="D259" s="26" t="s">
        <v>351</v>
      </c>
    </row>
    <row r="260" spans="1:4">
      <c r="A260" s="4">
        <v>10</v>
      </c>
      <c r="B260" s="2" t="s">
        <v>346</v>
      </c>
      <c r="C260" s="26" t="s">
        <v>348</v>
      </c>
      <c r="D260" s="26" t="s">
        <v>347</v>
      </c>
    </row>
    <row r="261" spans="1:4">
      <c r="A261" s="4">
        <v>10</v>
      </c>
      <c r="B261" s="2" t="s">
        <v>346</v>
      </c>
      <c r="C261" s="24" t="s">
        <v>1186</v>
      </c>
      <c r="D261" s="26" t="s">
        <v>1187</v>
      </c>
    </row>
    <row r="262" spans="1:4">
      <c r="A262" s="4">
        <v>10</v>
      </c>
      <c r="B262" s="2" t="s">
        <v>346</v>
      </c>
      <c r="C262" s="26" t="s">
        <v>362</v>
      </c>
      <c r="D262" s="26" t="s">
        <v>361</v>
      </c>
    </row>
    <row r="263" spans="1:4">
      <c r="A263" s="4">
        <v>10</v>
      </c>
      <c r="B263" s="2" t="s">
        <v>346</v>
      </c>
      <c r="C263" s="24" t="s">
        <v>1188</v>
      </c>
      <c r="D263" s="26" t="s">
        <v>1189</v>
      </c>
    </row>
    <row r="264" spans="1:4">
      <c r="A264" s="4">
        <v>10</v>
      </c>
      <c r="B264" s="2" t="s">
        <v>346</v>
      </c>
      <c r="C264" s="26" t="s">
        <v>356</v>
      </c>
      <c r="D264" s="26" t="s">
        <v>355</v>
      </c>
    </row>
    <row r="265" spans="1:4">
      <c r="A265" s="4">
        <v>10</v>
      </c>
      <c r="B265" s="2" t="s">
        <v>346</v>
      </c>
      <c r="C265" s="24" t="s">
        <v>1190</v>
      </c>
      <c r="D265" s="26" t="s">
        <v>1191</v>
      </c>
    </row>
    <row r="266" spans="1:4">
      <c r="A266" s="4">
        <v>10</v>
      </c>
      <c r="B266" s="2" t="s">
        <v>346</v>
      </c>
      <c r="C266" s="26" t="s">
        <v>364</v>
      </c>
      <c r="D266" s="26" t="s">
        <v>363</v>
      </c>
    </row>
    <row r="267" spans="1:4">
      <c r="A267" s="4">
        <v>10</v>
      </c>
      <c r="B267" s="2" t="s">
        <v>346</v>
      </c>
      <c r="C267" s="26" t="s">
        <v>360</v>
      </c>
      <c r="D267" s="26" t="s">
        <v>359</v>
      </c>
    </row>
    <row r="268" spans="1:4">
      <c r="A268" s="4">
        <v>10</v>
      </c>
      <c r="B268" s="2" t="s">
        <v>346</v>
      </c>
      <c r="C268" s="24" t="s">
        <v>1192</v>
      </c>
      <c r="D268" s="26" t="s">
        <v>1193</v>
      </c>
    </row>
    <row r="269" spans="1:4">
      <c r="A269" s="4">
        <v>10</v>
      </c>
      <c r="B269" s="2" t="s">
        <v>346</v>
      </c>
      <c r="C269" s="24" t="s">
        <v>1194</v>
      </c>
      <c r="D269" s="26" t="s">
        <v>1195</v>
      </c>
    </row>
    <row r="270" spans="1:4">
      <c r="A270" s="4">
        <v>10</v>
      </c>
      <c r="B270" s="2" t="s">
        <v>346</v>
      </c>
      <c r="C270" s="24" t="s">
        <v>1196</v>
      </c>
      <c r="D270" s="26" t="s">
        <v>1197</v>
      </c>
    </row>
    <row r="271" spans="1:4">
      <c r="A271" s="4">
        <v>10</v>
      </c>
      <c r="B271" s="2" t="s">
        <v>346</v>
      </c>
      <c r="C271" s="26" t="s">
        <v>354</v>
      </c>
      <c r="D271" s="26" t="s">
        <v>353</v>
      </c>
    </row>
    <row r="272" spans="1:4" s="15" customFormat="1" ht="16.5" thickBot="1">
      <c r="A272" s="16">
        <v>10</v>
      </c>
      <c r="B272" s="17" t="s">
        <v>346</v>
      </c>
      <c r="C272" s="27" t="s">
        <v>350</v>
      </c>
      <c r="D272" s="27" t="s">
        <v>349</v>
      </c>
    </row>
    <row r="273" spans="1:4">
      <c r="A273" s="4">
        <v>9</v>
      </c>
      <c r="B273" s="2" t="s">
        <v>337</v>
      </c>
      <c r="C273" s="28" t="s">
        <v>341</v>
      </c>
      <c r="D273" s="26" t="s">
        <v>340</v>
      </c>
    </row>
    <row r="274" spans="1:4">
      <c r="A274" s="4">
        <v>9</v>
      </c>
      <c r="B274" s="2" t="s">
        <v>337</v>
      </c>
      <c r="C274" s="28" t="s">
        <v>339</v>
      </c>
      <c r="D274" s="26" t="s">
        <v>338</v>
      </c>
    </row>
    <row r="275" spans="1:4">
      <c r="A275" s="4">
        <v>9</v>
      </c>
      <c r="B275" s="2" t="s">
        <v>337</v>
      </c>
      <c r="C275" s="28" t="s">
        <v>345</v>
      </c>
      <c r="D275" s="26" t="s">
        <v>344</v>
      </c>
    </row>
    <row r="276" spans="1:4" s="15" customFormat="1" ht="16.5" thickBot="1">
      <c r="A276" s="16">
        <v>9</v>
      </c>
      <c r="B276" s="17" t="s">
        <v>337</v>
      </c>
      <c r="C276" s="29" t="s">
        <v>343</v>
      </c>
      <c r="D276" s="27" t="s">
        <v>342</v>
      </c>
    </row>
    <row r="277" spans="1:4">
      <c r="A277" s="4">
        <v>8</v>
      </c>
      <c r="B277" s="2" t="s">
        <v>322</v>
      </c>
      <c r="C277" s="24" t="s">
        <v>1198</v>
      </c>
      <c r="D277" s="26" t="s">
        <v>1199</v>
      </c>
    </row>
    <row r="278" spans="1:4">
      <c r="A278" s="4">
        <v>8</v>
      </c>
      <c r="B278" s="2" t="s">
        <v>322</v>
      </c>
      <c r="C278" s="28" t="s">
        <v>335</v>
      </c>
      <c r="D278" s="26" t="s">
        <v>1200</v>
      </c>
    </row>
    <row r="279" spans="1:4">
      <c r="A279" s="4">
        <v>8</v>
      </c>
      <c r="B279" s="2" t="s">
        <v>322</v>
      </c>
      <c r="C279" s="28" t="s">
        <v>329</v>
      </c>
      <c r="D279" s="26" t="s">
        <v>1201</v>
      </c>
    </row>
    <row r="280" spans="1:4">
      <c r="A280" s="4">
        <v>8</v>
      </c>
      <c r="B280" s="2" t="s">
        <v>322</v>
      </c>
      <c r="C280" s="28" t="s">
        <v>331</v>
      </c>
      <c r="D280" s="26" t="s">
        <v>1202</v>
      </c>
    </row>
    <row r="281" spans="1:4">
      <c r="A281" s="4">
        <v>8</v>
      </c>
      <c r="B281" s="2" t="s">
        <v>322</v>
      </c>
      <c r="C281" s="28" t="s">
        <v>336</v>
      </c>
      <c r="D281" s="26" t="s">
        <v>1203</v>
      </c>
    </row>
    <row r="282" spans="1:4">
      <c r="A282" s="4">
        <v>8</v>
      </c>
      <c r="B282" s="2" t="s">
        <v>322</v>
      </c>
      <c r="C282" s="28" t="s">
        <v>326</v>
      </c>
      <c r="D282" s="26" t="s">
        <v>1204</v>
      </c>
    </row>
    <row r="283" spans="1:4">
      <c r="A283" s="4">
        <v>8</v>
      </c>
      <c r="B283" s="2" t="s">
        <v>322</v>
      </c>
      <c r="C283" s="28" t="s">
        <v>332</v>
      </c>
      <c r="D283" s="26" t="s">
        <v>1205</v>
      </c>
    </row>
    <row r="284" spans="1:4">
      <c r="A284" s="4">
        <v>8</v>
      </c>
      <c r="B284" s="2" t="s">
        <v>322</v>
      </c>
      <c r="C284" s="28" t="s">
        <v>327</v>
      </c>
      <c r="D284" s="26" t="s">
        <v>1206</v>
      </c>
    </row>
    <row r="285" spans="1:4">
      <c r="A285" s="4">
        <v>8</v>
      </c>
      <c r="B285" s="2" t="s">
        <v>322</v>
      </c>
      <c r="C285" s="24" t="s">
        <v>1207</v>
      </c>
      <c r="D285" s="26" t="s">
        <v>1208</v>
      </c>
    </row>
    <row r="286" spans="1:4">
      <c r="A286" s="4">
        <v>8</v>
      </c>
      <c r="B286" s="2" t="s">
        <v>322</v>
      </c>
      <c r="C286" s="28" t="s">
        <v>323</v>
      </c>
      <c r="D286" s="26" t="s">
        <v>1209</v>
      </c>
    </row>
    <row r="287" spans="1:4">
      <c r="A287" s="4">
        <v>8</v>
      </c>
      <c r="B287" s="2" t="s">
        <v>322</v>
      </c>
      <c r="C287" s="30" t="s">
        <v>333</v>
      </c>
      <c r="D287" s="26" t="s">
        <v>1210</v>
      </c>
    </row>
    <row r="288" spans="1:4">
      <c r="A288" s="4">
        <v>8</v>
      </c>
      <c r="B288" s="2" t="s">
        <v>322</v>
      </c>
      <c r="C288" s="28" t="s">
        <v>325</v>
      </c>
      <c r="D288" s="26" t="s">
        <v>1211</v>
      </c>
    </row>
    <row r="289" spans="1:4">
      <c r="A289" s="4">
        <v>8</v>
      </c>
      <c r="B289" s="2" t="s">
        <v>322</v>
      </c>
      <c r="C289" s="24" t="s">
        <v>1212</v>
      </c>
      <c r="D289" s="26" t="s">
        <v>1213</v>
      </c>
    </row>
    <row r="290" spans="1:4">
      <c r="A290" s="4">
        <v>8</v>
      </c>
      <c r="B290" s="2" t="s">
        <v>322</v>
      </c>
      <c r="C290" s="28" t="s">
        <v>330</v>
      </c>
      <c r="D290" s="26" t="s">
        <v>1214</v>
      </c>
    </row>
    <row r="291" spans="1:4">
      <c r="A291" s="4">
        <v>8</v>
      </c>
      <c r="B291" s="2" t="s">
        <v>322</v>
      </c>
      <c r="C291" s="28" t="s">
        <v>334</v>
      </c>
      <c r="D291" s="26" t="s">
        <v>1215</v>
      </c>
    </row>
    <row r="292" spans="1:4">
      <c r="A292" s="4">
        <v>8</v>
      </c>
      <c r="B292" s="2" t="s">
        <v>322</v>
      </c>
      <c r="C292" s="28" t="s">
        <v>328</v>
      </c>
      <c r="D292" s="26" t="s">
        <v>1216</v>
      </c>
    </row>
    <row r="293" spans="1:4">
      <c r="A293" s="4">
        <v>8</v>
      </c>
      <c r="B293" s="2" t="s">
        <v>322</v>
      </c>
      <c r="C293" s="28" t="s">
        <v>324</v>
      </c>
      <c r="D293" s="26" t="s">
        <v>1217</v>
      </c>
    </row>
    <row r="294" spans="1:4">
      <c r="A294" s="4">
        <v>8</v>
      </c>
      <c r="B294" s="2" t="s">
        <v>322</v>
      </c>
      <c r="C294" s="31" t="s">
        <v>1218</v>
      </c>
      <c r="D294" s="26" t="s">
        <v>1219</v>
      </c>
    </row>
    <row r="295" spans="1:4">
      <c r="A295" s="4">
        <v>8</v>
      </c>
      <c r="B295" s="2" t="s">
        <v>322</v>
      </c>
      <c r="C295" s="28" t="s">
        <v>1220</v>
      </c>
      <c r="D295" s="26" t="s">
        <v>1221</v>
      </c>
    </row>
    <row r="296" spans="1:4" s="15" customFormat="1" ht="16.5" thickBot="1">
      <c r="A296" s="16">
        <v>8</v>
      </c>
      <c r="B296" s="17" t="s">
        <v>322</v>
      </c>
      <c r="C296" s="29" t="s">
        <v>1222</v>
      </c>
      <c r="D296" s="27" t="s">
        <v>1223</v>
      </c>
    </row>
    <row r="297" spans="1:4">
      <c r="A297" s="4">
        <v>13</v>
      </c>
      <c r="B297" s="2" t="s">
        <v>755</v>
      </c>
      <c r="C297" s="24" t="s">
        <v>1224</v>
      </c>
      <c r="D297" s="26" t="s">
        <v>1225</v>
      </c>
    </row>
    <row r="298" spans="1:4">
      <c r="A298" s="4">
        <v>13</v>
      </c>
      <c r="B298" s="2" t="s">
        <v>755</v>
      </c>
      <c r="C298" s="24" t="s">
        <v>1226</v>
      </c>
      <c r="D298" s="26" t="s">
        <v>1227</v>
      </c>
    </row>
    <row r="299" spans="1:4">
      <c r="A299" s="4">
        <v>13</v>
      </c>
      <c r="B299" s="2" t="s">
        <v>755</v>
      </c>
      <c r="C299" s="28" t="s">
        <v>767</v>
      </c>
      <c r="D299" s="26" t="s">
        <v>766</v>
      </c>
    </row>
    <row r="300" spans="1:4">
      <c r="A300" s="4">
        <v>13</v>
      </c>
      <c r="B300" s="2" t="s">
        <v>755</v>
      </c>
      <c r="C300" s="28" t="s">
        <v>1434</v>
      </c>
      <c r="D300" s="26" t="s">
        <v>759</v>
      </c>
    </row>
    <row r="301" spans="1:4">
      <c r="A301" s="4">
        <v>13</v>
      </c>
      <c r="B301" s="2" t="s">
        <v>755</v>
      </c>
      <c r="C301" s="28" t="s">
        <v>1435</v>
      </c>
      <c r="D301" s="26" t="s">
        <v>760</v>
      </c>
    </row>
    <row r="302" spans="1:4">
      <c r="A302" s="4">
        <v>13</v>
      </c>
      <c r="B302" s="2" t="s">
        <v>755</v>
      </c>
      <c r="C302" s="28" t="s">
        <v>1436</v>
      </c>
      <c r="D302" s="26" t="s">
        <v>761</v>
      </c>
    </row>
    <row r="303" spans="1:4">
      <c r="A303" s="4">
        <v>13</v>
      </c>
      <c r="B303" s="2" t="s">
        <v>755</v>
      </c>
      <c r="C303" s="28" t="s">
        <v>1437</v>
      </c>
      <c r="D303" s="26" t="s">
        <v>762</v>
      </c>
    </row>
    <row r="304" spans="1:4">
      <c r="A304" s="4">
        <v>13</v>
      </c>
      <c r="B304" s="2" t="s">
        <v>755</v>
      </c>
      <c r="C304" s="28" t="s">
        <v>1438</v>
      </c>
      <c r="D304" s="26" t="s">
        <v>763</v>
      </c>
    </row>
    <row r="305" spans="1:48">
      <c r="A305" s="4">
        <v>13</v>
      </c>
      <c r="B305" s="2" t="s">
        <v>755</v>
      </c>
      <c r="C305" s="24" t="s">
        <v>1228</v>
      </c>
      <c r="D305" s="26" t="s">
        <v>1229</v>
      </c>
    </row>
    <row r="306" spans="1:48">
      <c r="A306" s="4">
        <v>13</v>
      </c>
      <c r="B306" s="2" t="s">
        <v>755</v>
      </c>
      <c r="C306" s="24" t="s">
        <v>1230</v>
      </c>
      <c r="D306" s="26" t="s">
        <v>1231</v>
      </c>
    </row>
    <row r="307" spans="1:48">
      <c r="A307" s="4">
        <v>13</v>
      </c>
      <c r="B307" s="2" t="s">
        <v>755</v>
      </c>
      <c r="C307" s="28" t="s">
        <v>765</v>
      </c>
      <c r="D307" s="26" t="s">
        <v>764</v>
      </c>
    </row>
    <row r="308" spans="1:48">
      <c r="A308" s="4">
        <v>13</v>
      </c>
      <c r="B308" s="2" t="s">
        <v>755</v>
      </c>
      <c r="C308" s="28" t="s">
        <v>1439</v>
      </c>
      <c r="D308" s="26" t="s">
        <v>758</v>
      </c>
    </row>
    <row r="309" spans="1:48">
      <c r="A309" s="21">
        <v>13</v>
      </c>
      <c r="B309" s="22" t="s">
        <v>755</v>
      </c>
      <c r="C309" s="28" t="s">
        <v>1232</v>
      </c>
      <c r="D309" s="26" t="s">
        <v>1233</v>
      </c>
    </row>
    <row r="310" spans="1:48">
      <c r="A310" s="4">
        <v>13</v>
      </c>
      <c r="B310" s="2" t="s">
        <v>755</v>
      </c>
      <c r="C310" s="24" t="s">
        <v>1234</v>
      </c>
      <c r="D310" s="26" t="s">
        <v>1235</v>
      </c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</row>
    <row r="311" spans="1:48">
      <c r="A311" s="4">
        <v>13</v>
      </c>
      <c r="B311" s="2" t="s">
        <v>755</v>
      </c>
      <c r="C311" s="24" t="s">
        <v>1236</v>
      </c>
      <c r="D311" s="26" t="s">
        <v>1237</v>
      </c>
    </row>
    <row r="312" spans="1:48">
      <c r="A312" s="4">
        <v>13</v>
      </c>
      <c r="B312" s="2" t="s">
        <v>755</v>
      </c>
      <c r="C312" s="28" t="s">
        <v>818</v>
      </c>
      <c r="D312" s="26" t="s">
        <v>817</v>
      </c>
      <c r="AI312" s="7" t="s">
        <v>1009</v>
      </c>
    </row>
    <row r="313" spans="1:48">
      <c r="A313" s="4">
        <v>13</v>
      </c>
      <c r="B313" s="2" t="s">
        <v>755</v>
      </c>
      <c r="C313" s="28" t="s">
        <v>1440</v>
      </c>
      <c r="D313" s="26" t="s">
        <v>810</v>
      </c>
      <c r="AI313" s="7" t="s">
        <v>1009</v>
      </c>
    </row>
    <row r="314" spans="1:48">
      <c r="A314" s="4">
        <v>13</v>
      </c>
      <c r="B314" s="2" t="s">
        <v>755</v>
      </c>
      <c r="C314" s="28" t="s">
        <v>1441</v>
      </c>
      <c r="D314" s="26" t="s">
        <v>811</v>
      </c>
      <c r="AI314" s="7" t="s">
        <v>1009</v>
      </c>
    </row>
    <row r="315" spans="1:48">
      <c r="A315" s="4">
        <v>13</v>
      </c>
      <c r="B315" s="2" t="s">
        <v>755</v>
      </c>
      <c r="C315" s="28" t="s">
        <v>1442</v>
      </c>
      <c r="D315" s="26" t="s">
        <v>812</v>
      </c>
      <c r="AI315" s="7" t="s">
        <v>1009</v>
      </c>
    </row>
    <row r="316" spans="1:48">
      <c r="A316" s="4">
        <v>13</v>
      </c>
      <c r="B316" s="2" t="s">
        <v>755</v>
      </c>
      <c r="C316" s="28" t="s">
        <v>1443</v>
      </c>
      <c r="D316" s="26" t="s">
        <v>813</v>
      </c>
      <c r="AI316" s="7" t="s">
        <v>1009</v>
      </c>
    </row>
    <row r="317" spans="1:48">
      <c r="A317" s="4">
        <v>13</v>
      </c>
      <c r="B317" s="2" t="s">
        <v>755</v>
      </c>
      <c r="C317" s="28" t="s">
        <v>1444</v>
      </c>
      <c r="D317" s="26" t="s">
        <v>814</v>
      </c>
    </row>
    <row r="318" spans="1:48">
      <c r="A318" s="4">
        <v>13</v>
      </c>
      <c r="B318" s="2" t="s">
        <v>755</v>
      </c>
      <c r="C318" s="24" t="s">
        <v>1238</v>
      </c>
      <c r="D318" s="26" t="s">
        <v>1239</v>
      </c>
      <c r="AI318" s="7" t="s">
        <v>1009</v>
      </c>
    </row>
    <row r="319" spans="1:48">
      <c r="A319" s="4">
        <v>13</v>
      </c>
      <c r="B319" s="2" t="s">
        <v>755</v>
      </c>
      <c r="C319" s="24" t="s">
        <v>1240</v>
      </c>
      <c r="D319" s="26" t="s">
        <v>1241</v>
      </c>
      <c r="AI319" s="7" t="s">
        <v>1009</v>
      </c>
    </row>
    <row r="320" spans="1:48">
      <c r="A320" s="4">
        <v>13</v>
      </c>
      <c r="B320" s="2" t="s">
        <v>755</v>
      </c>
      <c r="C320" s="28" t="s">
        <v>816</v>
      </c>
      <c r="D320" s="26" t="s">
        <v>815</v>
      </c>
    </row>
    <row r="321" spans="1:4">
      <c r="A321" s="4">
        <v>13</v>
      </c>
      <c r="B321" s="2" t="s">
        <v>755</v>
      </c>
      <c r="C321" s="28" t="s">
        <v>1445</v>
      </c>
      <c r="D321" s="26" t="s">
        <v>809</v>
      </c>
    </row>
    <row r="322" spans="1:4">
      <c r="A322" s="21">
        <v>13</v>
      </c>
      <c r="B322" s="22" t="s">
        <v>755</v>
      </c>
      <c r="C322" s="28" t="s">
        <v>1232</v>
      </c>
      <c r="D322" s="26" t="s">
        <v>1242</v>
      </c>
    </row>
    <row r="323" spans="1:4">
      <c r="A323" s="4">
        <v>13</v>
      </c>
      <c r="B323" s="2" t="s">
        <v>755</v>
      </c>
      <c r="C323" s="28" t="s">
        <v>1243</v>
      </c>
      <c r="D323" s="26" t="s">
        <v>800</v>
      </c>
    </row>
    <row r="324" spans="1:4">
      <c r="A324" s="4">
        <v>13</v>
      </c>
      <c r="B324" s="2" t="s">
        <v>755</v>
      </c>
      <c r="C324" s="28" t="s">
        <v>797</v>
      </c>
      <c r="D324" s="26" t="s">
        <v>796</v>
      </c>
    </row>
    <row r="325" spans="1:4">
      <c r="A325" s="4">
        <v>13</v>
      </c>
      <c r="B325" s="2" t="s">
        <v>755</v>
      </c>
      <c r="C325" s="28" t="s">
        <v>1446</v>
      </c>
      <c r="D325" s="26" t="s">
        <v>798</v>
      </c>
    </row>
    <row r="326" spans="1:4">
      <c r="A326" s="4">
        <v>13</v>
      </c>
      <c r="B326" s="2" t="s">
        <v>755</v>
      </c>
      <c r="C326" s="28" t="s">
        <v>769</v>
      </c>
      <c r="D326" s="26" t="s">
        <v>768</v>
      </c>
    </row>
    <row r="327" spans="1:4">
      <c r="A327" s="4">
        <v>13</v>
      </c>
      <c r="B327" s="2" t="s">
        <v>755</v>
      </c>
      <c r="C327" s="28" t="s">
        <v>1458</v>
      </c>
      <c r="D327" s="26" t="s">
        <v>772</v>
      </c>
    </row>
    <row r="328" spans="1:4">
      <c r="A328" s="4">
        <v>13</v>
      </c>
      <c r="B328" s="2" t="s">
        <v>755</v>
      </c>
      <c r="C328" s="28" t="s">
        <v>774</v>
      </c>
      <c r="D328" s="26" t="s">
        <v>773</v>
      </c>
    </row>
    <row r="329" spans="1:4">
      <c r="A329" s="4">
        <v>13</v>
      </c>
      <c r="B329" s="2" t="s">
        <v>755</v>
      </c>
      <c r="C329" s="28" t="s">
        <v>1459</v>
      </c>
      <c r="D329" s="28" t="s">
        <v>777</v>
      </c>
    </row>
    <row r="330" spans="1:4">
      <c r="A330" s="4">
        <v>13</v>
      </c>
      <c r="B330" s="2" t="s">
        <v>755</v>
      </c>
      <c r="C330" s="28" t="s">
        <v>795</v>
      </c>
      <c r="D330" s="26" t="s">
        <v>794</v>
      </c>
    </row>
    <row r="331" spans="1:4">
      <c r="A331" s="4">
        <v>13</v>
      </c>
      <c r="B331" s="2" t="s">
        <v>755</v>
      </c>
      <c r="C331" s="28" t="s">
        <v>1447</v>
      </c>
      <c r="D331" s="28" t="s">
        <v>799</v>
      </c>
    </row>
    <row r="332" spans="1:4">
      <c r="A332" s="4">
        <v>13</v>
      </c>
      <c r="B332" s="2" t="s">
        <v>755</v>
      </c>
      <c r="C332" s="28" t="s">
        <v>779</v>
      </c>
      <c r="D332" s="26" t="s">
        <v>778</v>
      </c>
    </row>
    <row r="333" spans="1:4">
      <c r="A333" s="4">
        <v>13</v>
      </c>
      <c r="B333" s="2" t="s">
        <v>755</v>
      </c>
      <c r="C333" s="28" t="s">
        <v>791</v>
      </c>
      <c r="D333" s="26" t="s">
        <v>790</v>
      </c>
    </row>
    <row r="334" spans="1:4">
      <c r="A334" s="4">
        <v>13</v>
      </c>
      <c r="B334" s="2" t="s">
        <v>755</v>
      </c>
      <c r="C334" s="24" t="s">
        <v>1244</v>
      </c>
      <c r="D334" s="26" t="s">
        <v>1245</v>
      </c>
    </row>
    <row r="335" spans="1:4">
      <c r="A335" s="4">
        <v>13</v>
      </c>
      <c r="B335" s="2" t="s">
        <v>755</v>
      </c>
      <c r="C335" s="28" t="s">
        <v>757</v>
      </c>
      <c r="D335" s="26" t="s">
        <v>756</v>
      </c>
    </row>
    <row r="336" spans="1:4">
      <c r="A336" s="4">
        <v>13</v>
      </c>
      <c r="B336" s="2" t="s">
        <v>755</v>
      </c>
      <c r="C336" s="28" t="s">
        <v>781</v>
      </c>
      <c r="D336" s="26" t="s">
        <v>780</v>
      </c>
    </row>
    <row r="337" spans="1:61">
      <c r="A337" s="4">
        <v>13</v>
      </c>
      <c r="B337" s="2" t="s">
        <v>755</v>
      </c>
      <c r="C337" s="28" t="s">
        <v>793</v>
      </c>
      <c r="D337" s="26" t="s">
        <v>792</v>
      </c>
    </row>
    <row r="338" spans="1:61">
      <c r="A338" s="4">
        <v>13</v>
      </c>
      <c r="B338" s="2" t="s">
        <v>755</v>
      </c>
      <c r="C338" s="28" t="s">
        <v>806</v>
      </c>
      <c r="D338" s="26" t="s">
        <v>805</v>
      </c>
    </row>
    <row r="339" spans="1:61">
      <c r="A339" s="4">
        <v>13</v>
      </c>
      <c r="B339" s="2" t="s">
        <v>755</v>
      </c>
      <c r="C339" s="28" t="s">
        <v>776</v>
      </c>
      <c r="D339" s="26" t="s">
        <v>775</v>
      </c>
    </row>
    <row r="340" spans="1:61">
      <c r="A340" s="4">
        <v>13</v>
      </c>
      <c r="B340" s="2" t="s">
        <v>755</v>
      </c>
      <c r="C340" s="28" t="s">
        <v>783</v>
      </c>
      <c r="D340" s="26" t="s">
        <v>782</v>
      </c>
    </row>
    <row r="341" spans="1:61">
      <c r="A341" s="4">
        <v>13</v>
      </c>
      <c r="B341" s="2" t="s">
        <v>755</v>
      </c>
      <c r="C341" s="28" t="s">
        <v>802</v>
      </c>
      <c r="D341" s="26" t="s">
        <v>801</v>
      </c>
    </row>
    <row r="342" spans="1:61">
      <c r="A342" s="4">
        <v>13</v>
      </c>
      <c r="B342" s="2" t="s">
        <v>755</v>
      </c>
      <c r="C342" s="28" t="s">
        <v>804</v>
      </c>
      <c r="D342" s="26" t="s">
        <v>803</v>
      </c>
    </row>
    <row r="343" spans="1:61">
      <c r="A343" s="4">
        <v>13</v>
      </c>
      <c r="B343" s="2" t="s">
        <v>755</v>
      </c>
      <c r="C343" s="24" t="s">
        <v>1246</v>
      </c>
      <c r="D343" s="26" t="s">
        <v>1247</v>
      </c>
    </row>
    <row r="344" spans="1:61">
      <c r="A344" s="21">
        <v>13</v>
      </c>
      <c r="B344" s="22" t="s">
        <v>755</v>
      </c>
      <c r="C344" s="28" t="s">
        <v>1232</v>
      </c>
      <c r="D344" s="26" t="s">
        <v>1248</v>
      </c>
    </row>
    <row r="345" spans="1:61">
      <c r="A345" s="4">
        <v>13</v>
      </c>
      <c r="B345" s="2" t="s">
        <v>755</v>
      </c>
      <c r="C345" s="28" t="s">
        <v>771</v>
      </c>
      <c r="D345" s="32" t="s">
        <v>770</v>
      </c>
    </row>
    <row r="346" spans="1:61">
      <c r="A346" s="4">
        <v>13</v>
      </c>
      <c r="B346" s="2" t="s">
        <v>755</v>
      </c>
      <c r="C346" s="28" t="s">
        <v>787</v>
      </c>
      <c r="D346" s="32" t="s">
        <v>786</v>
      </c>
    </row>
    <row r="347" spans="1:61">
      <c r="A347" s="4">
        <v>13</v>
      </c>
      <c r="B347" s="2" t="s">
        <v>755</v>
      </c>
      <c r="C347" s="28" t="s">
        <v>785</v>
      </c>
      <c r="D347" s="32" t="s">
        <v>784</v>
      </c>
    </row>
    <row r="348" spans="1:61">
      <c r="A348" s="4">
        <v>13</v>
      </c>
      <c r="B348" s="2" t="s">
        <v>755</v>
      </c>
      <c r="C348" s="28" t="s">
        <v>789</v>
      </c>
      <c r="D348" s="32" t="s">
        <v>788</v>
      </c>
    </row>
    <row r="349" spans="1:61">
      <c r="A349" s="4">
        <v>13</v>
      </c>
      <c r="B349" s="2" t="s">
        <v>755</v>
      </c>
      <c r="C349" s="28" t="s">
        <v>1448</v>
      </c>
      <c r="D349" s="32" t="s">
        <v>1650</v>
      </c>
      <c r="AI349" s="7" t="s">
        <v>1009</v>
      </c>
      <c r="AJ349" s="7" t="s">
        <v>1652</v>
      </c>
    </row>
    <row r="350" spans="1:61" ht="16.5" thickBot="1">
      <c r="A350" s="4">
        <v>13</v>
      </c>
      <c r="B350" s="2" t="s">
        <v>755</v>
      </c>
      <c r="C350" s="28" t="s">
        <v>850</v>
      </c>
      <c r="D350" s="32" t="s">
        <v>849</v>
      </c>
      <c r="AI350" s="7" t="s">
        <v>1009</v>
      </c>
      <c r="AJ350" s="7" t="s">
        <v>1652</v>
      </c>
      <c r="AK350" s="32"/>
      <c r="AL350" s="32"/>
      <c r="AM350" s="32"/>
      <c r="AN350" s="32"/>
      <c r="AO350" s="32"/>
      <c r="AP350" s="33"/>
      <c r="AQ350" s="32"/>
      <c r="AR350" s="33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4"/>
    </row>
    <row r="351" spans="1:61">
      <c r="A351" s="4">
        <v>13</v>
      </c>
      <c r="B351" s="2" t="s">
        <v>755</v>
      </c>
      <c r="C351" s="28" t="s">
        <v>1449</v>
      </c>
      <c r="D351" s="32" t="s">
        <v>851</v>
      </c>
    </row>
    <row r="352" spans="1:61">
      <c r="A352" s="4">
        <v>13</v>
      </c>
      <c r="B352" s="2" t="s">
        <v>755</v>
      </c>
      <c r="C352" s="28" t="s">
        <v>820</v>
      </c>
      <c r="D352" s="32" t="s">
        <v>819</v>
      </c>
      <c r="AI352" s="7" t="s">
        <v>1009</v>
      </c>
      <c r="AJ352" s="7" t="s">
        <v>1653</v>
      </c>
    </row>
    <row r="353" spans="1:37">
      <c r="A353" s="4">
        <v>13</v>
      </c>
      <c r="B353" s="2" t="s">
        <v>755</v>
      </c>
      <c r="C353" s="28" t="s">
        <v>824</v>
      </c>
      <c r="D353" s="32" t="s">
        <v>823</v>
      </c>
    </row>
    <row r="354" spans="1:37">
      <c r="A354" s="4">
        <v>13</v>
      </c>
      <c r="B354" s="2" t="s">
        <v>755</v>
      </c>
      <c r="C354" s="28" t="s">
        <v>826</v>
      </c>
      <c r="D354" s="32" t="s">
        <v>825</v>
      </c>
      <c r="AI354" s="7" t="s">
        <v>1009</v>
      </c>
      <c r="AJ354" s="7" t="s">
        <v>1653</v>
      </c>
    </row>
    <row r="355" spans="1:37">
      <c r="A355" s="4">
        <v>13</v>
      </c>
      <c r="B355" s="2" t="s">
        <v>755</v>
      </c>
      <c r="C355" s="28" t="s">
        <v>830</v>
      </c>
      <c r="D355" s="33" t="s">
        <v>829</v>
      </c>
    </row>
    <row r="356" spans="1:37">
      <c r="A356" s="4">
        <v>13</v>
      </c>
      <c r="B356" s="2" t="s">
        <v>755</v>
      </c>
      <c r="C356" s="28" t="s">
        <v>848</v>
      </c>
      <c r="D356" s="32" t="s">
        <v>847</v>
      </c>
      <c r="AI356" s="7" t="s">
        <v>1009</v>
      </c>
      <c r="AJ356" s="7" t="s">
        <v>1652</v>
      </c>
    </row>
    <row r="357" spans="1:37">
      <c r="A357" s="4">
        <v>13</v>
      </c>
      <c r="B357" s="2" t="s">
        <v>755</v>
      </c>
      <c r="C357" s="28" t="s">
        <v>1450</v>
      </c>
      <c r="D357" s="33" t="s">
        <v>852</v>
      </c>
    </row>
    <row r="358" spans="1:37">
      <c r="A358" s="4">
        <v>13</v>
      </c>
      <c r="B358" s="2" t="s">
        <v>755</v>
      </c>
      <c r="C358" s="28" t="s">
        <v>832</v>
      </c>
      <c r="D358" s="32" t="s">
        <v>831</v>
      </c>
      <c r="AI358" s="7" t="s">
        <v>1009</v>
      </c>
      <c r="AJ358" s="7" t="s">
        <v>1652</v>
      </c>
    </row>
    <row r="359" spans="1:37">
      <c r="A359" s="4">
        <v>13</v>
      </c>
      <c r="B359" s="2" t="s">
        <v>755</v>
      </c>
      <c r="C359" s="28" t="s">
        <v>844</v>
      </c>
      <c r="D359" s="32" t="s">
        <v>843</v>
      </c>
    </row>
    <row r="360" spans="1:37">
      <c r="A360" s="4">
        <v>13</v>
      </c>
      <c r="B360" s="2" t="s">
        <v>755</v>
      </c>
      <c r="C360" s="24" t="s">
        <v>1249</v>
      </c>
      <c r="D360" s="32" t="s">
        <v>1250</v>
      </c>
    </row>
    <row r="361" spans="1:37">
      <c r="A361" s="4">
        <v>13</v>
      </c>
      <c r="B361" s="2" t="s">
        <v>755</v>
      </c>
      <c r="C361" s="28" t="s">
        <v>808</v>
      </c>
      <c r="D361" s="32" t="s">
        <v>807</v>
      </c>
    </row>
    <row r="362" spans="1:37">
      <c r="A362" s="4">
        <v>13</v>
      </c>
      <c r="B362" s="2" t="s">
        <v>755</v>
      </c>
      <c r="C362" s="28" t="s">
        <v>834</v>
      </c>
      <c r="D362" s="32" t="s">
        <v>833</v>
      </c>
      <c r="AI362" s="7" t="s">
        <v>1009</v>
      </c>
      <c r="AJ362" s="32" t="s">
        <v>1651</v>
      </c>
    </row>
    <row r="363" spans="1:37">
      <c r="A363" s="4">
        <v>13</v>
      </c>
      <c r="B363" s="2" t="s">
        <v>755</v>
      </c>
      <c r="C363" s="28" t="s">
        <v>846</v>
      </c>
      <c r="D363" s="32" t="s">
        <v>845</v>
      </c>
      <c r="AI363" s="7" t="s">
        <v>1009</v>
      </c>
      <c r="AJ363" s="7" t="s">
        <v>1652</v>
      </c>
    </row>
    <row r="364" spans="1:37">
      <c r="A364" s="4">
        <v>13</v>
      </c>
      <c r="B364" s="2" t="s">
        <v>755</v>
      </c>
      <c r="C364" s="28" t="s">
        <v>858</v>
      </c>
      <c r="D364" s="32" t="s">
        <v>857</v>
      </c>
    </row>
    <row r="365" spans="1:37">
      <c r="A365" s="4">
        <v>13</v>
      </c>
      <c r="B365" s="2" t="s">
        <v>755</v>
      </c>
      <c r="C365" s="28" t="s">
        <v>828</v>
      </c>
      <c r="D365" s="32" t="s">
        <v>827</v>
      </c>
    </row>
    <row r="366" spans="1:37">
      <c r="A366" s="4">
        <v>13</v>
      </c>
      <c r="B366" s="2" t="s">
        <v>755</v>
      </c>
      <c r="C366" s="28" t="s">
        <v>836</v>
      </c>
      <c r="D366" s="32" t="s">
        <v>835</v>
      </c>
    </row>
    <row r="367" spans="1:37">
      <c r="A367" s="4">
        <v>13</v>
      </c>
      <c r="B367" s="2" t="s">
        <v>755</v>
      </c>
      <c r="C367" s="28" t="s">
        <v>854</v>
      </c>
      <c r="D367" s="32" t="s">
        <v>853</v>
      </c>
      <c r="AI367" s="7" t="s">
        <v>1009</v>
      </c>
      <c r="AJ367" s="32" t="s">
        <v>1651</v>
      </c>
    </row>
    <row r="368" spans="1:37">
      <c r="A368" s="4">
        <v>13</v>
      </c>
      <c r="B368" s="2" t="s">
        <v>755</v>
      </c>
      <c r="C368" s="28" t="s">
        <v>856</v>
      </c>
      <c r="D368" s="32" t="s">
        <v>855</v>
      </c>
      <c r="AI368" s="7" t="s">
        <v>1009</v>
      </c>
      <c r="AJ368" s="7" t="s">
        <v>1653</v>
      </c>
      <c r="AK368" s="7" t="s">
        <v>1656</v>
      </c>
    </row>
    <row r="369" spans="1:43">
      <c r="A369" s="4">
        <v>13</v>
      </c>
      <c r="B369" s="2" t="s">
        <v>755</v>
      </c>
      <c r="C369" s="24" t="s">
        <v>1251</v>
      </c>
      <c r="D369" s="32" t="s">
        <v>1252</v>
      </c>
    </row>
    <row r="370" spans="1:43">
      <c r="A370" s="21">
        <v>13</v>
      </c>
      <c r="B370" s="22" t="s">
        <v>755</v>
      </c>
      <c r="C370" s="28" t="s">
        <v>1232</v>
      </c>
      <c r="D370" s="32" t="s">
        <v>1253</v>
      </c>
    </row>
    <row r="371" spans="1:43">
      <c r="A371" s="4">
        <v>13</v>
      </c>
      <c r="B371" s="2" t="s">
        <v>755</v>
      </c>
      <c r="C371" s="28" t="s">
        <v>822</v>
      </c>
      <c r="D371" s="32" t="s">
        <v>821</v>
      </c>
      <c r="AI371" s="7" t="s">
        <v>1009</v>
      </c>
      <c r="AJ371" s="7" t="s">
        <v>1653</v>
      </c>
    </row>
    <row r="372" spans="1:43">
      <c r="A372" s="4">
        <v>13</v>
      </c>
      <c r="B372" s="2" t="s">
        <v>755</v>
      </c>
      <c r="C372" s="28" t="s">
        <v>840</v>
      </c>
      <c r="D372" s="32" t="s">
        <v>839</v>
      </c>
    </row>
    <row r="373" spans="1:43">
      <c r="A373" s="4">
        <v>13</v>
      </c>
      <c r="B373" s="2" t="s">
        <v>755</v>
      </c>
      <c r="C373" s="28" t="s">
        <v>838</v>
      </c>
      <c r="D373" s="32" t="s">
        <v>837</v>
      </c>
      <c r="AI373" s="7" t="s">
        <v>1009</v>
      </c>
      <c r="AJ373" s="32" t="s">
        <v>1651</v>
      </c>
    </row>
    <row r="374" spans="1:43" s="15" customFormat="1" ht="16.5" thickBot="1">
      <c r="A374" s="16">
        <v>13</v>
      </c>
      <c r="B374" s="17" t="s">
        <v>755</v>
      </c>
      <c r="C374" s="29" t="s">
        <v>842</v>
      </c>
      <c r="D374" s="34" t="s">
        <v>841</v>
      </c>
    </row>
    <row r="375" spans="1:43">
      <c r="A375" s="4">
        <v>14</v>
      </c>
      <c r="B375" s="2" t="s">
        <v>859</v>
      </c>
      <c r="C375" s="24" t="s">
        <v>1254</v>
      </c>
      <c r="D375" s="26" t="s">
        <v>1255</v>
      </c>
    </row>
    <row r="376" spans="1:43">
      <c r="A376" s="4">
        <v>14</v>
      </c>
      <c r="B376" s="2" t="s">
        <v>859</v>
      </c>
      <c r="C376" s="26" t="s">
        <v>871</v>
      </c>
      <c r="D376" s="26" t="s">
        <v>870</v>
      </c>
      <c r="AI376" s="7" t="s">
        <v>1009</v>
      </c>
      <c r="AK376" s="26" t="s">
        <v>870</v>
      </c>
      <c r="AL376" s="26" t="s">
        <v>1256</v>
      </c>
      <c r="AM376" s="26" t="s">
        <v>873</v>
      </c>
      <c r="AN376" s="26" t="s">
        <v>875</v>
      </c>
      <c r="AO376" s="26" t="s">
        <v>877</v>
      </c>
      <c r="AP376" s="26" t="s">
        <v>1257</v>
      </c>
    </row>
    <row r="377" spans="1:43">
      <c r="A377" s="4">
        <v>14</v>
      </c>
      <c r="B377" s="2" t="s">
        <v>859</v>
      </c>
      <c r="C377" s="26" t="s">
        <v>872</v>
      </c>
      <c r="D377" s="26" t="s">
        <v>1256</v>
      </c>
      <c r="AI377" s="7" t="s">
        <v>1009</v>
      </c>
    </row>
    <row r="378" spans="1:43">
      <c r="A378" s="4">
        <v>14</v>
      </c>
      <c r="B378" s="2" t="s">
        <v>859</v>
      </c>
      <c r="C378" s="26" t="s">
        <v>874</v>
      </c>
      <c r="D378" s="26" t="s">
        <v>873</v>
      </c>
      <c r="AI378" s="7" t="s">
        <v>1009</v>
      </c>
    </row>
    <row r="379" spans="1:43">
      <c r="A379" s="4">
        <v>14</v>
      </c>
      <c r="B379" s="2" t="s">
        <v>859</v>
      </c>
      <c r="C379" s="26" t="s">
        <v>876</v>
      </c>
      <c r="D379" s="26" t="s">
        <v>875</v>
      </c>
      <c r="AI379" s="7" t="s">
        <v>1009</v>
      </c>
    </row>
    <row r="380" spans="1:43">
      <c r="A380" s="4">
        <v>14</v>
      </c>
      <c r="B380" s="2" t="s">
        <v>859</v>
      </c>
      <c r="C380" s="26" t="s">
        <v>878</v>
      </c>
      <c r="D380" s="26" t="s">
        <v>877</v>
      </c>
      <c r="AI380" s="7" t="s">
        <v>1009</v>
      </c>
    </row>
    <row r="381" spans="1:43">
      <c r="A381" s="4">
        <v>14</v>
      </c>
      <c r="B381" s="2" t="s">
        <v>859</v>
      </c>
      <c r="C381" s="26" t="s">
        <v>879</v>
      </c>
      <c r="D381" s="26" t="s">
        <v>1257</v>
      </c>
      <c r="AI381" s="7" t="s">
        <v>1009</v>
      </c>
    </row>
    <row r="382" spans="1:43">
      <c r="A382" s="4">
        <v>14</v>
      </c>
      <c r="B382" s="2" t="s">
        <v>859</v>
      </c>
      <c r="C382" s="24" t="s">
        <v>1258</v>
      </c>
      <c r="D382" s="26" t="s">
        <v>1259</v>
      </c>
    </row>
    <row r="383" spans="1:43">
      <c r="A383" s="4">
        <v>14</v>
      </c>
      <c r="B383" s="2" t="s">
        <v>859</v>
      </c>
      <c r="C383" s="24" t="s">
        <v>1260</v>
      </c>
      <c r="D383" s="26" t="s">
        <v>1261</v>
      </c>
      <c r="AJ383" s="26"/>
      <c r="AK383" s="26"/>
      <c r="AL383" s="26"/>
      <c r="AM383" s="26"/>
      <c r="AN383" s="26"/>
      <c r="AO383" s="26"/>
      <c r="AP383" s="26"/>
      <c r="AQ383" s="26"/>
    </row>
    <row r="384" spans="1:43">
      <c r="A384" s="4">
        <v>14</v>
      </c>
      <c r="B384" s="2" t="s">
        <v>859</v>
      </c>
      <c r="C384" s="26" t="s">
        <v>861</v>
      </c>
      <c r="D384" s="26" t="s">
        <v>860</v>
      </c>
    </row>
    <row r="385" spans="1:4">
      <c r="A385" s="4">
        <v>14</v>
      </c>
      <c r="B385" s="2" t="s">
        <v>859</v>
      </c>
      <c r="C385" s="26" t="s">
        <v>862</v>
      </c>
      <c r="D385" s="26" t="s">
        <v>1262</v>
      </c>
    </row>
    <row r="386" spans="1:4">
      <c r="A386" s="4">
        <v>14</v>
      </c>
      <c r="B386" s="2" t="s">
        <v>859</v>
      </c>
      <c r="C386" s="26" t="s">
        <v>864</v>
      </c>
      <c r="D386" s="26" t="s">
        <v>863</v>
      </c>
    </row>
    <row r="387" spans="1:4">
      <c r="A387" s="4">
        <v>14</v>
      </c>
      <c r="B387" s="2" t="s">
        <v>859</v>
      </c>
      <c r="C387" s="26" t="s">
        <v>866</v>
      </c>
      <c r="D387" s="26" t="s">
        <v>865</v>
      </c>
    </row>
    <row r="388" spans="1:4">
      <c r="A388" s="4">
        <v>14</v>
      </c>
      <c r="B388" s="2" t="s">
        <v>859</v>
      </c>
      <c r="C388" s="26" t="s">
        <v>868</v>
      </c>
      <c r="D388" s="26" t="s">
        <v>867</v>
      </c>
    </row>
    <row r="389" spans="1:4">
      <c r="A389" s="4">
        <v>14</v>
      </c>
      <c r="B389" s="2" t="s">
        <v>859</v>
      </c>
      <c r="C389" s="26" t="s">
        <v>869</v>
      </c>
      <c r="D389" s="26" t="s">
        <v>1263</v>
      </c>
    </row>
    <row r="390" spans="1:4">
      <c r="A390" s="4">
        <v>14</v>
      </c>
      <c r="B390" s="2" t="s">
        <v>859</v>
      </c>
      <c r="C390" s="24" t="s">
        <v>1264</v>
      </c>
      <c r="D390" s="26" t="s">
        <v>1265</v>
      </c>
    </row>
    <row r="391" spans="1:4">
      <c r="A391" s="4">
        <v>14</v>
      </c>
      <c r="B391" s="2" t="s">
        <v>859</v>
      </c>
      <c r="C391" s="24" t="s">
        <v>1266</v>
      </c>
      <c r="D391" s="26" t="s">
        <v>1267</v>
      </c>
    </row>
    <row r="392" spans="1:4">
      <c r="A392" s="4">
        <v>14</v>
      </c>
      <c r="B392" s="2" t="s">
        <v>859</v>
      </c>
      <c r="C392" s="24" t="s">
        <v>1268</v>
      </c>
      <c r="D392" s="26" t="s">
        <v>1269</v>
      </c>
    </row>
    <row r="393" spans="1:4">
      <c r="A393" s="4">
        <v>14</v>
      </c>
      <c r="B393" s="2" t="s">
        <v>859</v>
      </c>
      <c r="C393" s="24" t="s">
        <v>1270</v>
      </c>
      <c r="D393" s="26" t="s">
        <v>1271</v>
      </c>
    </row>
    <row r="394" spans="1:4">
      <c r="A394" s="4">
        <v>14</v>
      </c>
      <c r="B394" s="2" t="s">
        <v>859</v>
      </c>
      <c r="C394" s="24" t="s">
        <v>1272</v>
      </c>
      <c r="D394" s="26" t="s">
        <v>1273</v>
      </c>
    </row>
    <row r="395" spans="1:4">
      <c r="A395" s="4">
        <v>14</v>
      </c>
      <c r="B395" s="2" t="s">
        <v>859</v>
      </c>
      <c r="C395" s="24" t="s">
        <v>1274</v>
      </c>
      <c r="D395" s="26" t="s">
        <v>1275</v>
      </c>
    </row>
    <row r="396" spans="1:4">
      <c r="A396" s="4">
        <v>14</v>
      </c>
      <c r="B396" s="2" t="s">
        <v>859</v>
      </c>
      <c r="C396" s="24" t="s">
        <v>1276</v>
      </c>
      <c r="D396" s="26" t="s">
        <v>1277</v>
      </c>
    </row>
    <row r="397" spans="1:4">
      <c r="A397" s="4">
        <v>14</v>
      </c>
      <c r="B397" s="2" t="s">
        <v>859</v>
      </c>
      <c r="C397" s="24" t="s">
        <v>1278</v>
      </c>
      <c r="D397" s="26" t="s">
        <v>1279</v>
      </c>
    </row>
    <row r="398" spans="1:4">
      <c r="A398" s="4">
        <v>14</v>
      </c>
      <c r="B398" s="2" t="s">
        <v>859</v>
      </c>
      <c r="C398" s="24" t="s">
        <v>1280</v>
      </c>
      <c r="D398" s="26" t="s">
        <v>880</v>
      </c>
    </row>
    <row r="399" spans="1:4">
      <c r="A399" s="4">
        <v>14</v>
      </c>
      <c r="B399" s="2" t="s">
        <v>859</v>
      </c>
      <c r="C399" s="24" t="s">
        <v>1281</v>
      </c>
      <c r="D399" s="26" t="s">
        <v>881</v>
      </c>
    </row>
    <row r="400" spans="1:4">
      <c r="A400" s="4">
        <v>14</v>
      </c>
      <c r="B400" s="2" t="s">
        <v>859</v>
      </c>
      <c r="C400" s="24" t="s">
        <v>1282</v>
      </c>
      <c r="D400" s="26" t="s">
        <v>964</v>
      </c>
    </row>
    <row r="401" spans="1:35">
      <c r="A401" s="4">
        <v>14</v>
      </c>
      <c r="B401" s="2" t="s">
        <v>859</v>
      </c>
      <c r="C401" s="24" t="s">
        <v>1283</v>
      </c>
      <c r="D401" s="26" t="s">
        <v>1284</v>
      </c>
    </row>
    <row r="402" spans="1:35">
      <c r="A402" s="4">
        <v>14</v>
      </c>
      <c r="B402" s="2" t="s">
        <v>859</v>
      </c>
      <c r="C402" s="24" t="s">
        <v>1285</v>
      </c>
      <c r="D402" s="26" t="s">
        <v>1286</v>
      </c>
    </row>
    <row r="403" spans="1:35">
      <c r="A403" s="4">
        <v>14</v>
      </c>
      <c r="B403" s="2" t="s">
        <v>859</v>
      </c>
      <c r="C403" s="24" t="s">
        <v>1287</v>
      </c>
      <c r="D403" s="26" t="s">
        <v>1288</v>
      </c>
    </row>
    <row r="404" spans="1:35">
      <c r="A404" s="4">
        <v>14</v>
      </c>
      <c r="B404" s="2" t="s">
        <v>859</v>
      </c>
      <c r="C404" s="24" t="s">
        <v>1289</v>
      </c>
      <c r="D404" s="26" t="s">
        <v>1290</v>
      </c>
    </row>
    <row r="405" spans="1:35">
      <c r="A405" s="4">
        <v>14</v>
      </c>
      <c r="B405" s="2" t="s">
        <v>859</v>
      </c>
      <c r="C405" s="24" t="s">
        <v>1291</v>
      </c>
      <c r="D405" s="26" t="s">
        <v>1292</v>
      </c>
    </row>
    <row r="406" spans="1:35">
      <c r="A406" s="4">
        <v>14</v>
      </c>
      <c r="B406" s="2" t="s">
        <v>859</v>
      </c>
      <c r="C406" s="24" t="s">
        <v>1293</v>
      </c>
      <c r="D406" s="26" t="s">
        <v>1294</v>
      </c>
    </row>
    <row r="407" spans="1:35" s="15" customFormat="1" ht="16.5" thickBot="1">
      <c r="A407" s="16">
        <v>14</v>
      </c>
      <c r="B407" s="17" t="s">
        <v>859</v>
      </c>
      <c r="C407" s="25" t="s">
        <v>1295</v>
      </c>
      <c r="D407" s="27" t="s">
        <v>1296</v>
      </c>
    </row>
    <row r="408" spans="1:35">
      <c r="A408" s="4">
        <v>11</v>
      </c>
      <c r="B408" s="2" t="s">
        <v>365</v>
      </c>
      <c r="C408" s="24" t="s">
        <v>1297</v>
      </c>
      <c r="D408" s="26" t="s">
        <v>389</v>
      </c>
    </row>
    <row r="409" spans="1:35">
      <c r="A409" s="4">
        <v>11</v>
      </c>
      <c r="B409" s="2" t="s">
        <v>365</v>
      </c>
      <c r="C409" s="26" t="s">
        <v>391</v>
      </c>
      <c r="D409" s="26" t="s">
        <v>1298</v>
      </c>
    </row>
    <row r="410" spans="1:35">
      <c r="A410" s="4">
        <v>11</v>
      </c>
      <c r="B410" s="2" t="s">
        <v>365</v>
      </c>
      <c r="C410" s="26" t="s">
        <v>379</v>
      </c>
      <c r="D410" s="26" t="s">
        <v>378</v>
      </c>
    </row>
    <row r="411" spans="1:35">
      <c r="A411" s="4">
        <v>11</v>
      </c>
      <c r="B411" s="2" t="s">
        <v>365</v>
      </c>
      <c r="C411" s="26" t="s">
        <v>367</v>
      </c>
      <c r="D411" s="26" t="s">
        <v>366</v>
      </c>
    </row>
    <row r="412" spans="1:35">
      <c r="A412" s="4">
        <v>11</v>
      </c>
      <c r="B412" s="2" t="s">
        <v>365</v>
      </c>
      <c r="C412" s="26" t="s">
        <v>384</v>
      </c>
      <c r="D412" s="26" t="s">
        <v>1299</v>
      </c>
    </row>
    <row r="413" spans="1:35">
      <c r="A413" s="4">
        <v>11</v>
      </c>
      <c r="B413" s="2" t="s">
        <v>365</v>
      </c>
      <c r="C413" s="24" t="s">
        <v>1300</v>
      </c>
      <c r="D413" s="26" t="s">
        <v>1301</v>
      </c>
    </row>
    <row r="414" spans="1:35">
      <c r="A414" s="4">
        <v>11</v>
      </c>
      <c r="B414" s="2" t="s">
        <v>365</v>
      </c>
      <c r="C414" s="26" t="s">
        <v>372</v>
      </c>
      <c r="D414" s="26" t="s">
        <v>371</v>
      </c>
      <c r="AI414" s="7" t="s">
        <v>1009</v>
      </c>
    </row>
    <row r="415" spans="1:35">
      <c r="A415" s="4">
        <v>11</v>
      </c>
      <c r="B415" s="2" t="s">
        <v>365</v>
      </c>
      <c r="C415" s="26" t="s">
        <v>370</v>
      </c>
      <c r="D415" s="26" t="s">
        <v>369</v>
      </c>
      <c r="AI415" s="7" t="s">
        <v>1009</v>
      </c>
    </row>
    <row r="416" spans="1:35">
      <c r="A416" s="4">
        <v>11</v>
      </c>
      <c r="B416" s="2" t="s">
        <v>365</v>
      </c>
      <c r="C416" s="24" t="s">
        <v>1460</v>
      </c>
      <c r="D416" s="26" t="s">
        <v>1302</v>
      </c>
    </row>
    <row r="417" spans="1:4">
      <c r="A417" s="4">
        <v>11</v>
      </c>
      <c r="B417" s="2" t="s">
        <v>365</v>
      </c>
      <c r="C417" s="24" t="s">
        <v>1461</v>
      </c>
      <c r="D417" s="26" t="s">
        <v>373</v>
      </c>
    </row>
    <row r="418" spans="1:4">
      <c r="A418" s="4">
        <v>11</v>
      </c>
      <c r="B418" s="2" t="s">
        <v>365</v>
      </c>
      <c r="C418" s="24" t="s">
        <v>1462</v>
      </c>
      <c r="D418" s="26" t="s">
        <v>1303</v>
      </c>
    </row>
    <row r="419" spans="1:4">
      <c r="A419" s="4">
        <v>11</v>
      </c>
      <c r="B419" s="2" t="s">
        <v>365</v>
      </c>
      <c r="C419" s="26" t="s">
        <v>375</v>
      </c>
      <c r="D419" s="26" t="s">
        <v>374</v>
      </c>
    </row>
    <row r="420" spans="1:4">
      <c r="A420" s="4">
        <v>11</v>
      </c>
      <c r="B420" s="2" t="s">
        <v>365</v>
      </c>
      <c r="C420" s="26" t="s">
        <v>377</v>
      </c>
      <c r="D420" s="26" t="s">
        <v>376</v>
      </c>
    </row>
    <row r="421" spans="1:4">
      <c r="A421" s="4">
        <v>11</v>
      </c>
      <c r="B421" s="2" t="s">
        <v>365</v>
      </c>
      <c r="C421" s="26" t="s">
        <v>388</v>
      </c>
      <c r="D421" s="26" t="s">
        <v>387</v>
      </c>
    </row>
    <row r="422" spans="1:4">
      <c r="A422" s="4">
        <v>11</v>
      </c>
      <c r="B422" s="2" t="s">
        <v>365</v>
      </c>
      <c r="C422" s="24" t="s">
        <v>1463</v>
      </c>
      <c r="D422" s="26" t="s">
        <v>1304</v>
      </c>
    </row>
    <row r="423" spans="1:4">
      <c r="A423" s="4">
        <v>11</v>
      </c>
      <c r="B423" s="2" t="s">
        <v>365</v>
      </c>
      <c r="C423" s="26" t="s">
        <v>383</v>
      </c>
      <c r="D423" s="26" t="s">
        <v>382</v>
      </c>
    </row>
    <row r="424" spans="1:4">
      <c r="A424" s="4">
        <v>11</v>
      </c>
      <c r="B424" s="2" t="s">
        <v>365</v>
      </c>
      <c r="C424" s="26" t="s">
        <v>386</v>
      </c>
      <c r="D424" s="26" t="s">
        <v>385</v>
      </c>
    </row>
    <row r="425" spans="1:4">
      <c r="A425" s="4">
        <v>11</v>
      </c>
      <c r="B425" s="2" t="s">
        <v>365</v>
      </c>
      <c r="C425" s="24" t="s">
        <v>1464</v>
      </c>
      <c r="D425" s="26" t="s">
        <v>1305</v>
      </c>
    </row>
    <row r="426" spans="1:4">
      <c r="A426" s="4">
        <v>11</v>
      </c>
      <c r="B426" s="2" t="s">
        <v>365</v>
      </c>
      <c r="C426" s="26" t="s">
        <v>976</v>
      </c>
      <c r="D426" s="26" t="s">
        <v>1306</v>
      </c>
    </row>
    <row r="427" spans="1:4">
      <c r="A427" s="4">
        <v>11</v>
      </c>
      <c r="B427" s="2" t="s">
        <v>365</v>
      </c>
      <c r="C427" s="26" t="s">
        <v>381</v>
      </c>
      <c r="D427" s="26" t="s">
        <v>380</v>
      </c>
    </row>
    <row r="428" spans="1:4">
      <c r="A428" s="4">
        <v>11</v>
      </c>
      <c r="B428" s="2" t="s">
        <v>365</v>
      </c>
      <c r="C428" s="26" t="s">
        <v>395</v>
      </c>
      <c r="D428" s="26" t="s">
        <v>394</v>
      </c>
    </row>
    <row r="429" spans="1:4">
      <c r="A429" s="4">
        <v>11</v>
      </c>
      <c r="B429" s="2" t="s">
        <v>365</v>
      </c>
      <c r="C429" s="24" t="s">
        <v>1307</v>
      </c>
      <c r="D429" s="26" t="s">
        <v>368</v>
      </c>
    </row>
    <row r="430" spans="1:4">
      <c r="A430" s="4">
        <v>11</v>
      </c>
      <c r="B430" s="2" t="s">
        <v>365</v>
      </c>
      <c r="C430" s="24" t="s">
        <v>390</v>
      </c>
      <c r="D430" s="26" t="s">
        <v>1308</v>
      </c>
    </row>
    <row r="431" spans="1:4">
      <c r="A431" s="4">
        <v>11</v>
      </c>
      <c r="B431" s="2" t="s">
        <v>365</v>
      </c>
      <c r="C431" s="24" t="s">
        <v>1465</v>
      </c>
      <c r="D431" s="26" t="s">
        <v>1309</v>
      </c>
    </row>
    <row r="432" spans="1:4">
      <c r="A432" s="4">
        <v>11</v>
      </c>
      <c r="B432" s="2" t="s">
        <v>365</v>
      </c>
      <c r="C432" s="24" t="s">
        <v>1466</v>
      </c>
      <c r="D432" s="26" t="s">
        <v>1310</v>
      </c>
    </row>
    <row r="433" spans="1:35">
      <c r="A433" s="4">
        <v>11</v>
      </c>
      <c r="B433" s="2" t="s">
        <v>365</v>
      </c>
      <c r="C433" s="24" t="s">
        <v>1467</v>
      </c>
      <c r="D433" s="26" t="s">
        <v>1311</v>
      </c>
    </row>
    <row r="434" spans="1:35">
      <c r="A434" s="4">
        <v>11</v>
      </c>
      <c r="B434" s="2" t="s">
        <v>365</v>
      </c>
      <c r="C434" s="26" t="s">
        <v>393</v>
      </c>
      <c r="D434" s="26" t="s">
        <v>392</v>
      </c>
    </row>
    <row r="435" spans="1:35">
      <c r="A435" s="4">
        <v>11</v>
      </c>
      <c r="B435" s="2" t="s">
        <v>365</v>
      </c>
      <c r="C435" s="24" t="s">
        <v>1312</v>
      </c>
      <c r="D435" s="26" t="s">
        <v>418</v>
      </c>
    </row>
    <row r="436" spans="1:35">
      <c r="A436" s="4">
        <v>11</v>
      </c>
      <c r="B436" s="2" t="s">
        <v>365</v>
      </c>
      <c r="C436" s="26" t="s">
        <v>419</v>
      </c>
      <c r="D436" s="26" t="s">
        <v>1313</v>
      </c>
    </row>
    <row r="437" spans="1:35">
      <c r="A437" s="4">
        <v>11</v>
      </c>
      <c r="B437" s="2" t="s">
        <v>365</v>
      </c>
      <c r="C437" s="26" t="s">
        <v>408</v>
      </c>
      <c r="D437" s="26" t="s">
        <v>407</v>
      </c>
    </row>
    <row r="438" spans="1:35">
      <c r="A438" s="4">
        <v>11</v>
      </c>
      <c r="B438" s="2" t="s">
        <v>365</v>
      </c>
      <c r="C438" s="26" t="s">
        <v>1314</v>
      </c>
      <c r="D438" s="26" t="s">
        <v>396</v>
      </c>
    </row>
    <row r="439" spans="1:35">
      <c r="A439" s="4">
        <v>11</v>
      </c>
      <c r="B439" s="2" t="s">
        <v>365</v>
      </c>
      <c r="C439" s="26" t="s">
        <v>413</v>
      </c>
      <c r="D439" s="26" t="s">
        <v>1315</v>
      </c>
    </row>
    <row r="440" spans="1:35">
      <c r="A440" s="4">
        <v>11</v>
      </c>
      <c r="B440" s="2" t="s">
        <v>365</v>
      </c>
      <c r="C440" s="24" t="s">
        <v>1316</v>
      </c>
      <c r="D440" s="26" t="s">
        <v>1317</v>
      </c>
    </row>
    <row r="441" spans="1:35">
      <c r="A441" s="4">
        <v>11</v>
      </c>
      <c r="B441" s="2" t="s">
        <v>365</v>
      </c>
      <c r="C441" s="26" t="s">
        <v>401</v>
      </c>
      <c r="D441" s="26" t="s">
        <v>400</v>
      </c>
      <c r="AI441" s="7" t="s">
        <v>1009</v>
      </c>
    </row>
    <row r="442" spans="1:35">
      <c r="A442" s="4">
        <v>11</v>
      </c>
      <c r="B442" s="2" t="s">
        <v>365</v>
      </c>
      <c r="C442" s="26" t="s">
        <v>399</v>
      </c>
      <c r="D442" s="26" t="s">
        <v>398</v>
      </c>
      <c r="AI442" s="7" t="s">
        <v>1009</v>
      </c>
    </row>
    <row r="443" spans="1:35">
      <c r="A443" s="4">
        <v>11</v>
      </c>
      <c r="B443" s="2" t="s">
        <v>365</v>
      </c>
      <c r="C443" s="24" t="s">
        <v>1468</v>
      </c>
      <c r="D443" s="26" t="s">
        <v>1318</v>
      </c>
    </row>
    <row r="444" spans="1:35">
      <c r="A444" s="4">
        <v>11</v>
      </c>
      <c r="B444" s="2" t="s">
        <v>365</v>
      </c>
      <c r="C444" s="24" t="s">
        <v>1469</v>
      </c>
      <c r="D444" s="26" t="s">
        <v>402</v>
      </c>
    </row>
    <row r="445" spans="1:35">
      <c r="A445" s="4">
        <v>11</v>
      </c>
      <c r="B445" s="2" t="s">
        <v>365</v>
      </c>
      <c r="C445" s="24" t="s">
        <v>1470</v>
      </c>
      <c r="D445" s="26" t="s">
        <v>1319</v>
      </c>
    </row>
    <row r="446" spans="1:35">
      <c r="A446" s="4">
        <v>11</v>
      </c>
      <c r="B446" s="2" t="s">
        <v>365</v>
      </c>
      <c r="C446" s="26" t="s">
        <v>404</v>
      </c>
      <c r="D446" s="26" t="s">
        <v>403</v>
      </c>
    </row>
    <row r="447" spans="1:35">
      <c r="A447" s="4">
        <v>11</v>
      </c>
      <c r="B447" s="2" t="s">
        <v>365</v>
      </c>
      <c r="C447" s="26" t="s">
        <v>406</v>
      </c>
      <c r="D447" s="26" t="s">
        <v>405</v>
      </c>
    </row>
    <row r="448" spans="1:35">
      <c r="A448" s="4">
        <v>11</v>
      </c>
      <c r="B448" s="2" t="s">
        <v>365</v>
      </c>
      <c r="C448" s="26" t="s">
        <v>417</v>
      </c>
      <c r="D448" s="26" t="s">
        <v>416</v>
      </c>
    </row>
    <row r="449" spans="1:4">
      <c r="A449" s="4">
        <v>11</v>
      </c>
      <c r="B449" s="2" t="s">
        <v>365</v>
      </c>
      <c r="C449" s="24" t="s">
        <v>1471</v>
      </c>
      <c r="D449" s="26" t="s">
        <v>1320</v>
      </c>
    </row>
    <row r="450" spans="1:4">
      <c r="A450" s="4">
        <v>11</v>
      </c>
      <c r="B450" s="2" t="s">
        <v>365</v>
      </c>
      <c r="C450" s="26" t="s">
        <v>412</v>
      </c>
      <c r="D450" s="26" t="s">
        <v>411</v>
      </c>
    </row>
    <row r="451" spans="1:4">
      <c r="A451" s="4">
        <v>11</v>
      </c>
      <c r="B451" s="2" t="s">
        <v>365</v>
      </c>
      <c r="C451" s="26" t="s">
        <v>415</v>
      </c>
      <c r="D451" s="26" t="s">
        <v>414</v>
      </c>
    </row>
    <row r="452" spans="1:4">
      <c r="A452" s="4">
        <v>11</v>
      </c>
      <c r="B452" s="2" t="s">
        <v>365</v>
      </c>
      <c r="C452" s="24" t="s">
        <v>1472</v>
      </c>
      <c r="D452" s="26" t="s">
        <v>1321</v>
      </c>
    </row>
    <row r="453" spans="1:4">
      <c r="A453" s="4">
        <v>11</v>
      </c>
      <c r="B453" s="2" t="s">
        <v>365</v>
      </c>
      <c r="C453" s="26" t="s">
        <v>977</v>
      </c>
      <c r="D453" s="26" t="s">
        <v>1322</v>
      </c>
    </row>
    <row r="454" spans="1:4">
      <c r="A454" s="4">
        <v>11</v>
      </c>
      <c r="B454" s="2" t="s">
        <v>365</v>
      </c>
      <c r="C454" s="26" t="s">
        <v>410</v>
      </c>
      <c r="D454" s="26" t="s">
        <v>409</v>
      </c>
    </row>
    <row r="455" spans="1:4">
      <c r="A455" s="4">
        <v>11</v>
      </c>
      <c r="B455" s="2" t="s">
        <v>365</v>
      </c>
      <c r="C455" s="26" t="s">
        <v>423</v>
      </c>
      <c r="D455" s="26" t="s">
        <v>422</v>
      </c>
    </row>
    <row r="456" spans="1:4">
      <c r="A456" s="4">
        <v>11</v>
      </c>
      <c r="B456" s="2" t="s">
        <v>365</v>
      </c>
      <c r="C456" s="24" t="s">
        <v>1323</v>
      </c>
      <c r="D456" s="26" t="s">
        <v>397</v>
      </c>
    </row>
    <row r="457" spans="1:4">
      <c r="A457" s="4">
        <v>11</v>
      </c>
      <c r="B457" s="2" t="s">
        <v>365</v>
      </c>
      <c r="C457" s="24" t="s">
        <v>1324</v>
      </c>
      <c r="D457" s="26" t="s">
        <v>1325</v>
      </c>
    </row>
    <row r="458" spans="1:4">
      <c r="A458" s="4">
        <v>11</v>
      </c>
      <c r="B458" s="2" t="s">
        <v>365</v>
      </c>
      <c r="C458" s="24" t="s">
        <v>1473</v>
      </c>
      <c r="D458" s="26" t="s">
        <v>1326</v>
      </c>
    </row>
    <row r="459" spans="1:4">
      <c r="A459" s="4">
        <v>11</v>
      </c>
      <c r="B459" s="2" t="s">
        <v>365</v>
      </c>
      <c r="C459" s="24" t="s">
        <v>1474</v>
      </c>
      <c r="D459" s="26" t="s">
        <v>1327</v>
      </c>
    </row>
    <row r="460" spans="1:4">
      <c r="A460" s="4">
        <v>11</v>
      </c>
      <c r="B460" s="2" t="s">
        <v>365</v>
      </c>
      <c r="C460" s="24" t="s">
        <v>1475</v>
      </c>
      <c r="D460" s="26" t="s">
        <v>1328</v>
      </c>
    </row>
    <row r="461" spans="1:4" s="15" customFormat="1" ht="16.5" thickBot="1">
      <c r="A461" s="16">
        <v>11</v>
      </c>
      <c r="B461" s="20" t="s">
        <v>365</v>
      </c>
      <c r="C461" s="27" t="s">
        <v>421</v>
      </c>
      <c r="D461" s="27" t="s">
        <v>420</v>
      </c>
    </row>
    <row r="462" spans="1:4">
      <c r="A462" s="4">
        <v>12</v>
      </c>
      <c r="B462" s="2" t="s">
        <v>424</v>
      </c>
      <c r="C462" s="26" t="s">
        <v>426</v>
      </c>
      <c r="D462" s="26" t="s">
        <v>425</v>
      </c>
    </row>
    <row r="463" spans="1:4">
      <c r="A463" s="4">
        <v>12</v>
      </c>
      <c r="B463" s="2" t="s">
        <v>424</v>
      </c>
      <c r="C463" s="24" t="s">
        <v>1329</v>
      </c>
      <c r="D463" s="26" t="s">
        <v>1330</v>
      </c>
    </row>
    <row r="464" spans="1:4">
      <c r="A464" s="4">
        <v>12</v>
      </c>
      <c r="B464" s="2" t="s">
        <v>424</v>
      </c>
      <c r="C464" s="24" t="s">
        <v>1331</v>
      </c>
      <c r="D464" s="26" t="s">
        <v>1332</v>
      </c>
    </row>
    <row r="465" spans="1:4">
      <c r="A465" s="4">
        <v>12</v>
      </c>
      <c r="B465" s="2" t="s">
        <v>424</v>
      </c>
      <c r="C465" s="26" t="s">
        <v>428</v>
      </c>
      <c r="D465" s="26" t="s">
        <v>427</v>
      </c>
    </row>
    <row r="466" spans="1:4">
      <c r="A466" s="4">
        <v>12</v>
      </c>
      <c r="B466" s="2" t="s">
        <v>424</v>
      </c>
      <c r="C466" s="26" t="s">
        <v>430</v>
      </c>
      <c r="D466" s="26" t="s">
        <v>429</v>
      </c>
    </row>
    <row r="467" spans="1:4">
      <c r="A467" s="4">
        <v>12</v>
      </c>
      <c r="B467" s="2" t="s">
        <v>424</v>
      </c>
      <c r="C467" s="26" t="s">
        <v>432</v>
      </c>
      <c r="D467" s="26" t="s">
        <v>431</v>
      </c>
    </row>
    <row r="468" spans="1:4">
      <c r="A468" s="4">
        <v>12</v>
      </c>
      <c r="B468" s="2" t="s">
        <v>424</v>
      </c>
      <c r="C468" s="26" t="s">
        <v>434</v>
      </c>
      <c r="D468" s="26" t="s">
        <v>433</v>
      </c>
    </row>
    <row r="469" spans="1:4">
      <c r="A469" s="4">
        <v>12</v>
      </c>
      <c r="B469" s="2" t="s">
        <v>424</v>
      </c>
      <c r="C469" s="26" t="s">
        <v>436</v>
      </c>
      <c r="D469" s="28" t="s">
        <v>435</v>
      </c>
    </row>
    <row r="470" spans="1:4">
      <c r="A470" s="4">
        <v>12</v>
      </c>
      <c r="B470" s="2" t="s">
        <v>424</v>
      </c>
      <c r="C470" s="26" t="s">
        <v>438</v>
      </c>
      <c r="D470" s="26" t="s">
        <v>437</v>
      </c>
    </row>
    <row r="471" spans="1:4">
      <c r="A471" s="4">
        <v>12</v>
      </c>
      <c r="B471" s="2" t="s">
        <v>424</v>
      </c>
      <c r="C471" s="26" t="s">
        <v>440</v>
      </c>
      <c r="D471" s="26" t="s">
        <v>439</v>
      </c>
    </row>
    <row r="472" spans="1:4">
      <c r="A472" s="4">
        <v>12</v>
      </c>
      <c r="B472" s="2" t="s">
        <v>424</v>
      </c>
      <c r="C472" s="26" t="s">
        <v>442</v>
      </c>
      <c r="D472" s="26" t="s">
        <v>441</v>
      </c>
    </row>
    <row r="473" spans="1:4">
      <c r="A473" s="4">
        <v>12</v>
      </c>
      <c r="B473" s="2" t="s">
        <v>424</v>
      </c>
      <c r="C473" s="26" t="s">
        <v>444</v>
      </c>
      <c r="D473" s="26" t="s">
        <v>443</v>
      </c>
    </row>
    <row r="474" spans="1:4">
      <c r="A474" s="4">
        <v>12</v>
      </c>
      <c r="B474" s="2" t="s">
        <v>424</v>
      </c>
      <c r="C474" s="26" t="s">
        <v>447</v>
      </c>
      <c r="D474" s="26" t="s">
        <v>446</v>
      </c>
    </row>
    <row r="475" spans="1:4">
      <c r="A475" s="4">
        <v>12</v>
      </c>
      <c r="B475" s="2" t="s">
        <v>424</v>
      </c>
      <c r="C475" s="26" t="s">
        <v>1451</v>
      </c>
      <c r="D475" s="26" t="s">
        <v>445</v>
      </c>
    </row>
    <row r="476" spans="1:4">
      <c r="A476" s="4">
        <v>12</v>
      </c>
      <c r="B476" s="2" t="s">
        <v>424</v>
      </c>
      <c r="C476" s="26" t="s">
        <v>449</v>
      </c>
      <c r="D476" s="26" t="s">
        <v>448</v>
      </c>
    </row>
    <row r="477" spans="1:4">
      <c r="A477" s="4">
        <v>12</v>
      </c>
      <c r="B477" s="2" t="s">
        <v>424</v>
      </c>
      <c r="C477" s="26" t="s">
        <v>451</v>
      </c>
      <c r="D477" s="26" t="s">
        <v>450</v>
      </c>
    </row>
    <row r="478" spans="1:4">
      <c r="A478" s="4">
        <v>12</v>
      </c>
      <c r="B478" s="2" t="s">
        <v>424</v>
      </c>
      <c r="C478" s="26" t="s">
        <v>453</v>
      </c>
      <c r="D478" s="26" t="s">
        <v>452</v>
      </c>
    </row>
    <row r="479" spans="1:4">
      <c r="A479" s="4">
        <v>12</v>
      </c>
      <c r="B479" s="2" t="s">
        <v>424</v>
      </c>
      <c r="C479" s="26" t="s">
        <v>455</v>
      </c>
      <c r="D479" s="26" t="s">
        <v>454</v>
      </c>
    </row>
    <row r="480" spans="1:4">
      <c r="A480" s="4">
        <v>12</v>
      </c>
      <c r="B480" s="2" t="s">
        <v>424</v>
      </c>
      <c r="C480" s="24" t="s">
        <v>457</v>
      </c>
      <c r="D480" s="26" t="s">
        <v>1333</v>
      </c>
    </row>
    <row r="481" spans="1:58">
      <c r="A481" s="4">
        <v>12</v>
      </c>
      <c r="B481" s="2" t="s">
        <v>424</v>
      </c>
      <c r="C481" s="24" t="s">
        <v>1334</v>
      </c>
      <c r="D481" s="26" t="s">
        <v>456</v>
      </c>
    </row>
    <row r="482" spans="1:58">
      <c r="A482" s="4">
        <v>12</v>
      </c>
      <c r="B482" s="2" t="s">
        <v>424</v>
      </c>
      <c r="C482" s="24" t="s">
        <v>1335</v>
      </c>
      <c r="D482" s="26" t="s">
        <v>1336</v>
      </c>
    </row>
    <row r="483" spans="1:58">
      <c r="A483" s="4">
        <v>12</v>
      </c>
      <c r="B483" s="2" t="s">
        <v>424</v>
      </c>
      <c r="C483" s="24" t="s">
        <v>459</v>
      </c>
      <c r="D483" s="26" t="s">
        <v>458</v>
      </c>
    </row>
    <row r="484" spans="1:58">
      <c r="A484" s="4">
        <v>12</v>
      </c>
      <c r="B484" s="2" t="s">
        <v>424</v>
      </c>
      <c r="C484" s="24" t="s">
        <v>1337</v>
      </c>
      <c r="D484" s="26" t="s">
        <v>460</v>
      </c>
    </row>
    <row r="485" spans="1:58">
      <c r="A485" s="4">
        <v>12</v>
      </c>
      <c r="B485" s="2" t="s">
        <v>424</v>
      </c>
      <c r="C485" s="26" t="s">
        <v>462</v>
      </c>
      <c r="D485" s="26" t="s">
        <v>461</v>
      </c>
    </row>
    <row r="486" spans="1:58">
      <c r="A486" s="4">
        <v>12</v>
      </c>
      <c r="B486" s="2" t="s">
        <v>424</v>
      </c>
      <c r="C486" s="24" t="s">
        <v>1338</v>
      </c>
      <c r="D486" s="26" t="s">
        <v>1339</v>
      </c>
    </row>
    <row r="487" spans="1:58">
      <c r="A487" s="4">
        <v>12</v>
      </c>
      <c r="B487" s="2" t="s">
        <v>424</v>
      </c>
      <c r="C487" s="26" t="s">
        <v>464</v>
      </c>
      <c r="D487" s="26" t="s">
        <v>463</v>
      </c>
    </row>
    <row r="488" spans="1:58">
      <c r="A488" s="4">
        <v>12</v>
      </c>
      <c r="B488" s="2" t="s">
        <v>424</v>
      </c>
      <c r="C488" s="26" t="s">
        <v>466</v>
      </c>
      <c r="D488" s="26" t="s">
        <v>465</v>
      </c>
    </row>
    <row r="489" spans="1:58">
      <c r="A489" s="4">
        <v>12</v>
      </c>
      <c r="B489" s="2" t="s">
        <v>424</v>
      </c>
      <c r="C489" s="26" t="s">
        <v>468</v>
      </c>
      <c r="D489" s="26" t="s">
        <v>467</v>
      </c>
    </row>
    <row r="490" spans="1:58">
      <c r="A490" s="4">
        <v>12</v>
      </c>
      <c r="B490" s="2" t="s">
        <v>424</v>
      </c>
      <c r="C490" s="26" t="s">
        <v>470</v>
      </c>
      <c r="D490" s="26" t="s">
        <v>469</v>
      </c>
      <c r="AI490" s="26" t="s">
        <v>467</v>
      </c>
      <c r="AJ490" s="26" t="s">
        <v>469</v>
      </c>
      <c r="AK490" s="26" t="s">
        <v>471</v>
      </c>
      <c r="AL490" s="26" t="s">
        <v>473</v>
      </c>
      <c r="AM490" s="28" t="s">
        <v>475</v>
      </c>
      <c r="AN490" s="26" t="s">
        <v>477</v>
      </c>
      <c r="AO490" s="26" t="s">
        <v>479</v>
      </c>
      <c r="AP490" s="26" t="s">
        <v>481</v>
      </c>
      <c r="AQ490" s="26" t="s">
        <v>483</v>
      </c>
      <c r="AR490" s="26" t="s">
        <v>486</v>
      </c>
      <c r="AS490" s="26" t="s">
        <v>485</v>
      </c>
      <c r="AT490" s="26" t="s">
        <v>488</v>
      </c>
      <c r="AU490" s="26" t="s">
        <v>490</v>
      </c>
      <c r="AV490" s="26" t="s">
        <v>492</v>
      </c>
      <c r="AW490" s="26" t="s">
        <v>494</v>
      </c>
      <c r="AX490" s="26" t="s">
        <v>1340</v>
      </c>
      <c r="AY490" s="26" t="s">
        <v>495</v>
      </c>
      <c r="AZ490" s="26" t="s">
        <v>497</v>
      </c>
      <c r="BA490" s="26" t="s">
        <v>499</v>
      </c>
      <c r="BB490" s="26" t="s">
        <v>1343</v>
      </c>
      <c r="BC490" s="26" t="s">
        <v>501</v>
      </c>
      <c r="BD490" s="26" t="s">
        <v>503</v>
      </c>
      <c r="BE490" s="26" t="s">
        <v>1345</v>
      </c>
      <c r="BF490" s="26" t="s">
        <v>505</v>
      </c>
    </row>
    <row r="491" spans="1:58">
      <c r="A491" s="4">
        <v>12</v>
      </c>
      <c r="B491" s="2" t="s">
        <v>424</v>
      </c>
      <c r="C491" s="26" t="s">
        <v>472</v>
      </c>
      <c r="D491" s="26" t="s">
        <v>471</v>
      </c>
    </row>
    <row r="492" spans="1:58">
      <c r="A492" s="4">
        <v>12</v>
      </c>
      <c r="B492" s="2" t="s">
        <v>424</v>
      </c>
      <c r="C492" s="26" t="s">
        <v>474</v>
      </c>
      <c r="D492" s="26" t="s">
        <v>473</v>
      </c>
    </row>
    <row r="493" spans="1:58">
      <c r="A493" s="4">
        <v>12</v>
      </c>
      <c r="B493" s="2" t="s">
        <v>424</v>
      </c>
      <c r="C493" s="26" t="s">
        <v>476</v>
      </c>
      <c r="D493" s="28" t="s">
        <v>475</v>
      </c>
    </row>
    <row r="494" spans="1:58">
      <c r="A494" s="4">
        <v>12</v>
      </c>
      <c r="B494" s="2" t="s">
        <v>424</v>
      </c>
      <c r="C494" s="26" t="s">
        <v>478</v>
      </c>
      <c r="D494" s="26" t="s">
        <v>477</v>
      </c>
    </row>
    <row r="495" spans="1:58">
      <c r="A495" s="4">
        <v>12</v>
      </c>
      <c r="B495" s="2" t="s">
        <v>424</v>
      </c>
      <c r="C495" s="26" t="s">
        <v>480</v>
      </c>
      <c r="D495" s="26" t="s">
        <v>479</v>
      </c>
    </row>
    <row r="496" spans="1:58">
      <c r="A496" s="4">
        <v>12</v>
      </c>
      <c r="B496" s="2" t="s">
        <v>424</v>
      </c>
      <c r="C496" s="26" t="s">
        <v>482</v>
      </c>
      <c r="D496" s="26" t="s">
        <v>481</v>
      </c>
    </row>
    <row r="497" spans="1:4">
      <c r="A497" s="4">
        <v>12</v>
      </c>
      <c r="B497" s="2" t="s">
        <v>424</v>
      </c>
      <c r="C497" s="26" t="s">
        <v>484</v>
      </c>
      <c r="D497" s="26" t="s">
        <v>483</v>
      </c>
    </row>
    <row r="498" spans="1:4">
      <c r="A498" s="4">
        <v>12</v>
      </c>
      <c r="B498" s="2" t="s">
        <v>424</v>
      </c>
      <c r="C498" s="26" t="s">
        <v>487</v>
      </c>
      <c r="D498" s="26" t="s">
        <v>486</v>
      </c>
    </row>
    <row r="499" spans="1:4">
      <c r="A499" s="4">
        <v>12</v>
      </c>
      <c r="B499" s="2" t="s">
        <v>424</v>
      </c>
      <c r="C499" s="26" t="s">
        <v>1452</v>
      </c>
      <c r="D499" s="26" t="s">
        <v>485</v>
      </c>
    </row>
    <row r="500" spans="1:4">
      <c r="A500" s="4">
        <v>12</v>
      </c>
      <c r="B500" s="2" t="s">
        <v>424</v>
      </c>
      <c r="C500" s="26" t="s">
        <v>489</v>
      </c>
      <c r="D500" s="26" t="s">
        <v>488</v>
      </c>
    </row>
    <row r="501" spans="1:4">
      <c r="A501" s="4">
        <v>12</v>
      </c>
      <c r="B501" s="2" t="s">
        <v>424</v>
      </c>
      <c r="C501" s="26" t="s">
        <v>491</v>
      </c>
      <c r="D501" s="26" t="s">
        <v>490</v>
      </c>
    </row>
    <row r="502" spans="1:4">
      <c r="A502" s="4">
        <v>12</v>
      </c>
      <c r="B502" s="2" t="s">
        <v>424</v>
      </c>
      <c r="C502" s="26" t="s">
        <v>493</v>
      </c>
      <c r="D502" s="26" t="s">
        <v>492</v>
      </c>
    </row>
    <row r="503" spans="1:4">
      <c r="A503" s="4">
        <v>12</v>
      </c>
      <c r="B503" s="2" t="s">
        <v>424</v>
      </c>
      <c r="C503" s="26" t="s">
        <v>966</v>
      </c>
      <c r="D503" s="26" t="s">
        <v>494</v>
      </c>
    </row>
    <row r="504" spans="1:4">
      <c r="A504" s="4">
        <v>12</v>
      </c>
      <c r="B504" s="2" t="s">
        <v>424</v>
      </c>
      <c r="C504" s="26" t="s">
        <v>496</v>
      </c>
      <c r="D504" s="26" t="s">
        <v>1340</v>
      </c>
    </row>
    <row r="505" spans="1:4">
      <c r="A505" s="4">
        <v>12</v>
      </c>
      <c r="B505" s="2" t="s">
        <v>424</v>
      </c>
      <c r="C505" s="26" t="s">
        <v>1341</v>
      </c>
      <c r="D505" s="26" t="s">
        <v>495</v>
      </c>
    </row>
    <row r="506" spans="1:4">
      <c r="A506" s="4">
        <v>12</v>
      </c>
      <c r="B506" s="2" t="s">
        <v>424</v>
      </c>
      <c r="C506" s="26" t="s">
        <v>498</v>
      </c>
      <c r="D506" s="26" t="s">
        <v>497</v>
      </c>
    </row>
    <row r="507" spans="1:4">
      <c r="A507" s="4">
        <v>12</v>
      </c>
      <c r="B507" s="2" t="s">
        <v>424</v>
      </c>
      <c r="C507" s="26" t="s">
        <v>500</v>
      </c>
      <c r="D507" s="26" t="s">
        <v>499</v>
      </c>
    </row>
    <row r="508" spans="1:4">
      <c r="A508" s="4">
        <v>12</v>
      </c>
      <c r="B508" s="2" t="s">
        <v>424</v>
      </c>
      <c r="C508" s="24" t="s">
        <v>1342</v>
      </c>
      <c r="D508" s="26" t="s">
        <v>1343</v>
      </c>
    </row>
    <row r="509" spans="1:4">
      <c r="A509" s="4">
        <v>12</v>
      </c>
      <c r="B509" s="2" t="s">
        <v>424</v>
      </c>
      <c r="C509" s="26" t="s">
        <v>502</v>
      </c>
      <c r="D509" s="26" t="s">
        <v>501</v>
      </c>
    </row>
    <row r="510" spans="1:4">
      <c r="A510" s="4">
        <v>12</v>
      </c>
      <c r="B510" s="2" t="s">
        <v>424</v>
      </c>
      <c r="C510" s="26" t="s">
        <v>504</v>
      </c>
      <c r="D510" s="26" t="s">
        <v>503</v>
      </c>
    </row>
    <row r="511" spans="1:4">
      <c r="A511" s="4">
        <v>12</v>
      </c>
      <c r="B511" s="2" t="s">
        <v>424</v>
      </c>
      <c r="C511" s="24" t="s">
        <v>1344</v>
      </c>
      <c r="D511" s="26" t="s">
        <v>1345</v>
      </c>
    </row>
    <row r="512" spans="1:4">
      <c r="A512" s="4">
        <v>12</v>
      </c>
      <c r="B512" s="2" t="s">
        <v>424</v>
      </c>
      <c r="C512" s="26" t="s">
        <v>506</v>
      </c>
      <c r="D512" s="26" t="s">
        <v>505</v>
      </c>
    </row>
    <row r="513" spans="1:4">
      <c r="A513" s="4">
        <v>12</v>
      </c>
      <c r="B513" s="2" t="s">
        <v>424</v>
      </c>
      <c r="C513" s="26" t="s">
        <v>508</v>
      </c>
      <c r="D513" s="26" t="s">
        <v>507</v>
      </c>
    </row>
    <row r="514" spans="1:4">
      <c r="A514" s="4">
        <v>12</v>
      </c>
      <c r="B514" s="2" t="s">
        <v>424</v>
      </c>
      <c r="C514" s="26" t="s">
        <v>510</v>
      </c>
      <c r="D514" s="26" t="s">
        <v>509</v>
      </c>
    </row>
    <row r="515" spans="1:4">
      <c r="A515" s="4">
        <v>12</v>
      </c>
      <c r="B515" s="2" t="s">
        <v>424</v>
      </c>
      <c r="C515" s="26" t="s">
        <v>512</v>
      </c>
      <c r="D515" s="26" t="s">
        <v>511</v>
      </c>
    </row>
    <row r="516" spans="1:4">
      <c r="A516" s="4">
        <v>12</v>
      </c>
      <c r="B516" s="2" t="s">
        <v>424</v>
      </c>
      <c r="C516" s="26" t="s">
        <v>514</v>
      </c>
      <c r="D516" s="26" t="s">
        <v>513</v>
      </c>
    </row>
    <row r="517" spans="1:4">
      <c r="A517" s="4">
        <v>12</v>
      </c>
      <c r="B517" s="2" t="s">
        <v>424</v>
      </c>
      <c r="C517" s="26" t="s">
        <v>516</v>
      </c>
      <c r="D517" s="26" t="s">
        <v>515</v>
      </c>
    </row>
    <row r="518" spans="1:4">
      <c r="A518" s="4">
        <v>12</v>
      </c>
      <c r="B518" s="2" t="s">
        <v>424</v>
      </c>
      <c r="C518" s="26" t="s">
        <v>518</v>
      </c>
      <c r="D518" s="28" t="s">
        <v>517</v>
      </c>
    </row>
    <row r="519" spans="1:4">
      <c r="A519" s="4">
        <v>12</v>
      </c>
      <c r="B519" s="2" t="s">
        <v>424</v>
      </c>
      <c r="C519" s="26" t="s">
        <v>520</v>
      </c>
      <c r="D519" s="26" t="s">
        <v>519</v>
      </c>
    </row>
    <row r="520" spans="1:4">
      <c r="A520" s="4">
        <v>12</v>
      </c>
      <c r="B520" s="2" t="s">
        <v>424</v>
      </c>
      <c r="C520" s="26" t="s">
        <v>522</v>
      </c>
      <c r="D520" s="26" t="s">
        <v>521</v>
      </c>
    </row>
    <row r="521" spans="1:4">
      <c r="A521" s="4">
        <v>12</v>
      </c>
      <c r="B521" s="2" t="s">
        <v>424</v>
      </c>
      <c r="C521" s="26" t="s">
        <v>524</v>
      </c>
      <c r="D521" s="26" t="s">
        <v>523</v>
      </c>
    </row>
    <row r="522" spans="1:4">
      <c r="A522" s="4">
        <v>12</v>
      </c>
      <c r="B522" s="2" t="s">
        <v>424</v>
      </c>
      <c r="C522" s="26" t="s">
        <v>526</v>
      </c>
      <c r="D522" s="26" t="s">
        <v>525</v>
      </c>
    </row>
    <row r="523" spans="1:4">
      <c r="A523" s="4">
        <v>12</v>
      </c>
      <c r="B523" s="2" t="s">
        <v>424</v>
      </c>
      <c r="C523" s="26" t="s">
        <v>530</v>
      </c>
      <c r="D523" s="28" t="s">
        <v>529</v>
      </c>
    </row>
    <row r="524" spans="1:4">
      <c r="A524" s="4">
        <v>12</v>
      </c>
      <c r="B524" s="2" t="s">
        <v>424</v>
      </c>
      <c r="C524" s="26" t="s">
        <v>528</v>
      </c>
      <c r="D524" s="28" t="s">
        <v>527</v>
      </c>
    </row>
    <row r="525" spans="1:4">
      <c r="A525" s="4">
        <v>12</v>
      </c>
      <c r="B525" s="2" t="s">
        <v>424</v>
      </c>
      <c r="C525" s="26" t="s">
        <v>532</v>
      </c>
      <c r="D525" s="26" t="s">
        <v>531</v>
      </c>
    </row>
    <row r="526" spans="1:4">
      <c r="A526" s="4">
        <v>12</v>
      </c>
      <c r="B526" s="2" t="s">
        <v>424</v>
      </c>
      <c r="C526" s="26" t="s">
        <v>534</v>
      </c>
      <c r="D526" s="26" t="s">
        <v>533</v>
      </c>
    </row>
    <row r="527" spans="1:4">
      <c r="A527" s="4">
        <v>12</v>
      </c>
      <c r="B527" s="2" t="s">
        <v>424</v>
      </c>
      <c r="C527" s="26" t="s">
        <v>536</v>
      </c>
      <c r="D527" s="26" t="s">
        <v>535</v>
      </c>
    </row>
    <row r="528" spans="1:4">
      <c r="A528" s="4">
        <v>12</v>
      </c>
      <c r="B528" s="2" t="s">
        <v>424</v>
      </c>
      <c r="C528" s="26" t="s">
        <v>1453</v>
      </c>
      <c r="D528" s="26" t="s">
        <v>537</v>
      </c>
    </row>
    <row r="529" spans="1:4">
      <c r="A529" s="4">
        <v>12</v>
      </c>
      <c r="B529" s="2" t="s">
        <v>424</v>
      </c>
      <c r="C529" s="26" t="s">
        <v>539</v>
      </c>
      <c r="D529" s="26" t="s">
        <v>1346</v>
      </c>
    </row>
    <row r="530" spans="1:4">
      <c r="A530" s="4">
        <v>12</v>
      </c>
      <c r="B530" s="2" t="s">
        <v>424</v>
      </c>
      <c r="C530" s="26" t="s">
        <v>1347</v>
      </c>
      <c r="D530" s="26" t="s">
        <v>538</v>
      </c>
    </row>
    <row r="531" spans="1:4">
      <c r="A531" s="4">
        <v>12</v>
      </c>
      <c r="B531" s="2" t="s">
        <v>424</v>
      </c>
      <c r="C531" s="26" t="s">
        <v>541</v>
      </c>
      <c r="D531" s="28" t="s">
        <v>540</v>
      </c>
    </row>
    <row r="532" spans="1:4">
      <c r="A532" s="4">
        <v>12</v>
      </c>
      <c r="B532" s="2" t="s">
        <v>424</v>
      </c>
      <c r="C532" s="26" t="s">
        <v>543</v>
      </c>
      <c r="D532" s="26" t="s">
        <v>542</v>
      </c>
    </row>
    <row r="533" spans="1:4">
      <c r="A533" s="4">
        <v>12</v>
      </c>
      <c r="B533" s="2" t="s">
        <v>424</v>
      </c>
      <c r="C533" s="24" t="s">
        <v>1348</v>
      </c>
      <c r="D533" s="26" t="s">
        <v>1349</v>
      </c>
    </row>
    <row r="534" spans="1:4">
      <c r="A534" s="4">
        <v>12</v>
      </c>
      <c r="B534" s="2" t="s">
        <v>424</v>
      </c>
      <c r="C534" s="26" t="s">
        <v>545</v>
      </c>
      <c r="D534" s="26" t="s">
        <v>544</v>
      </c>
    </row>
    <row r="535" spans="1:4">
      <c r="A535" s="4">
        <v>12</v>
      </c>
      <c r="B535" s="2" t="s">
        <v>424</v>
      </c>
      <c r="C535" s="26" t="s">
        <v>547</v>
      </c>
      <c r="D535" s="26" t="s">
        <v>546</v>
      </c>
    </row>
    <row r="536" spans="1:4">
      <c r="A536" s="4">
        <v>12</v>
      </c>
      <c r="B536" s="2" t="s">
        <v>424</v>
      </c>
      <c r="C536" s="24" t="s">
        <v>1350</v>
      </c>
      <c r="D536" s="26" t="s">
        <v>1351</v>
      </c>
    </row>
    <row r="537" spans="1:4">
      <c r="A537" s="4">
        <v>12</v>
      </c>
      <c r="B537" s="2" t="s">
        <v>424</v>
      </c>
      <c r="C537" s="26" t="s">
        <v>549</v>
      </c>
      <c r="D537" s="26" t="s">
        <v>548</v>
      </c>
    </row>
    <row r="538" spans="1:4">
      <c r="A538" s="4">
        <v>12</v>
      </c>
      <c r="B538" s="2" t="s">
        <v>424</v>
      </c>
      <c r="C538" s="26" t="s">
        <v>551</v>
      </c>
      <c r="D538" s="26" t="s">
        <v>550</v>
      </c>
    </row>
    <row r="539" spans="1:4">
      <c r="A539" s="4">
        <v>12</v>
      </c>
      <c r="B539" s="2" t="s">
        <v>424</v>
      </c>
      <c r="C539" s="26" t="s">
        <v>553</v>
      </c>
      <c r="D539" s="26" t="s">
        <v>552</v>
      </c>
    </row>
    <row r="540" spans="1:4">
      <c r="A540" s="4">
        <v>12</v>
      </c>
      <c r="B540" s="2" t="s">
        <v>424</v>
      </c>
      <c r="C540" s="26" t="s">
        <v>555</v>
      </c>
      <c r="D540" s="26" t="s">
        <v>554</v>
      </c>
    </row>
    <row r="541" spans="1:4">
      <c r="A541" s="4">
        <v>12</v>
      </c>
      <c r="B541" s="2" t="s">
        <v>424</v>
      </c>
      <c r="C541" s="26" t="s">
        <v>557</v>
      </c>
      <c r="D541" s="26" t="s">
        <v>556</v>
      </c>
    </row>
    <row r="542" spans="1:4">
      <c r="A542" s="4">
        <v>12</v>
      </c>
      <c r="B542" s="2" t="s">
        <v>424</v>
      </c>
      <c r="C542" s="26" t="s">
        <v>559</v>
      </c>
      <c r="D542" s="28" t="s">
        <v>558</v>
      </c>
    </row>
    <row r="543" spans="1:4">
      <c r="A543" s="4">
        <v>12</v>
      </c>
      <c r="B543" s="2" t="s">
        <v>424</v>
      </c>
      <c r="C543" s="26" t="s">
        <v>561</v>
      </c>
      <c r="D543" s="28" t="s">
        <v>560</v>
      </c>
    </row>
    <row r="544" spans="1:4">
      <c r="A544" s="4">
        <v>12</v>
      </c>
      <c r="B544" s="2" t="s">
        <v>424</v>
      </c>
      <c r="C544" s="26" t="s">
        <v>563</v>
      </c>
      <c r="D544" s="26" t="s">
        <v>562</v>
      </c>
    </row>
    <row r="545" spans="1:4">
      <c r="A545" s="4">
        <v>12</v>
      </c>
      <c r="B545" s="2" t="s">
        <v>424</v>
      </c>
      <c r="C545" s="26" t="s">
        <v>565</v>
      </c>
      <c r="D545" s="28" t="s">
        <v>564</v>
      </c>
    </row>
    <row r="546" spans="1:4">
      <c r="A546" s="4">
        <v>12</v>
      </c>
      <c r="B546" s="2" t="s">
        <v>424</v>
      </c>
      <c r="C546" s="26" t="s">
        <v>567</v>
      </c>
      <c r="D546" s="26" t="s">
        <v>566</v>
      </c>
    </row>
    <row r="547" spans="1:4">
      <c r="A547" s="4">
        <v>12</v>
      </c>
      <c r="B547" s="2" t="s">
        <v>424</v>
      </c>
      <c r="C547" s="26" t="s">
        <v>569</v>
      </c>
      <c r="D547" s="26" t="s">
        <v>568</v>
      </c>
    </row>
    <row r="548" spans="1:4">
      <c r="A548" s="4">
        <v>12</v>
      </c>
      <c r="B548" s="2" t="s">
        <v>424</v>
      </c>
      <c r="C548" s="26" t="s">
        <v>573</v>
      </c>
      <c r="D548" s="28" t="s">
        <v>572</v>
      </c>
    </row>
    <row r="549" spans="1:4">
      <c r="A549" s="4">
        <v>12</v>
      </c>
      <c r="B549" s="2" t="s">
        <v>424</v>
      </c>
      <c r="C549" s="26" t="s">
        <v>571</v>
      </c>
      <c r="D549" s="28" t="s">
        <v>570</v>
      </c>
    </row>
    <row r="550" spans="1:4">
      <c r="A550" s="4">
        <v>12</v>
      </c>
      <c r="B550" s="2" t="s">
        <v>424</v>
      </c>
      <c r="C550" s="26" t="s">
        <v>575</v>
      </c>
      <c r="D550" s="26" t="s">
        <v>574</v>
      </c>
    </row>
    <row r="551" spans="1:4">
      <c r="A551" s="4">
        <v>12</v>
      </c>
      <c r="B551" s="2" t="s">
        <v>424</v>
      </c>
      <c r="C551" s="26" t="s">
        <v>577</v>
      </c>
      <c r="D551" s="26" t="s">
        <v>576</v>
      </c>
    </row>
    <row r="552" spans="1:4">
      <c r="A552" s="4">
        <v>12</v>
      </c>
      <c r="B552" s="2" t="s">
        <v>424</v>
      </c>
      <c r="C552" s="26" t="s">
        <v>579</v>
      </c>
      <c r="D552" s="26" t="s">
        <v>578</v>
      </c>
    </row>
    <row r="553" spans="1:4">
      <c r="A553" s="4">
        <v>12</v>
      </c>
      <c r="B553" s="2" t="s">
        <v>424</v>
      </c>
      <c r="C553" s="26" t="s">
        <v>1454</v>
      </c>
      <c r="D553" s="26" t="s">
        <v>580</v>
      </c>
    </row>
    <row r="554" spans="1:4">
      <c r="A554" s="4">
        <v>12</v>
      </c>
      <c r="B554" s="2" t="s">
        <v>424</v>
      </c>
      <c r="C554" s="26" t="s">
        <v>582</v>
      </c>
      <c r="D554" s="26" t="s">
        <v>1352</v>
      </c>
    </row>
    <row r="555" spans="1:4">
      <c r="A555" s="4">
        <v>12</v>
      </c>
      <c r="B555" s="2" t="s">
        <v>424</v>
      </c>
      <c r="C555" s="26" t="s">
        <v>1353</v>
      </c>
      <c r="D555" s="26" t="s">
        <v>581</v>
      </c>
    </row>
    <row r="556" spans="1:4">
      <c r="A556" s="4">
        <v>12</v>
      </c>
      <c r="B556" s="2" t="s">
        <v>424</v>
      </c>
      <c r="C556" s="26" t="s">
        <v>584</v>
      </c>
      <c r="D556" s="28" t="s">
        <v>583</v>
      </c>
    </row>
    <row r="557" spans="1:4">
      <c r="A557" s="4">
        <v>12</v>
      </c>
      <c r="B557" s="2" t="s">
        <v>424</v>
      </c>
      <c r="C557" s="26" t="s">
        <v>586</v>
      </c>
      <c r="D557" s="28" t="s">
        <v>585</v>
      </c>
    </row>
    <row r="558" spans="1:4">
      <c r="A558" s="4">
        <v>12</v>
      </c>
      <c r="B558" s="2" t="s">
        <v>424</v>
      </c>
      <c r="C558" s="24" t="s">
        <v>1354</v>
      </c>
      <c r="D558" s="26" t="s">
        <v>1355</v>
      </c>
    </row>
    <row r="559" spans="1:4">
      <c r="A559" s="4">
        <v>12</v>
      </c>
      <c r="B559" s="2" t="s">
        <v>424</v>
      </c>
      <c r="C559" s="26" t="s">
        <v>588</v>
      </c>
      <c r="D559" s="26" t="s">
        <v>587</v>
      </c>
    </row>
    <row r="560" spans="1:4">
      <c r="A560" s="4">
        <v>12</v>
      </c>
      <c r="B560" s="2" t="s">
        <v>424</v>
      </c>
      <c r="C560" s="26" t="s">
        <v>590</v>
      </c>
      <c r="D560" s="28" t="s">
        <v>589</v>
      </c>
    </row>
    <row r="561" spans="1:4">
      <c r="A561" s="4">
        <v>12</v>
      </c>
      <c r="B561" s="2" t="s">
        <v>424</v>
      </c>
      <c r="C561" s="24" t="s">
        <v>1356</v>
      </c>
      <c r="D561" s="26" t="s">
        <v>1357</v>
      </c>
    </row>
    <row r="562" spans="1:4">
      <c r="A562" s="4">
        <v>12</v>
      </c>
      <c r="B562" s="2" t="s">
        <v>424</v>
      </c>
      <c r="C562" s="26" t="s">
        <v>592</v>
      </c>
      <c r="D562" s="28" t="s">
        <v>591</v>
      </c>
    </row>
    <row r="563" spans="1:4">
      <c r="A563" s="4">
        <v>12</v>
      </c>
      <c r="B563" s="2" t="s">
        <v>424</v>
      </c>
      <c r="C563" s="28" t="s">
        <v>594</v>
      </c>
      <c r="D563" s="26" t="s">
        <v>593</v>
      </c>
    </row>
    <row r="564" spans="1:4">
      <c r="A564" s="4">
        <v>12</v>
      </c>
      <c r="B564" s="2" t="s">
        <v>424</v>
      </c>
      <c r="C564" s="28" t="s">
        <v>596</v>
      </c>
      <c r="D564" s="26" t="s">
        <v>595</v>
      </c>
    </row>
    <row r="565" spans="1:4">
      <c r="A565" s="4">
        <v>12</v>
      </c>
      <c r="B565" s="2" t="s">
        <v>424</v>
      </c>
      <c r="C565" s="28" t="s">
        <v>598</v>
      </c>
      <c r="D565" s="26" t="s">
        <v>597</v>
      </c>
    </row>
    <row r="566" spans="1:4">
      <c r="A566" s="4">
        <v>12</v>
      </c>
      <c r="B566" s="2" t="s">
        <v>424</v>
      </c>
      <c r="C566" s="28" t="s">
        <v>600</v>
      </c>
      <c r="D566" s="26" t="s">
        <v>599</v>
      </c>
    </row>
    <row r="567" spans="1:4">
      <c r="A567" s="4">
        <v>12</v>
      </c>
      <c r="B567" s="2" t="s">
        <v>424</v>
      </c>
      <c r="C567" s="28" t="s">
        <v>602</v>
      </c>
      <c r="D567" s="28" t="s">
        <v>601</v>
      </c>
    </row>
    <row r="568" spans="1:4">
      <c r="A568" s="4">
        <v>12</v>
      </c>
      <c r="B568" s="2" t="s">
        <v>424</v>
      </c>
      <c r="C568" s="28" t="s">
        <v>604</v>
      </c>
      <c r="D568" s="28" t="s">
        <v>603</v>
      </c>
    </row>
    <row r="569" spans="1:4">
      <c r="A569" s="4">
        <v>12</v>
      </c>
      <c r="B569" s="2" t="s">
        <v>424</v>
      </c>
      <c r="C569" s="28" t="s">
        <v>606</v>
      </c>
      <c r="D569" s="26" t="s">
        <v>605</v>
      </c>
    </row>
    <row r="570" spans="1:4">
      <c r="A570" s="4">
        <v>12</v>
      </c>
      <c r="B570" s="2" t="s">
        <v>424</v>
      </c>
      <c r="C570" s="28" t="s">
        <v>608</v>
      </c>
      <c r="D570" s="26" t="s">
        <v>607</v>
      </c>
    </row>
    <row r="571" spans="1:4">
      <c r="A571" s="4">
        <v>12</v>
      </c>
      <c r="B571" s="2" t="s">
        <v>424</v>
      </c>
      <c r="C571" s="28" t="s">
        <v>610</v>
      </c>
      <c r="D571" s="26" t="s">
        <v>609</v>
      </c>
    </row>
    <row r="572" spans="1:4">
      <c r="A572" s="4">
        <v>12</v>
      </c>
      <c r="B572" s="2" t="s">
        <v>424</v>
      </c>
      <c r="C572" s="28" t="s">
        <v>612</v>
      </c>
      <c r="D572" s="26" t="s">
        <v>611</v>
      </c>
    </row>
    <row r="573" spans="1:4">
      <c r="A573" s="4">
        <v>12</v>
      </c>
      <c r="B573" s="2" t="s">
        <v>424</v>
      </c>
      <c r="C573" s="28" t="s">
        <v>616</v>
      </c>
      <c r="D573" s="28" t="s">
        <v>615</v>
      </c>
    </row>
    <row r="574" spans="1:4">
      <c r="A574" s="4">
        <v>12</v>
      </c>
      <c r="B574" s="2" t="s">
        <v>424</v>
      </c>
      <c r="C574" s="28" t="s">
        <v>614</v>
      </c>
      <c r="D574" s="28" t="s">
        <v>613</v>
      </c>
    </row>
    <row r="575" spans="1:4">
      <c r="A575" s="4">
        <v>12</v>
      </c>
      <c r="B575" s="2" t="s">
        <v>424</v>
      </c>
      <c r="C575" s="28" t="s">
        <v>618</v>
      </c>
      <c r="D575" s="26" t="s">
        <v>617</v>
      </c>
    </row>
    <row r="576" spans="1:4">
      <c r="A576" s="4">
        <v>12</v>
      </c>
      <c r="B576" s="2" t="s">
        <v>424</v>
      </c>
      <c r="C576" s="28" t="s">
        <v>620</v>
      </c>
      <c r="D576" s="26" t="s">
        <v>619</v>
      </c>
    </row>
    <row r="577" spans="1:4">
      <c r="A577" s="4">
        <v>12</v>
      </c>
      <c r="B577" s="2" t="s">
        <v>424</v>
      </c>
      <c r="C577" s="28" t="s">
        <v>622</v>
      </c>
      <c r="D577" s="26" t="s">
        <v>621</v>
      </c>
    </row>
    <row r="578" spans="1:4">
      <c r="A578" s="4">
        <v>12</v>
      </c>
      <c r="B578" s="2" t="s">
        <v>424</v>
      </c>
      <c r="C578" s="28" t="s">
        <v>1358</v>
      </c>
      <c r="D578" s="26" t="s">
        <v>623</v>
      </c>
    </row>
    <row r="579" spans="1:4">
      <c r="A579" s="4">
        <v>12</v>
      </c>
      <c r="B579" s="2" t="s">
        <v>424</v>
      </c>
      <c r="C579" s="28" t="s">
        <v>625</v>
      </c>
      <c r="D579" s="26" t="s">
        <v>1359</v>
      </c>
    </row>
    <row r="580" spans="1:4">
      <c r="A580" s="4">
        <v>12</v>
      </c>
      <c r="B580" s="2" t="s">
        <v>424</v>
      </c>
      <c r="C580" s="28" t="s">
        <v>1360</v>
      </c>
      <c r="D580" s="26" t="s">
        <v>624</v>
      </c>
    </row>
    <row r="581" spans="1:4">
      <c r="A581" s="4">
        <v>12</v>
      </c>
      <c r="B581" s="2" t="s">
        <v>424</v>
      </c>
      <c r="C581" s="28" t="s">
        <v>627</v>
      </c>
      <c r="D581" s="28" t="s">
        <v>626</v>
      </c>
    </row>
    <row r="582" spans="1:4">
      <c r="A582" s="4">
        <v>12</v>
      </c>
      <c r="B582" s="2" t="s">
        <v>424</v>
      </c>
      <c r="C582" s="28" t="s">
        <v>629</v>
      </c>
      <c r="D582" s="28" t="s">
        <v>628</v>
      </c>
    </row>
    <row r="583" spans="1:4">
      <c r="A583" s="4">
        <v>12</v>
      </c>
      <c r="B583" s="2" t="s">
        <v>424</v>
      </c>
      <c r="C583" s="24" t="s">
        <v>1361</v>
      </c>
      <c r="D583" s="26" t="s">
        <v>1362</v>
      </c>
    </row>
    <row r="584" spans="1:4">
      <c r="A584" s="4">
        <v>12</v>
      </c>
      <c r="B584" s="2" t="s">
        <v>424</v>
      </c>
      <c r="C584" s="26" t="s">
        <v>1360</v>
      </c>
      <c r="D584" s="26" t="s">
        <v>630</v>
      </c>
    </row>
    <row r="585" spans="1:4">
      <c r="A585" s="4">
        <v>12</v>
      </c>
      <c r="B585" s="2" t="s">
        <v>424</v>
      </c>
      <c r="C585" s="26" t="s">
        <v>627</v>
      </c>
      <c r="D585" s="28" t="s">
        <v>631</v>
      </c>
    </row>
    <row r="586" spans="1:4">
      <c r="A586" s="4">
        <v>12</v>
      </c>
      <c r="B586" s="2" t="s">
        <v>424</v>
      </c>
      <c r="C586" s="24" t="s">
        <v>1363</v>
      </c>
      <c r="D586" s="26" t="s">
        <v>1364</v>
      </c>
    </row>
    <row r="587" spans="1:4">
      <c r="A587" s="4">
        <v>12</v>
      </c>
      <c r="B587" s="2" t="s">
        <v>424</v>
      </c>
      <c r="C587" s="28" t="s">
        <v>633</v>
      </c>
      <c r="D587" s="26" t="s">
        <v>632</v>
      </c>
    </row>
    <row r="588" spans="1:4">
      <c r="A588" s="4">
        <v>12</v>
      </c>
      <c r="B588" s="2" t="s">
        <v>424</v>
      </c>
      <c r="C588" s="28" t="s">
        <v>635</v>
      </c>
      <c r="D588" s="26" t="s">
        <v>634</v>
      </c>
    </row>
    <row r="589" spans="1:4">
      <c r="A589" s="4">
        <v>12</v>
      </c>
      <c r="B589" s="2" t="s">
        <v>424</v>
      </c>
      <c r="C589" s="28" t="s">
        <v>637</v>
      </c>
      <c r="D589" s="26" t="s">
        <v>636</v>
      </c>
    </row>
    <row r="590" spans="1:4">
      <c r="A590" s="4">
        <v>12</v>
      </c>
      <c r="B590" s="2" t="s">
        <v>424</v>
      </c>
      <c r="C590" s="28" t="s">
        <v>639</v>
      </c>
      <c r="D590" s="26" t="s">
        <v>638</v>
      </c>
    </row>
    <row r="591" spans="1:4">
      <c r="A591" s="4">
        <v>12</v>
      </c>
      <c r="B591" s="2" t="s">
        <v>424</v>
      </c>
      <c r="C591" s="28" t="s">
        <v>641</v>
      </c>
      <c r="D591" s="26" t="s">
        <v>640</v>
      </c>
    </row>
    <row r="592" spans="1:4">
      <c r="A592" s="4">
        <v>12</v>
      </c>
      <c r="B592" s="2" t="s">
        <v>424</v>
      </c>
      <c r="C592" s="28" t="s">
        <v>643</v>
      </c>
      <c r="D592" s="28" t="s">
        <v>642</v>
      </c>
    </row>
    <row r="593" spans="1:4">
      <c r="A593" s="4">
        <v>12</v>
      </c>
      <c r="B593" s="2" t="s">
        <v>424</v>
      </c>
      <c r="C593" s="28" t="s">
        <v>645</v>
      </c>
      <c r="D593" s="28" t="s">
        <v>644</v>
      </c>
    </row>
    <row r="594" spans="1:4">
      <c r="A594" s="4">
        <v>12</v>
      </c>
      <c r="B594" s="2" t="s">
        <v>424</v>
      </c>
      <c r="C594" s="28" t="s">
        <v>647</v>
      </c>
      <c r="D594" s="26" t="s">
        <v>646</v>
      </c>
    </row>
    <row r="595" spans="1:4">
      <c r="A595" s="4">
        <v>12</v>
      </c>
      <c r="B595" s="2" t="s">
        <v>424</v>
      </c>
      <c r="C595" s="28" t="s">
        <v>649</v>
      </c>
      <c r="D595" s="26" t="s">
        <v>648</v>
      </c>
    </row>
    <row r="596" spans="1:4">
      <c r="A596" s="4">
        <v>12</v>
      </c>
      <c r="B596" s="2" t="s">
        <v>424</v>
      </c>
      <c r="C596" s="28" t="s">
        <v>651</v>
      </c>
      <c r="D596" s="26" t="s">
        <v>650</v>
      </c>
    </row>
    <row r="597" spans="1:4">
      <c r="A597" s="4">
        <v>12</v>
      </c>
      <c r="B597" s="2" t="s">
        <v>424</v>
      </c>
      <c r="C597" s="28" t="s">
        <v>653</v>
      </c>
      <c r="D597" s="26" t="s">
        <v>652</v>
      </c>
    </row>
    <row r="598" spans="1:4">
      <c r="A598" s="4">
        <v>12</v>
      </c>
      <c r="B598" s="2" t="s">
        <v>424</v>
      </c>
      <c r="C598" s="28" t="s">
        <v>657</v>
      </c>
      <c r="D598" s="28" t="s">
        <v>656</v>
      </c>
    </row>
    <row r="599" spans="1:4">
      <c r="A599" s="4">
        <v>12</v>
      </c>
      <c r="B599" s="2" t="s">
        <v>424</v>
      </c>
      <c r="C599" s="28" t="s">
        <v>655</v>
      </c>
      <c r="D599" s="28" t="s">
        <v>654</v>
      </c>
    </row>
    <row r="600" spans="1:4">
      <c r="A600" s="4">
        <v>12</v>
      </c>
      <c r="B600" s="2" t="s">
        <v>424</v>
      </c>
      <c r="C600" s="28" t="s">
        <v>659</v>
      </c>
      <c r="D600" s="26" t="s">
        <v>658</v>
      </c>
    </row>
    <row r="601" spans="1:4">
      <c r="A601" s="4">
        <v>12</v>
      </c>
      <c r="B601" s="2" t="s">
        <v>424</v>
      </c>
      <c r="C601" s="28" t="s">
        <v>661</v>
      </c>
      <c r="D601" s="26" t="s">
        <v>660</v>
      </c>
    </row>
    <row r="602" spans="1:4">
      <c r="A602" s="4">
        <v>12</v>
      </c>
      <c r="B602" s="2" t="s">
        <v>424</v>
      </c>
      <c r="C602" s="28" t="s">
        <v>663</v>
      </c>
      <c r="D602" s="26" t="s">
        <v>662</v>
      </c>
    </row>
    <row r="603" spans="1:4">
      <c r="A603" s="4">
        <v>12</v>
      </c>
      <c r="B603" s="2" t="s">
        <v>424</v>
      </c>
      <c r="C603" s="28" t="s">
        <v>1455</v>
      </c>
      <c r="D603" s="26" t="s">
        <v>965</v>
      </c>
    </row>
    <row r="604" spans="1:4">
      <c r="A604" s="4">
        <v>12</v>
      </c>
      <c r="B604" s="2" t="s">
        <v>424</v>
      </c>
      <c r="C604" s="28" t="s">
        <v>665</v>
      </c>
      <c r="D604" s="26" t="s">
        <v>1365</v>
      </c>
    </row>
    <row r="605" spans="1:4">
      <c r="A605" s="4">
        <v>12</v>
      </c>
      <c r="B605" s="2" t="s">
        <v>424</v>
      </c>
      <c r="C605" s="28" t="s">
        <v>1366</v>
      </c>
      <c r="D605" s="26" t="s">
        <v>664</v>
      </c>
    </row>
    <row r="606" spans="1:4">
      <c r="A606" s="4">
        <v>12</v>
      </c>
      <c r="B606" s="2" t="s">
        <v>424</v>
      </c>
      <c r="C606" s="28" t="s">
        <v>667</v>
      </c>
      <c r="D606" s="28" t="s">
        <v>666</v>
      </c>
    </row>
    <row r="607" spans="1:4">
      <c r="A607" s="4">
        <v>12</v>
      </c>
      <c r="B607" s="2" t="s">
        <v>424</v>
      </c>
      <c r="C607" s="28" t="s">
        <v>669</v>
      </c>
      <c r="D607" s="28" t="s">
        <v>668</v>
      </c>
    </row>
    <row r="608" spans="1:4">
      <c r="A608" s="4">
        <v>12</v>
      </c>
      <c r="B608" s="2" t="s">
        <v>424</v>
      </c>
      <c r="C608" s="24" t="s">
        <v>1367</v>
      </c>
      <c r="D608" s="26" t="s">
        <v>1368</v>
      </c>
    </row>
    <row r="609" spans="1:4">
      <c r="A609" s="4">
        <v>12</v>
      </c>
      <c r="B609" s="2" t="s">
        <v>424</v>
      </c>
      <c r="C609" s="26" t="s">
        <v>1366</v>
      </c>
      <c r="D609" s="26" t="s">
        <v>670</v>
      </c>
    </row>
    <row r="610" spans="1:4">
      <c r="A610" s="4">
        <v>12</v>
      </c>
      <c r="B610" s="2" t="s">
        <v>424</v>
      </c>
      <c r="C610" s="26" t="s">
        <v>667</v>
      </c>
      <c r="D610" s="28" t="s">
        <v>671</v>
      </c>
    </row>
    <row r="611" spans="1:4">
      <c r="A611" s="4">
        <v>12</v>
      </c>
      <c r="B611" s="2" t="s">
        <v>424</v>
      </c>
      <c r="C611" s="24" t="s">
        <v>1369</v>
      </c>
      <c r="D611" s="26" t="s">
        <v>1370</v>
      </c>
    </row>
    <row r="612" spans="1:4">
      <c r="A612" s="4">
        <v>12</v>
      </c>
      <c r="B612" s="2" t="s">
        <v>424</v>
      </c>
      <c r="C612" s="28" t="s">
        <v>673</v>
      </c>
      <c r="D612" s="26" t="s">
        <v>672</v>
      </c>
    </row>
    <row r="613" spans="1:4">
      <c r="A613" s="4">
        <v>12</v>
      </c>
      <c r="B613" s="2" t="s">
        <v>424</v>
      </c>
      <c r="C613" s="28" t="s">
        <v>675</v>
      </c>
      <c r="D613" s="28" t="s">
        <v>674</v>
      </c>
    </row>
    <row r="614" spans="1:4">
      <c r="A614" s="4">
        <v>12</v>
      </c>
      <c r="B614" s="2" t="s">
        <v>424</v>
      </c>
      <c r="C614" s="28" t="s">
        <v>677</v>
      </c>
      <c r="D614" s="26" t="s">
        <v>676</v>
      </c>
    </row>
    <row r="615" spans="1:4">
      <c r="A615" s="4">
        <v>12</v>
      </c>
      <c r="B615" s="2" t="s">
        <v>424</v>
      </c>
      <c r="C615" s="28" t="s">
        <v>679</v>
      </c>
      <c r="D615" s="28" t="s">
        <v>678</v>
      </c>
    </row>
    <row r="616" spans="1:4">
      <c r="A616" s="4">
        <v>12</v>
      </c>
      <c r="B616" s="2" t="s">
        <v>424</v>
      </c>
      <c r="C616" s="28" t="s">
        <v>681</v>
      </c>
      <c r="D616" s="28" t="s">
        <v>680</v>
      </c>
    </row>
    <row r="617" spans="1:4">
      <c r="A617" s="4">
        <v>12</v>
      </c>
      <c r="B617" s="2" t="s">
        <v>424</v>
      </c>
      <c r="C617" s="28" t="s">
        <v>683</v>
      </c>
      <c r="D617" s="28" t="s">
        <v>682</v>
      </c>
    </row>
    <row r="618" spans="1:4">
      <c r="A618" s="4">
        <v>12</v>
      </c>
      <c r="B618" s="2" t="s">
        <v>424</v>
      </c>
      <c r="C618" s="28" t="s">
        <v>685</v>
      </c>
      <c r="D618" s="28" t="s">
        <v>684</v>
      </c>
    </row>
    <row r="619" spans="1:4">
      <c r="A619" s="4">
        <v>12</v>
      </c>
      <c r="B619" s="2" t="s">
        <v>424</v>
      </c>
      <c r="C619" s="28" t="s">
        <v>687</v>
      </c>
      <c r="D619" s="26" t="s">
        <v>686</v>
      </c>
    </row>
    <row r="620" spans="1:4">
      <c r="A620" s="4">
        <v>12</v>
      </c>
      <c r="B620" s="2" t="s">
        <v>424</v>
      </c>
      <c r="C620" s="28" t="s">
        <v>689</v>
      </c>
      <c r="D620" s="28" t="s">
        <v>688</v>
      </c>
    </row>
    <row r="621" spans="1:4">
      <c r="A621" s="4">
        <v>12</v>
      </c>
      <c r="B621" s="2" t="s">
        <v>424</v>
      </c>
      <c r="C621" s="28" t="s">
        <v>691</v>
      </c>
      <c r="D621" s="28" t="s">
        <v>690</v>
      </c>
    </row>
    <row r="622" spans="1:4">
      <c r="A622" s="4">
        <v>12</v>
      </c>
      <c r="B622" s="2" t="s">
        <v>424</v>
      </c>
      <c r="C622" s="28" t="s">
        <v>693</v>
      </c>
      <c r="D622" s="26" t="s">
        <v>692</v>
      </c>
    </row>
    <row r="623" spans="1:4">
      <c r="A623" s="4">
        <v>12</v>
      </c>
      <c r="B623" s="2" t="s">
        <v>424</v>
      </c>
      <c r="C623" s="28" t="s">
        <v>696</v>
      </c>
      <c r="D623" s="28" t="s">
        <v>695</v>
      </c>
    </row>
    <row r="624" spans="1:4">
      <c r="A624" s="4">
        <v>12</v>
      </c>
      <c r="B624" s="2" t="s">
        <v>424</v>
      </c>
      <c r="C624" s="28" t="s">
        <v>1456</v>
      </c>
      <c r="D624" s="28" t="s">
        <v>694</v>
      </c>
    </row>
    <row r="625" spans="1:61">
      <c r="A625" s="4">
        <v>12</v>
      </c>
      <c r="B625" s="2" t="s">
        <v>424</v>
      </c>
      <c r="C625" s="28" t="s">
        <v>698</v>
      </c>
      <c r="D625" s="26" t="s">
        <v>697</v>
      </c>
    </row>
    <row r="626" spans="1:61">
      <c r="A626" s="4">
        <v>12</v>
      </c>
      <c r="B626" s="2" t="s">
        <v>424</v>
      </c>
      <c r="C626" s="28" t="s">
        <v>700</v>
      </c>
      <c r="D626" s="28" t="s">
        <v>699</v>
      </c>
    </row>
    <row r="627" spans="1:61">
      <c r="A627" s="4">
        <v>12</v>
      </c>
      <c r="B627" s="2" t="s">
        <v>424</v>
      </c>
      <c r="C627" s="28" t="s">
        <v>702</v>
      </c>
      <c r="D627" s="26" t="s">
        <v>701</v>
      </c>
    </row>
    <row r="628" spans="1:61">
      <c r="A628" s="4">
        <v>12</v>
      </c>
      <c r="B628" s="2" t="s">
        <v>424</v>
      </c>
      <c r="C628" s="28" t="s">
        <v>967</v>
      </c>
      <c r="D628" s="28" t="s">
        <v>703</v>
      </c>
    </row>
    <row r="629" spans="1:61">
      <c r="A629" s="4">
        <v>12</v>
      </c>
      <c r="B629" s="2" t="s">
        <v>424</v>
      </c>
      <c r="C629" s="28" t="s">
        <v>705</v>
      </c>
      <c r="D629" s="26" t="s">
        <v>1371</v>
      </c>
    </row>
    <row r="630" spans="1:61">
      <c r="A630" s="4">
        <v>12</v>
      </c>
      <c r="B630" s="2" t="s">
        <v>424</v>
      </c>
      <c r="C630" s="28" t="s">
        <v>1372</v>
      </c>
      <c r="D630" s="26" t="s">
        <v>704</v>
      </c>
    </row>
    <row r="631" spans="1:61">
      <c r="A631" s="4">
        <v>12</v>
      </c>
      <c r="B631" s="2" t="s">
        <v>424</v>
      </c>
      <c r="C631" s="28" t="s">
        <v>707</v>
      </c>
      <c r="D631" s="28" t="s">
        <v>706</v>
      </c>
    </row>
    <row r="632" spans="1:61">
      <c r="A632" s="4">
        <v>12</v>
      </c>
      <c r="B632" s="2" t="s">
        <v>424</v>
      </c>
      <c r="C632" s="28" t="s">
        <v>709</v>
      </c>
      <c r="D632" s="28" t="s">
        <v>708</v>
      </c>
    </row>
    <row r="633" spans="1:61">
      <c r="A633" s="4">
        <v>12</v>
      </c>
      <c r="B633" s="2" t="s">
        <v>424</v>
      </c>
      <c r="C633" s="24" t="s">
        <v>1373</v>
      </c>
      <c r="D633" s="26" t="s">
        <v>1374</v>
      </c>
    </row>
    <row r="634" spans="1:61">
      <c r="A634" s="4">
        <v>12</v>
      </c>
      <c r="B634" s="2" t="s">
        <v>424</v>
      </c>
      <c r="C634" s="26" t="s">
        <v>1372</v>
      </c>
      <c r="D634" s="26" t="s">
        <v>710</v>
      </c>
    </row>
    <row r="635" spans="1:61">
      <c r="A635" s="4">
        <v>12</v>
      </c>
      <c r="B635" s="2" t="s">
        <v>424</v>
      </c>
      <c r="C635" s="26" t="s">
        <v>707</v>
      </c>
      <c r="D635" s="28" t="s">
        <v>711</v>
      </c>
    </row>
    <row r="636" spans="1:61">
      <c r="A636" s="4">
        <v>12</v>
      </c>
      <c r="B636" s="2" t="s">
        <v>424</v>
      </c>
      <c r="C636" s="24" t="s">
        <v>1375</v>
      </c>
      <c r="D636" s="26" t="s">
        <v>1376</v>
      </c>
    </row>
    <row r="637" spans="1:61">
      <c r="A637" s="4">
        <v>12</v>
      </c>
      <c r="B637" s="2" t="s">
        <v>424</v>
      </c>
      <c r="C637" s="26" t="s">
        <v>713</v>
      </c>
      <c r="D637" s="28" t="s">
        <v>712</v>
      </c>
    </row>
    <row r="638" spans="1:61">
      <c r="A638" s="4">
        <v>12</v>
      </c>
      <c r="B638" s="2" t="s">
        <v>424</v>
      </c>
      <c r="C638" s="26" t="s">
        <v>715</v>
      </c>
      <c r="D638" s="26" t="s">
        <v>714</v>
      </c>
      <c r="AI638" s="7" t="s">
        <v>1009</v>
      </c>
      <c r="AJ638" s="7" t="s">
        <v>1639</v>
      </c>
      <c r="AK638" s="26" t="s">
        <v>714</v>
      </c>
      <c r="AL638" s="26" t="s">
        <v>716</v>
      </c>
      <c r="AM638" s="26" t="s">
        <v>718</v>
      </c>
      <c r="AN638" s="26" t="s">
        <v>720</v>
      </c>
      <c r="AO638" s="26" t="s">
        <v>722</v>
      </c>
      <c r="AP638" s="28" t="s">
        <v>724</v>
      </c>
      <c r="AQ638" s="26" t="s">
        <v>726</v>
      </c>
      <c r="AR638" s="26" t="s">
        <v>728</v>
      </c>
      <c r="AS638" s="26" t="s">
        <v>730</v>
      </c>
      <c r="AT638" s="26" t="s">
        <v>732</v>
      </c>
      <c r="AU638" s="28" t="s">
        <v>736</v>
      </c>
      <c r="AV638" s="28" t="s">
        <v>734</v>
      </c>
      <c r="AW638" s="26" t="s">
        <v>738</v>
      </c>
      <c r="AX638" s="26" t="s">
        <v>740</v>
      </c>
      <c r="AY638" s="26" t="s">
        <v>742</v>
      </c>
      <c r="AZ638" s="26" t="s">
        <v>744</v>
      </c>
      <c r="BA638" s="26" t="s">
        <v>1377</v>
      </c>
      <c r="BB638" s="26" t="s">
        <v>745</v>
      </c>
      <c r="BC638" s="28" t="s">
        <v>747</v>
      </c>
      <c r="BD638" s="26" t="s">
        <v>749</v>
      </c>
      <c r="BE638" s="26" t="s">
        <v>1380</v>
      </c>
      <c r="BF638" s="26" t="s">
        <v>751</v>
      </c>
      <c r="BG638" s="26" t="s">
        <v>752</v>
      </c>
      <c r="BH638" s="26" t="s">
        <v>1382</v>
      </c>
      <c r="BI638" s="26" t="s">
        <v>753</v>
      </c>
    </row>
    <row r="639" spans="1:61">
      <c r="A639" s="4">
        <v>12</v>
      </c>
      <c r="B639" s="2" t="s">
        <v>424</v>
      </c>
      <c r="C639" s="26" t="s">
        <v>717</v>
      </c>
      <c r="D639" s="26" t="s">
        <v>716</v>
      </c>
      <c r="AI639" s="7" t="s">
        <v>1009</v>
      </c>
      <c r="AJ639" s="7" t="s">
        <v>1637</v>
      </c>
    </row>
    <row r="640" spans="1:61">
      <c r="A640" s="4">
        <v>12</v>
      </c>
      <c r="B640" s="2" t="s">
        <v>424</v>
      </c>
      <c r="C640" s="26" t="s">
        <v>719</v>
      </c>
      <c r="D640" s="26" t="s">
        <v>718</v>
      </c>
      <c r="AI640" s="7" t="s">
        <v>1009</v>
      </c>
      <c r="AJ640" s="7" t="s">
        <v>1637</v>
      </c>
    </row>
    <row r="641" spans="1:36">
      <c r="A641" s="4">
        <v>12</v>
      </c>
      <c r="B641" s="2" t="s">
        <v>424</v>
      </c>
      <c r="C641" s="26" t="s">
        <v>721</v>
      </c>
      <c r="D641" s="26" t="s">
        <v>720</v>
      </c>
      <c r="AI641" s="7" t="s">
        <v>1009</v>
      </c>
      <c r="AJ641" s="7" t="s">
        <v>1637</v>
      </c>
    </row>
    <row r="642" spans="1:36">
      <c r="A642" s="4">
        <v>12</v>
      </c>
      <c r="B642" s="2" t="s">
        <v>424</v>
      </c>
      <c r="C642" s="26" t="s">
        <v>723</v>
      </c>
      <c r="D642" s="26" t="s">
        <v>722</v>
      </c>
    </row>
    <row r="643" spans="1:36">
      <c r="A643" s="4">
        <v>12</v>
      </c>
      <c r="B643" s="2" t="s">
        <v>424</v>
      </c>
      <c r="C643" s="26" t="s">
        <v>725</v>
      </c>
      <c r="D643" s="28" t="s">
        <v>724</v>
      </c>
    </row>
    <row r="644" spans="1:36">
      <c r="A644" s="4">
        <v>12</v>
      </c>
      <c r="B644" s="2" t="s">
        <v>424</v>
      </c>
      <c r="C644" s="26" t="s">
        <v>727</v>
      </c>
      <c r="D644" s="26" t="s">
        <v>726</v>
      </c>
      <c r="AI644" s="7" t="s">
        <v>1009</v>
      </c>
      <c r="AJ644" s="7" t="s">
        <v>1640</v>
      </c>
    </row>
    <row r="645" spans="1:36">
      <c r="A645" s="4">
        <v>12</v>
      </c>
      <c r="B645" s="2" t="s">
        <v>424</v>
      </c>
      <c r="C645" s="26" t="s">
        <v>729</v>
      </c>
      <c r="D645" s="26" t="s">
        <v>728</v>
      </c>
      <c r="AI645" s="7" t="s">
        <v>1009</v>
      </c>
      <c r="AJ645" s="7" t="s">
        <v>1640</v>
      </c>
    </row>
    <row r="646" spans="1:36">
      <c r="A646" s="4">
        <v>12</v>
      </c>
      <c r="B646" s="2" t="s">
        <v>424</v>
      </c>
      <c r="C646" s="26" t="s">
        <v>731</v>
      </c>
      <c r="D646" s="26" t="s">
        <v>730</v>
      </c>
      <c r="AI646" s="7" t="s">
        <v>1009</v>
      </c>
      <c r="AJ646" s="7" t="s">
        <v>1639</v>
      </c>
    </row>
    <row r="647" spans="1:36">
      <c r="A647" s="4">
        <v>12</v>
      </c>
      <c r="B647" s="2" t="s">
        <v>424</v>
      </c>
      <c r="C647" s="26" t="s">
        <v>733</v>
      </c>
      <c r="D647" s="26" t="s">
        <v>732</v>
      </c>
    </row>
    <row r="648" spans="1:36">
      <c r="A648" s="4">
        <v>12</v>
      </c>
      <c r="B648" s="2" t="s">
        <v>424</v>
      </c>
      <c r="C648" s="26" t="s">
        <v>737</v>
      </c>
      <c r="D648" s="28" t="s">
        <v>736</v>
      </c>
    </row>
    <row r="649" spans="1:36">
      <c r="A649" s="4">
        <v>12</v>
      </c>
      <c r="B649" s="2" t="s">
        <v>424</v>
      </c>
      <c r="C649" s="26" t="s">
        <v>735</v>
      </c>
      <c r="D649" s="28" t="s">
        <v>734</v>
      </c>
    </row>
    <row r="650" spans="1:36">
      <c r="A650" s="4">
        <v>12</v>
      </c>
      <c r="B650" s="2" t="s">
        <v>424</v>
      </c>
      <c r="C650" s="26" t="s">
        <v>739</v>
      </c>
      <c r="D650" s="26" t="s">
        <v>738</v>
      </c>
      <c r="AI650" s="7" t="s">
        <v>1009</v>
      </c>
      <c r="AJ650" s="7" t="s">
        <v>1638</v>
      </c>
    </row>
    <row r="651" spans="1:36">
      <c r="A651" s="4">
        <v>12</v>
      </c>
      <c r="B651" s="2" t="s">
        <v>424</v>
      </c>
      <c r="C651" s="26" t="s">
        <v>741</v>
      </c>
      <c r="D651" s="26" t="s">
        <v>740</v>
      </c>
      <c r="AI651" s="7" t="s">
        <v>1009</v>
      </c>
      <c r="AJ651" s="7" t="s">
        <v>1639</v>
      </c>
    </row>
    <row r="652" spans="1:36">
      <c r="A652" s="4">
        <v>12</v>
      </c>
      <c r="B652" s="2" t="s">
        <v>424</v>
      </c>
      <c r="C652" s="26" t="s">
        <v>743</v>
      </c>
      <c r="D652" s="26" t="s">
        <v>742</v>
      </c>
    </row>
    <row r="653" spans="1:36">
      <c r="A653" s="4">
        <v>12</v>
      </c>
      <c r="B653" s="2" t="s">
        <v>424</v>
      </c>
      <c r="C653" s="26" t="s">
        <v>968</v>
      </c>
      <c r="D653" s="26" t="s">
        <v>744</v>
      </c>
    </row>
    <row r="654" spans="1:36">
      <c r="A654" s="4">
        <v>12</v>
      </c>
      <c r="B654" s="2" t="s">
        <v>424</v>
      </c>
      <c r="C654" s="26" t="s">
        <v>746</v>
      </c>
      <c r="D654" s="26" t="s">
        <v>1634</v>
      </c>
      <c r="AI654" s="7" t="s">
        <v>1009</v>
      </c>
      <c r="AJ654" s="7" t="s">
        <v>1639</v>
      </c>
    </row>
    <row r="655" spans="1:36">
      <c r="A655" s="4">
        <v>12</v>
      </c>
      <c r="B655" s="2" t="s">
        <v>424</v>
      </c>
      <c r="C655" s="26" t="s">
        <v>1378</v>
      </c>
      <c r="D655" s="26" t="s">
        <v>745</v>
      </c>
    </row>
    <row r="656" spans="1:36">
      <c r="A656" s="4">
        <v>12</v>
      </c>
      <c r="B656" s="2" t="s">
        <v>424</v>
      </c>
      <c r="C656" s="26" t="s">
        <v>748</v>
      </c>
      <c r="D656" s="28" t="s">
        <v>747</v>
      </c>
    </row>
    <row r="657" spans="1:36">
      <c r="A657" s="4">
        <v>12</v>
      </c>
      <c r="B657" s="2" t="s">
        <v>424</v>
      </c>
      <c r="C657" s="26" t="s">
        <v>750</v>
      </c>
      <c r="D657" s="26" t="s">
        <v>749</v>
      </c>
    </row>
    <row r="658" spans="1:36">
      <c r="A658" s="4">
        <v>12</v>
      </c>
      <c r="B658" s="2" t="s">
        <v>424</v>
      </c>
      <c r="C658" s="24" t="s">
        <v>1379</v>
      </c>
      <c r="D658" s="26" t="s">
        <v>1380</v>
      </c>
    </row>
    <row r="659" spans="1:36">
      <c r="A659" s="4">
        <v>12</v>
      </c>
      <c r="B659" s="2" t="s">
        <v>424</v>
      </c>
      <c r="C659" s="26" t="s">
        <v>1635</v>
      </c>
      <c r="D659" s="26" t="s">
        <v>751</v>
      </c>
      <c r="AI659" s="7" t="s">
        <v>1009</v>
      </c>
      <c r="AJ659" s="7" t="s">
        <v>1641</v>
      </c>
    </row>
    <row r="660" spans="1:36">
      <c r="A660" s="4">
        <v>12</v>
      </c>
      <c r="B660" s="2" t="s">
        <v>424</v>
      </c>
      <c r="C660" s="26" t="s">
        <v>1636</v>
      </c>
      <c r="D660" s="26" t="s">
        <v>752</v>
      </c>
      <c r="AI660" s="7" t="s">
        <v>1009</v>
      </c>
      <c r="AJ660" s="7" t="s">
        <v>1641</v>
      </c>
    </row>
    <row r="661" spans="1:36">
      <c r="A661" s="4">
        <v>12</v>
      </c>
      <c r="B661" s="2" t="s">
        <v>424</v>
      </c>
      <c r="C661" s="24" t="s">
        <v>1381</v>
      </c>
      <c r="D661" s="26" t="s">
        <v>1382</v>
      </c>
    </row>
    <row r="662" spans="1:36">
      <c r="A662" s="4">
        <v>12</v>
      </c>
      <c r="B662" s="2" t="s">
        <v>424</v>
      </c>
      <c r="C662" s="26" t="s">
        <v>754</v>
      </c>
      <c r="D662" s="26" t="s">
        <v>753</v>
      </c>
    </row>
    <row r="663" spans="1:36">
      <c r="A663" s="4">
        <v>12</v>
      </c>
      <c r="B663" s="2" t="s">
        <v>424</v>
      </c>
      <c r="C663" s="24" t="s">
        <v>1383</v>
      </c>
      <c r="D663" s="26" t="s">
        <v>1384</v>
      </c>
    </row>
    <row r="664" spans="1:36">
      <c r="A664" s="4">
        <v>12</v>
      </c>
      <c r="B664" s="2" t="s">
        <v>424</v>
      </c>
      <c r="C664" s="26" t="s">
        <v>1385</v>
      </c>
      <c r="D664" s="26" t="s">
        <v>1386</v>
      </c>
    </row>
    <row r="665" spans="1:36">
      <c r="A665" s="4">
        <v>12</v>
      </c>
      <c r="B665" s="2" t="s">
        <v>424</v>
      </c>
      <c r="C665" s="26" t="s">
        <v>1387</v>
      </c>
      <c r="D665" s="26" t="s">
        <v>1388</v>
      </c>
    </row>
    <row r="666" spans="1:36">
      <c r="A666" s="4">
        <v>12</v>
      </c>
      <c r="B666" s="2" t="s">
        <v>424</v>
      </c>
      <c r="C666" s="26" t="s">
        <v>1389</v>
      </c>
      <c r="D666" s="26" t="s">
        <v>1390</v>
      </c>
    </row>
    <row r="667" spans="1:36">
      <c r="A667" s="4">
        <v>12</v>
      </c>
      <c r="B667" s="2" t="s">
        <v>424</v>
      </c>
      <c r="C667" s="26" t="s">
        <v>1391</v>
      </c>
      <c r="D667" s="28" t="s">
        <v>1392</v>
      </c>
    </row>
    <row r="668" spans="1:36">
      <c r="A668" s="4">
        <v>12</v>
      </c>
      <c r="B668" s="2" t="s">
        <v>424</v>
      </c>
      <c r="C668" s="26" t="s">
        <v>1393</v>
      </c>
      <c r="D668" s="28" t="s">
        <v>1394</v>
      </c>
    </row>
    <row r="669" spans="1:36">
      <c r="A669" s="4">
        <v>12</v>
      </c>
      <c r="B669" s="2" t="s">
        <v>424</v>
      </c>
      <c r="C669" s="26" t="s">
        <v>1395</v>
      </c>
      <c r="D669" s="26" t="s">
        <v>1396</v>
      </c>
    </row>
    <row r="670" spans="1:36">
      <c r="A670" s="4">
        <v>12</v>
      </c>
      <c r="B670" s="2" t="s">
        <v>424</v>
      </c>
      <c r="C670" s="26" t="s">
        <v>1397</v>
      </c>
      <c r="D670" s="28" t="s">
        <v>1398</v>
      </c>
    </row>
    <row r="671" spans="1:36">
      <c r="A671" s="4">
        <v>12</v>
      </c>
      <c r="B671" s="2" t="s">
        <v>424</v>
      </c>
      <c r="C671" s="26" t="s">
        <v>1399</v>
      </c>
      <c r="D671" s="26" t="s">
        <v>1400</v>
      </c>
    </row>
    <row r="672" spans="1:36">
      <c r="A672" s="4">
        <v>12</v>
      </c>
      <c r="B672" s="2" t="s">
        <v>424</v>
      </c>
      <c r="C672" s="26" t="s">
        <v>1401</v>
      </c>
      <c r="D672" s="26" t="s">
        <v>1402</v>
      </c>
    </row>
    <row r="673" spans="1:59">
      <c r="A673" s="4">
        <v>12</v>
      </c>
      <c r="B673" s="2" t="s">
        <v>424</v>
      </c>
      <c r="C673" s="26" t="s">
        <v>1403</v>
      </c>
      <c r="D673" s="28" t="s">
        <v>1404</v>
      </c>
    </row>
    <row r="674" spans="1:59">
      <c r="A674" s="4">
        <v>12</v>
      </c>
      <c r="B674" s="2" t="s">
        <v>424</v>
      </c>
      <c r="C674" s="26" t="s">
        <v>1405</v>
      </c>
      <c r="D674" s="28" t="s">
        <v>1406</v>
      </c>
    </row>
    <row r="675" spans="1:59">
      <c r="A675" s="4">
        <v>12</v>
      </c>
      <c r="B675" s="2" t="s">
        <v>424</v>
      </c>
      <c r="C675" s="26" t="s">
        <v>1407</v>
      </c>
      <c r="D675" s="26" t="s">
        <v>1408</v>
      </c>
    </row>
    <row r="676" spans="1:59">
      <c r="A676" s="4">
        <v>12</v>
      </c>
      <c r="B676" s="2" t="s">
        <v>424</v>
      </c>
      <c r="C676" s="26" t="s">
        <v>1409</v>
      </c>
      <c r="D676" s="26" t="s">
        <v>1410</v>
      </c>
    </row>
    <row r="677" spans="1:59">
      <c r="A677" s="4">
        <v>12</v>
      </c>
      <c r="B677" s="2" t="s">
        <v>424</v>
      </c>
      <c r="C677" s="26" t="s">
        <v>1411</v>
      </c>
      <c r="D677" s="26" t="s">
        <v>1412</v>
      </c>
    </row>
    <row r="678" spans="1:59">
      <c r="A678" s="4">
        <v>12</v>
      </c>
      <c r="B678" s="2" t="s">
        <v>424</v>
      </c>
      <c r="C678" s="26" t="s">
        <v>1457</v>
      </c>
      <c r="D678" s="26" t="s">
        <v>1413</v>
      </c>
    </row>
    <row r="679" spans="1:59">
      <c r="A679" s="4">
        <v>12</v>
      </c>
      <c r="B679" s="2" t="s">
        <v>424</v>
      </c>
      <c r="C679" s="26" t="s">
        <v>1414</v>
      </c>
      <c r="D679" s="26" t="s">
        <v>1415</v>
      </c>
    </row>
    <row r="680" spans="1:59">
      <c r="A680" s="4">
        <v>12</v>
      </c>
      <c r="B680" s="2" t="s">
        <v>424</v>
      </c>
      <c r="C680" s="26" t="s">
        <v>1416</v>
      </c>
      <c r="D680" s="26" t="s">
        <v>1417</v>
      </c>
    </row>
    <row r="681" spans="1:59">
      <c r="A681" s="4">
        <v>12</v>
      </c>
      <c r="B681" s="2" t="s">
        <v>424</v>
      </c>
      <c r="C681" s="26" t="s">
        <v>1418</v>
      </c>
      <c r="D681" s="28" t="s">
        <v>1419</v>
      </c>
    </row>
    <row r="682" spans="1:59">
      <c r="A682" s="4">
        <v>12</v>
      </c>
      <c r="B682" s="2" t="s">
        <v>424</v>
      </c>
      <c r="C682" s="26" t="s">
        <v>1420</v>
      </c>
      <c r="D682" s="28" t="s">
        <v>1421</v>
      </c>
    </row>
    <row r="683" spans="1:59">
      <c r="A683" s="4">
        <v>12</v>
      </c>
      <c r="B683" s="2" t="s">
        <v>424</v>
      </c>
      <c r="C683" s="24" t="s">
        <v>1422</v>
      </c>
      <c r="D683" s="26" t="s">
        <v>1423</v>
      </c>
    </row>
    <row r="684" spans="1:59">
      <c r="A684" s="4">
        <v>12</v>
      </c>
      <c r="B684" s="2" t="s">
        <v>424</v>
      </c>
      <c r="C684" s="26" t="s">
        <v>1416</v>
      </c>
      <c r="D684" s="26" t="s">
        <v>1424</v>
      </c>
    </row>
    <row r="685" spans="1:59">
      <c r="A685" s="4">
        <v>12</v>
      </c>
      <c r="B685" s="2" t="s">
        <v>424</v>
      </c>
      <c r="C685" s="26" t="s">
        <v>1418</v>
      </c>
      <c r="D685" s="28" t="s">
        <v>1425</v>
      </c>
    </row>
    <row r="686" spans="1:59">
      <c r="A686" s="4">
        <v>12</v>
      </c>
      <c r="B686" s="2" t="s">
        <v>424</v>
      </c>
      <c r="C686" s="24" t="s">
        <v>1426</v>
      </c>
      <c r="D686" s="26" t="s">
        <v>1427</v>
      </c>
      <c r="AI686" s="26"/>
      <c r="AJ686" s="26"/>
      <c r="AK686" s="26"/>
      <c r="AL686" s="26"/>
      <c r="AM686" s="28"/>
      <c r="AN686" s="28"/>
      <c r="AO686" s="26"/>
      <c r="AP686" s="28"/>
      <c r="AQ686" s="26"/>
      <c r="AR686" s="26"/>
      <c r="AS686" s="28"/>
      <c r="AT686" s="28"/>
      <c r="AU686" s="26"/>
      <c r="AV686" s="26"/>
      <c r="AW686" s="26"/>
      <c r="AX686" s="26"/>
      <c r="AY686" s="26"/>
      <c r="AZ686" s="26"/>
      <c r="BA686" s="28"/>
      <c r="BB686" s="28"/>
      <c r="BC686" s="26"/>
      <c r="BD686" s="26"/>
      <c r="BE686" s="28"/>
      <c r="BF686" s="26"/>
      <c r="BG686" s="28"/>
    </row>
    <row r="687" spans="1:59">
      <c r="A687" s="4">
        <v>12</v>
      </c>
      <c r="B687" s="2" t="s">
        <v>424</v>
      </c>
      <c r="C687" s="26" t="s">
        <v>1428</v>
      </c>
      <c r="D687" s="28" t="s">
        <v>1429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2ACD-5587-489B-BFD7-88611DD47AE6}">
  <dimension ref="A3:P45"/>
  <sheetViews>
    <sheetView workbookViewId="0">
      <selection activeCell="C7" sqref="C7"/>
    </sheetView>
  </sheetViews>
  <sheetFormatPr defaultRowHeight="15"/>
  <cols>
    <col min="1" max="1" width="50.42578125" bestFit="1" customWidth="1"/>
    <col min="2" max="2" width="2.140625" bestFit="1" customWidth="1"/>
    <col min="3" max="3" width="34.85546875" bestFit="1" customWidth="1"/>
    <col min="4" max="4" width="16.140625" customWidth="1"/>
    <col min="5" max="5" width="27.85546875" bestFit="1" customWidth="1"/>
    <col min="6" max="6" width="20.28515625" bestFit="1" customWidth="1"/>
    <col min="11" max="11" width="11.42578125" bestFit="1" customWidth="1"/>
    <col min="12" max="12" width="27.85546875" bestFit="1" customWidth="1"/>
    <col min="13" max="13" width="6.42578125" bestFit="1" customWidth="1"/>
    <col min="14" max="14" width="19.7109375" bestFit="1" customWidth="1"/>
  </cols>
  <sheetData>
    <row r="3" spans="1:15">
      <c r="A3" s="63" t="s">
        <v>1504</v>
      </c>
      <c r="B3" s="63"/>
      <c r="C3" s="63"/>
      <c r="K3" s="1" t="s">
        <v>1535</v>
      </c>
      <c r="L3" s="1" t="s">
        <v>1520</v>
      </c>
      <c r="M3" s="1" t="s">
        <v>1494</v>
      </c>
      <c r="N3" s="1" t="s">
        <v>1522</v>
      </c>
      <c r="O3" s="1" t="s">
        <v>1510</v>
      </c>
    </row>
    <row r="4" spans="1:15">
      <c r="K4" t="s">
        <v>1508</v>
      </c>
      <c r="L4" s="1" t="s">
        <v>1489</v>
      </c>
      <c r="M4" t="s">
        <v>1491</v>
      </c>
      <c r="N4" t="s">
        <v>1536</v>
      </c>
      <c r="O4" t="s">
        <v>1534</v>
      </c>
    </row>
    <row r="5" spans="1:15">
      <c r="K5" t="s">
        <v>1531</v>
      </c>
      <c r="L5" t="s">
        <v>1514</v>
      </c>
      <c r="M5" t="s">
        <v>1492</v>
      </c>
      <c r="N5" t="s">
        <v>1492</v>
      </c>
      <c r="O5" t="s">
        <v>1534</v>
      </c>
    </row>
    <row r="6" spans="1:15">
      <c r="A6" s="1" t="s">
        <v>1505</v>
      </c>
      <c r="K6" t="s">
        <v>1531</v>
      </c>
      <c r="L6" t="s">
        <v>1515</v>
      </c>
      <c r="M6" t="s">
        <v>1493</v>
      </c>
      <c r="N6" t="s">
        <v>1493</v>
      </c>
      <c r="O6" t="s">
        <v>1534</v>
      </c>
    </row>
    <row r="7" spans="1:15" ht="15.75">
      <c r="A7" t="s">
        <v>1559</v>
      </c>
      <c r="B7" t="s">
        <v>1484</v>
      </c>
      <c r="C7" s="26" t="s">
        <v>371</v>
      </c>
      <c r="D7" t="s">
        <v>1632</v>
      </c>
      <c r="E7" t="s">
        <v>1542</v>
      </c>
      <c r="F7" t="s">
        <v>1543</v>
      </c>
      <c r="G7" t="s">
        <v>1645</v>
      </c>
      <c r="H7" t="s">
        <v>1488</v>
      </c>
      <c r="I7" t="s">
        <v>1621</v>
      </c>
      <c r="K7" t="s">
        <v>1508</v>
      </c>
      <c r="L7" s="1" t="s">
        <v>1490</v>
      </c>
      <c r="M7" s="7" t="s">
        <v>1500</v>
      </c>
      <c r="N7" t="s">
        <v>1512</v>
      </c>
      <c r="O7" t="s">
        <v>1539</v>
      </c>
    </row>
    <row r="8" spans="1:15" ht="15.75">
      <c r="A8" t="s">
        <v>1483</v>
      </c>
      <c r="B8" t="s">
        <v>1484</v>
      </c>
      <c r="C8" s="26" t="s">
        <v>369</v>
      </c>
      <c r="D8" t="s">
        <v>1642</v>
      </c>
      <c r="E8" t="s">
        <v>1501</v>
      </c>
      <c r="F8" t="s">
        <v>1495</v>
      </c>
      <c r="G8" t="s">
        <v>1647</v>
      </c>
      <c r="H8" t="s">
        <v>1631</v>
      </c>
      <c r="I8" s="24" t="s">
        <v>1622</v>
      </c>
      <c r="K8" t="s">
        <v>1531</v>
      </c>
      <c r="L8" t="s">
        <v>1538</v>
      </c>
      <c r="M8" t="s">
        <v>1502</v>
      </c>
      <c r="N8" t="s">
        <v>1502</v>
      </c>
      <c r="O8" t="s">
        <v>1537</v>
      </c>
    </row>
    <row r="9" spans="1:15">
      <c r="A9" t="s">
        <v>1627</v>
      </c>
      <c r="C9" s="26"/>
      <c r="D9" t="s">
        <v>1643</v>
      </c>
      <c r="K9" t="s">
        <v>1509</v>
      </c>
      <c r="L9" s="1" t="s">
        <v>1544</v>
      </c>
      <c r="M9" t="s">
        <v>1483</v>
      </c>
      <c r="N9" t="s">
        <v>1545</v>
      </c>
      <c r="O9" t="s">
        <v>1539</v>
      </c>
    </row>
    <row r="10" spans="1:15">
      <c r="C10" s="26"/>
      <c r="D10" s="26" t="s">
        <v>738</v>
      </c>
      <c r="K10" t="s">
        <v>1531</v>
      </c>
      <c r="L10" t="s">
        <v>1541</v>
      </c>
      <c r="M10" t="s">
        <v>1511</v>
      </c>
      <c r="N10" t="s">
        <v>1511</v>
      </c>
      <c r="O10" t="s">
        <v>1537</v>
      </c>
    </row>
    <row r="11" spans="1:15">
      <c r="D11" t="s">
        <v>1644</v>
      </c>
      <c r="K11" t="s">
        <v>1508</v>
      </c>
      <c r="L11" s="1" t="s">
        <v>1488</v>
      </c>
      <c r="M11" t="s">
        <v>1521</v>
      </c>
      <c r="N11" t="s">
        <v>1523</v>
      </c>
      <c r="O11" t="s">
        <v>1540</v>
      </c>
    </row>
    <row r="12" spans="1:15">
      <c r="K12" t="s">
        <v>1531</v>
      </c>
      <c r="L12" t="s">
        <v>1503</v>
      </c>
      <c r="M12" t="s">
        <v>1497</v>
      </c>
      <c r="N12" t="s">
        <v>1532</v>
      </c>
      <c r="O12" t="s">
        <v>1540</v>
      </c>
    </row>
    <row r="13" spans="1:15">
      <c r="K13" t="s">
        <v>1509</v>
      </c>
      <c r="L13" s="1" t="s">
        <v>1517</v>
      </c>
      <c r="M13" t="s">
        <v>1485</v>
      </c>
      <c r="N13" t="s">
        <v>1533</v>
      </c>
      <c r="O13" t="s">
        <v>1534</v>
      </c>
    </row>
    <row r="14" spans="1:15">
      <c r="D14" t="s">
        <v>1648</v>
      </c>
      <c r="E14" t="s">
        <v>1649</v>
      </c>
      <c r="K14" t="s">
        <v>1531</v>
      </c>
      <c r="L14" t="s">
        <v>1527</v>
      </c>
      <c r="M14" t="s">
        <v>1529</v>
      </c>
      <c r="N14" t="s">
        <v>1529</v>
      </c>
      <c r="O14" t="s">
        <v>1534</v>
      </c>
    </row>
    <row r="15" spans="1:15">
      <c r="K15" t="s">
        <v>1531</v>
      </c>
      <c r="L15" t="s">
        <v>1528</v>
      </c>
      <c r="M15" t="s">
        <v>1530</v>
      </c>
      <c r="N15" t="s">
        <v>1530</v>
      </c>
      <c r="O15" t="s">
        <v>1534</v>
      </c>
    </row>
    <row r="16" spans="1:15">
      <c r="K16" t="s">
        <v>1508</v>
      </c>
      <c r="L16" s="1" t="s">
        <v>1542</v>
      </c>
      <c r="M16" t="s">
        <v>1501</v>
      </c>
      <c r="N16" t="s">
        <v>1555</v>
      </c>
      <c r="O16" t="s">
        <v>1534</v>
      </c>
    </row>
    <row r="17" spans="1:16">
      <c r="K17" t="s">
        <v>1531</v>
      </c>
      <c r="L17" t="s">
        <v>1554</v>
      </c>
      <c r="M17" t="s">
        <v>1496</v>
      </c>
      <c r="N17" t="s">
        <v>1496</v>
      </c>
      <c r="O17" t="s">
        <v>1534</v>
      </c>
    </row>
    <row r="18" spans="1:16">
      <c r="K18" t="s">
        <v>1531</v>
      </c>
      <c r="L18" t="s">
        <v>1557</v>
      </c>
      <c r="M18" t="s">
        <v>1556</v>
      </c>
      <c r="N18" t="s">
        <v>1556</v>
      </c>
      <c r="O18" t="s">
        <v>1537</v>
      </c>
      <c r="P18" t="s">
        <v>1558</v>
      </c>
    </row>
    <row r="19" spans="1:16">
      <c r="A19" t="s">
        <v>1625</v>
      </c>
      <c r="B19" t="s">
        <v>1484</v>
      </c>
      <c r="C19" t="s">
        <v>1563</v>
      </c>
      <c r="D19" t="s">
        <v>1542</v>
      </c>
      <c r="E19" t="s">
        <v>1543</v>
      </c>
      <c r="F19" t="s">
        <v>1561</v>
      </c>
      <c r="G19" t="s">
        <v>1562</v>
      </c>
      <c r="H19" t="s">
        <v>1488</v>
      </c>
      <c r="I19" t="s">
        <v>1621</v>
      </c>
      <c r="K19" t="s">
        <v>1508</v>
      </c>
      <c r="L19" s="1" t="s">
        <v>1543</v>
      </c>
      <c r="M19" t="s">
        <v>1495</v>
      </c>
      <c r="N19" t="s">
        <v>1548</v>
      </c>
      <c r="O19" t="s">
        <v>1534</v>
      </c>
    </row>
    <row r="20" spans="1:16" ht="15.75">
      <c r="A20" t="s">
        <v>1560</v>
      </c>
      <c r="B20" t="s">
        <v>1484</v>
      </c>
      <c r="C20" s="26" t="s">
        <v>1149</v>
      </c>
      <c r="D20" t="s">
        <v>1501</v>
      </c>
      <c r="E20" t="s">
        <v>1495</v>
      </c>
      <c r="F20" t="s">
        <v>1647</v>
      </c>
      <c r="H20" t="s">
        <v>1521</v>
      </c>
      <c r="I20" s="24" t="s">
        <v>1622</v>
      </c>
      <c r="K20" t="s">
        <v>1531</v>
      </c>
      <c r="L20" t="s">
        <v>1547</v>
      </c>
      <c r="M20" t="s">
        <v>1502</v>
      </c>
      <c r="N20" t="s">
        <v>1550</v>
      </c>
      <c r="O20" t="s">
        <v>1534</v>
      </c>
    </row>
    <row r="21" spans="1:16">
      <c r="C21" s="26" t="s">
        <v>1150</v>
      </c>
      <c r="K21" t="s">
        <v>1531</v>
      </c>
      <c r="L21" t="s">
        <v>1551</v>
      </c>
      <c r="M21" t="s">
        <v>1552</v>
      </c>
      <c r="N21" t="s">
        <v>1552</v>
      </c>
      <c r="O21" t="s">
        <v>1553</v>
      </c>
    </row>
    <row r="22" spans="1:16">
      <c r="C22" s="26" t="s">
        <v>1151</v>
      </c>
      <c r="K22" t="s">
        <v>1509</v>
      </c>
      <c r="L22" s="1" t="s">
        <v>1524</v>
      </c>
      <c r="M22" t="s">
        <v>1560</v>
      </c>
      <c r="N22" t="s">
        <v>1571</v>
      </c>
      <c r="O22" t="s">
        <v>1537</v>
      </c>
    </row>
    <row r="23" spans="1:16">
      <c r="C23" s="26" t="s">
        <v>1152</v>
      </c>
      <c r="K23" t="s">
        <v>1531</v>
      </c>
      <c r="L23" t="s">
        <v>1573</v>
      </c>
      <c r="M23" t="s">
        <v>1572</v>
      </c>
      <c r="N23" t="s">
        <v>1574</v>
      </c>
      <c r="O23" t="s">
        <v>1537</v>
      </c>
    </row>
    <row r="24" spans="1:16">
      <c r="C24" s="32"/>
      <c r="K24" t="s">
        <v>1508</v>
      </c>
      <c r="L24" s="1" t="s">
        <v>1566</v>
      </c>
      <c r="M24" t="s">
        <v>1567</v>
      </c>
      <c r="N24" t="s">
        <v>1568</v>
      </c>
      <c r="O24" t="s">
        <v>1537</v>
      </c>
    </row>
    <row r="25" spans="1:16" ht="15.75">
      <c r="C25" s="26"/>
      <c r="K25" t="s">
        <v>1531</v>
      </c>
      <c r="L25" s="35" t="s">
        <v>1113</v>
      </c>
      <c r="M25" s="7" t="s">
        <v>1564</v>
      </c>
      <c r="N25" t="s">
        <v>1569</v>
      </c>
      <c r="O25" t="s">
        <v>1537</v>
      </c>
    </row>
    <row r="26" spans="1:16" ht="15.75">
      <c r="K26" t="s">
        <v>1531</v>
      </c>
      <c r="L26" s="24" t="s">
        <v>1115</v>
      </c>
      <c r="M26" s="7" t="s">
        <v>1565</v>
      </c>
      <c r="N26" t="s">
        <v>1570</v>
      </c>
      <c r="O26" t="s">
        <v>1537</v>
      </c>
    </row>
    <row r="27" spans="1:16">
      <c r="A27" s="1" t="s">
        <v>1506</v>
      </c>
      <c r="K27" t="s">
        <v>1508</v>
      </c>
      <c r="L27" s="1" t="s">
        <v>1621</v>
      </c>
      <c r="M27" t="s">
        <v>1622</v>
      </c>
      <c r="N27" t="s">
        <v>1623</v>
      </c>
      <c r="O27" t="s">
        <v>1540</v>
      </c>
    </row>
    <row r="28" spans="1:16">
      <c r="K28" t="s">
        <v>1531</v>
      </c>
      <c r="L28" t="s">
        <v>39</v>
      </c>
      <c r="M28" t="s">
        <v>38</v>
      </c>
      <c r="N28" t="s">
        <v>1624</v>
      </c>
      <c r="O28" t="s">
        <v>1540</v>
      </c>
    </row>
    <row r="29" spans="1:16" ht="15.75">
      <c r="K29" t="s">
        <v>1509</v>
      </c>
      <c r="L29" s="1" t="s">
        <v>1629</v>
      </c>
      <c r="M29" s="7" t="s">
        <v>1483</v>
      </c>
      <c r="N29" t="s">
        <v>1626</v>
      </c>
      <c r="O29" t="s">
        <v>1534</v>
      </c>
    </row>
    <row r="30" spans="1:16" ht="15.75">
      <c r="A30" t="s">
        <v>1526</v>
      </c>
      <c r="B30" t="s">
        <v>1484</v>
      </c>
      <c r="C30" t="s">
        <v>1524</v>
      </c>
      <c r="D30" t="s">
        <v>1488</v>
      </c>
      <c r="E30" t="s">
        <v>1542</v>
      </c>
      <c r="F30" t="s">
        <v>1543</v>
      </c>
      <c r="K30" t="s">
        <v>1531</v>
      </c>
      <c r="L30" t="s">
        <v>1630</v>
      </c>
      <c r="M30" s="7" t="s">
        <v>1627</v>
      </c>
      <c r="N30" t="s">
        <v>1628</v>
      </c>
      <c r="O30" t="s">
        <v>1534</v>
      </c>
    </row>
    <row r="31" spans="1:16" ht="15.75">
      <c r="A31" t="s">
        <v>1485</v>
      </c>
      <c r="B31" t="s">
        <v>1484</v>
      </c>
      <c r="C31" t="s">
        <v>1487</v>
      </c>
      <c r="D31" t="s">
        <v>1521</v>
      </c>
      <c r="E31" t="s">
        <v>1501</v>
      </c>
      <c r="F31" t="s">
        <v>1495</v>
      </c>
      <c r="L31" t="s">
        <v>1645</v>
      </c>
      <c r="M31" s="7" t="s">
        <v>1646</v>
      </c>
    </row>
    <row r="33" spans="1:12">
      <c r="A33" t="s">
        <v>1525</v>
      </c>
      <c r="L33" s="1"/>
    </row>
    <row r="36" spans="1:12">
      <c r="A36" s="1" t="s">
        <v>1507</v>
      </c>
    </row>
    <row r="37" spans="1:12">
      <c r="A37" t="s">
        <v>1516</v>
      </c>
    </row>
    <row r="39" spans="1:12">
      <c r="A39" t="s">
        <v>1518</v>
      </c>
    </row>
    <row r="40" spans="1:12">
      <c r="A40" t="s">
        <v>1482</v>
      </c>
      <c r="B40" t="s">
        <v>1484</v>
      </c>
      <c r="C40" t="s">
        <v>1519</v>
      </c>
      <c r="D40" t="s">
        <v>1488</v>
      </c>
      <c r="E40" t="s">
        <v>1489</v>
      </c>
      <c r="F40" t="s">
        <v>1490</v>
      </c>
    </row>
    <row r="41" spans="1:12" ht="15.75">
      <c r="A41" t="s">
        <v>1483</v>
      </c>
      <c r="B41" s="24" t="s">
        <v>1484</v>
      </c>
      <c r="C41" t="s">
        <v>1486</v>
      </c>
      <c r="D41" t="s">
        <v>1521</v>
      </c>
      <c r="E41" t="s">
        <v>1491</v>
      </c>
      <c r="F41" t="s">
        <v>1500</v>
      </c>
    </row>
    <row r="43" spans="1:12">
      <c r="A43" t="s">
        <v>1513</v>
      </c>
    </row>
    <row r="44" spans="1:12">
      <c r="A44" t="s">
        <v>1482</v>
      </c>
      <c r="B44" t="s">
        <v>1484</v>
      </c>
      <c r="C44" t="s">
        <v>1524</v>
      </c>
      <c r="D44" t="s">
        <v>1488</v>
      </c>
      <c r="E44" t="s">
        <v>1489</v>
      </c>
      <c r="F44" t="s">
        <v>1490</v>
      </c>
    </row>
    <row r="45" spans="1:12" ht="15.75">
      <c r="A45" t="s">
        <v>1483</v>
      </c>
      <c r="B45" s="24" t="s">
        <v>1484</v>
      </c>
      <c r="C45" t="s">
        <v>1487</v>
      </c>
      <c r="D45" t="s">
        <v>1521</v>
      </c>
      <c r="E45" t="s">
        <v>1491</v>
      </c>
      <c r="F45" t="s">
        <v>1500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16D0-1177-4277-8B34-F77DC24D41F8}">
  <dimension ref="B3:F60"/>
  <sheetViews>
    <sheetView workbookViewId="0">
      <selection activeCell="I32" sqref="I32"/>
    </sheetView>
  </sheetViews>
  <sheetFormatPr defaultRowHeight="15"/>
  <sheetData>
    <row r="3" spans="2:6">
      <c r="C3" t="s">
        <v>1661</v>
      </c>
      <c r="D3" t="s">
        <v>1662</v>
      </c>
      <c r="E3" t="s">
        <v>1663</v>
      </c>
      <c r="F3" t="s">
        <v>1664</v>
      </c>
    </row>
    <row r="4" spans="2:6">
      <c r="B4" t="s">
        <v>1665</v>
      </c>
    </row>
    <row r="5" spans="2:6">
      <c r="B5" t="s">
        <v>1501</v>
      </c>
      <c r="C5">
        <v>0.13200000000000001</v>
      </c>
      <c r="D5">
        <v>0.14299999999999999</v>
      </c>
      <c r="E5">
        <v>0.14599999999999999</v>
      </c>
      <c r="F5">
        <v>0.14000000000000001</v>
      </c>
    </row>
    <row r="6" spans="2:6">
      <c r="C6">
        <v>-0.68</v>
      </c>
      <c r="D6">
        <v>-0.75</v>
      </c>
      <c r="E6">
        <v>-0.76</v>
      </c>
      <c r="F6">
        <v>-0.74</v>
      </c>
    </row>
    <row r="8" spans="2:6">
      <c r="B8" t="s">
        <v>1658</v>
      </c>
      <c r="C8">
        <v>8.9599999999999999E-2</v>
      </c>
      <c r="D8">
        <v>8.0699999999999994E-2</v>
      </c>
      <c r="E8">
        <v>7.9699999999999993E-2</v>
      </c>
      <c r="F8">
        <v>8.2900000000000001E-2</v>
      </c>
    </row>
    <row r="9" spans="2:6">
      <c r="C9">
        <v>-0.85</v>
      </c>
      <c r="D9">
        <v>-0.73</v>
      </c>
      <c r="E9">
        <v>-0.68</v>
      </c>
      <c r="F9">
        <v>-0.76</v>
      </c>
    </row>
    <row r="11" spans="2:6">
      <c r="B11" t="s">
        <v>1659</v>
      </c>
      <c r="C11" t="s">
        <v>1666</v>
      </c>
      <c r="D11" t="s">
        <v>1667</v>
      </c>
      <c r="E11" t="s">
        <v>1668</v>
      </c>
      <c r="F11" t="s">
        <v>1669</v>
      </c>
    </row>
    <row r="12" spans="2:6">
      <c r="C12">
        <v>-4.08</v>
      </c>
      <c r="D12">
        <v>-3.9</v>
      </c>
      <c r="E12">
        <v>-3.41</v>
      </c>
      <c r="F12">
        <v>-3.86</v>
      </c>
    </row>
    <row r="14" spans="2:6">
      <c r="B14" t="s">
        <v>1660</v>
      </c>
      <c r="C14" t="s">
        <v>1670</v>
      </c>
      <c r="D14" t="s">
        <v>1671</v>
      </c>
      <c r="E14" t="s">
        <v>1672</v>
      </c>
      <c r="F14" t="s">
        <v>1673</v>
      </c>
    </row>
    <row r="15" spans="2:6">
      <c r="C15">
        <v>-5.24</v>
      </c>
      <c r="D15">
        <v>-4.59</v>
      </c>
      <c r="E15">
        <v>-4.05</v>
      </c>
      <c r="F15">
        <v>-4.8</v>
      </c>
    </row>
    <row r="17" spans="2:6">
      <c r="B17" t="s">
        <v>1488</v>
      </c>
      <c r="C17" t="s">
        <v>1674</v>
      </c>
      <c r="D17" t="s">
        <v>1675</v>
      </c>
      <c r="E17" t="s">
        <v>1676</v>
      </c>
      <c r="F17" t="s">
        <v>1674</v>
      </c>
    </row>
    <row r="18" spans="2:6">
      <c r="C18">
        <v>-3.37</v>
      </c>
      <c r="D18">
        <v>-3.41</v>
      </c>
      <c r="E18">
        <v>-3.39</v>
      </c>
      <c r="F18">
        <v>-3.41</v>
      </c>
    </row>
    <row r="20" spans="2:6">
      <c r="B20" t="s">
        <v>1677</v>
      </c>
    </row>
    <row r="21" spans="2:6">
      <c r="B21" t="s">
        <v>1678</v>
      </c>
      <c r="C21" t="s">
        <v>1679</v>
      </c>
      <c r="D21">
        <v>0.441</v>
      </c>
      <c r="E21">
        <v>-0.33900000000000002</v>
      </c>
      <c r="F21">
        <v>0.36899999999999999</v>
      </c>
    </row>
    <row r="22" spans="2:6">
      <c r="C22">
        <v>-2.68</v>
      </c>
      <c r="D22">
        <v>-1.19</v>
      </c>
      <c r="E22" t="s">
        <v>1680</v>
      </c>
      <c r="F22">
        <v>-1.22</v>
      </c>
    </row>
    <row r="24" spans="2:6">
      <c r="B24" t="s">
        <v>1681</v>
      </c>
      <c r="C24" t="s">
        <v>1682</v>
      </c>
      <c r="D24" t="s">
        <v>1683</v>
      </c>
      <c r="E24" t="s">
        <v>1684</v>
      </c>
      <c r="F24" t="s">
        <v>1685</v>
      </c>
    </row>
    <row r="25" spans="2:6">
      <c r="C25">
        <v>-12.76</v>
      </c>
      <c r="D25">
        <v>-13.13</v>
      </c>
      <c r="E25">
        <v>-13.07</v>
      </c>
      <c r="F25">
        <v>-13.09</v>
      </c>
    </row>
    <row r="27" spans="2:6">
      <c r="B27" t="s">
        <v>1686</v>
      </c>
      <c r="C27" t="s">
        <v>1687</v>
      </c>
      <c r="D27" t="s">
        <v>1688</v>
      </c>
      <c r="E27" t="s">
        <v>1689</v>
      </c>
      <c r="F27" t="s">
        <v>1690</v>
      </c>
    </row>
    <row r="28" spans="2:6">
      <c r="C28">
        <v>-2.0299999999999998</v>
      </c>
      <c r="D28">
        <v>-1.89</v>
      </c>
      <c r="E28">
        <v>-1.89</v>
      </c>
      <c r="F28">
        <v>-1.85</v>
      </c>
    </row>
    <row r="30" spans="2:6">
      <c r="B30" t="s">
        <v>1488</v>
      </c>
      <c r="C30" t="s">
        <v>1691</v>
      </c>
      <c r="D30" t="s">
        <v>1692</v>
      </c>
      <c r="E30" t="s">
        <v>1693</v>
      </c>
      <c r="F30" t="s">
        <v>1694</v>
      </c>
    </row>
    <row r="31" spans="2:6">
      <c r="C31" t="s">
        <v>1695</v>
      </c>
      <c r="D31" t="s">
        <v>1696</v>
      </c>
      <c r="E31" t="s">
        <v>1697</v>
      </c>
      <c r="F31" t="s">
        <v>1698</v>
      </c>
    </row>
    <row r="33" spans="2:6">
      <c r="B33" t="s">
        <v>1621</v>
      </c>
      <c r="C33">
        <v>0.14699999999999999</v>
      </c>
      <c r="D33">
        <v>0.218</v>
      </c>
      <c r="E33">
        <v>0.251</v>
      </c>
      <c r="F33">
        <v>0.21</v>
      </c>
    </row>
    <row r="34" spans="2:6">
      <c r="C34">
        <v>-0.24</v>
      </c>
      <c r="D34">
        <v>-0.36</v>
      </c>
      <c r="E34">
        <v>-0.41</v>
      </c>
      <c r="F34">
        <v>-0.34</v>
      </c>
    </row>
    <row r="36" spans="2:6">
      <c r="B36" t="s">
        <v>1699</v>
      </c>
      <c r="C36">
        <v>-2.92E-2</v>
      </c>
      <c r="D36">
        <v>-4.3700000000000003E-2</v>
      </c>
      <c r="E36">
        <v>-4.8000000000000001E-2</v>
      </c>
      <c r="F36">
        <v>-4.1799999999999997E-2</v>
      </c>
    </row>
    <row r="37" spans="2:6">
      <c r="C37" t="s">
        <v>1700</v>
      </c>
      <c r="D37" t="s">
        <v>1701</v>
      </c>
      <c r="E37" t="s">
        <v>1702</v>
      </c>
      <c r="F37" t="s">
        <v>1703</v>
      </c>
    </row>
    <row r="39" spans="2:6">
      <c r="B39" t="s">
        <v>1495</v>
      </c>
      <c r="C39">
        <v>-0.17699999999999999</v>
      </c>
      <c r="D39">
        <v>-0.23599999999999999</v>
      </c>
      <c r="E39">
        <v>-0.24</v>
      </c>
      <c r="F39">
        <v>-0.254</v>
      </c>
    </row>
    <row r="40" spans="2:6">
      <c r="C40" t="s">
        <v>1704</v>
      </c>
      <c r="D40" t="s">
        <v>1705</v>
      </c>
      <c r="E40" t="s">
        <v>1706</v>
      </c>
      <c r="F40" t="s">
        <v>1707</v>
      </c>
    </row>
    <row r="42" spans="2:6">
      <c r="B42" t="s">
        <v>1708</v>
      </c>
      <c r="C42" t="s">
        <v>1709</v>
      </c>
      <c r="D42" t="s">
        <v>1710</v>
      </c>
      <c r="E42" t="s">
        <v>1711</v>
      </c>
      <c r="F42" t="s">
        <v>1712</v>
      </c>
    </row>
    <row r="43" spans="2:6">
      <c r="C43">
        <v>-4.2</v>
      </c>
      <c r="D43">
        <v>-3.7</v>
      </c>
      <c r="E43">
        <v>-3.73</v>
      </c>
      <c r="F43">
        <v>-3.94</v>
      </c>
    </row>
    <row r="47" spans="2:6">
      <c r="B47" t="s">
        <v>1708</v>
      </c>
      <c r="C47" t="s">
        <v>1713</v>
      </c>
      <c r="D47" t="s">
        <v>1714</v>
      </c>
      <c r="E47" t="s">
        <v>1715</v>
      </c>
      <c r="F47" t="s">
        <v>1716</v>
      </c>
    </row>
    <row r="48" spans="2:6">
      <c r="C48" t="s">
        <v>1717</v>
      </c>
      <c r="D48" t="s">
        <v>1718</v>
      </c>
      <c r="E48" t="s">
        <v>1719</v>
      </c>
      <c r="F48" t="s">
        <v>1720</v>
      </c>
    </row>
    <row r="50" spans="2:6">
      <c r="B50" t="s">
        <v>1721</v>
      </c>
    </row>
    <row r="51" spans="2:6">
      <c r="B51" t="s">
        <v>1722</v>
      </c>
      <c r="C51">
        <v>-0.193</v>
      </c>
      <c r="D51">
        <v>-0.38</v>
      </c>
      <c r="E51">
        <v>-0.43</v>
      </c>
      <c r="F51">
        <v>-0.38400000000000001</v>
      </c>
    </row>
    <row r="52" spans="2:6">
      <c r="C52" t="s">
        <v>1723</v>
      </c>
      <c r="D52" t="s">
        <v>1724</v>
      </c>
      <c r="E52" t="s">
        <v>1725</v>
      </c>
      <c r="F52" t="s">
        <v>1726</v>
      </c>
    </row>
    <row r="54" spans="2:6">
      <c r="B54" t="s">
        <v>1727</v>
      </c>
      <c r="C54" t="s">
        <v>1728</v>
      </c>
      <c r="D54" t="s">
        <v>1729</v>
      </c>
      <c r="E54" t="s">
        <v>1730</v>
      </c>
      <c r="F54" t="s">
        <v>1731</v>
      </c>
    </row>
    <row r="55" spans="2:6">
      <c r="C55">
        <v>-8.1300000000000008</v>
      </c>
      <c r="D55">
        <v>-4.8</v>
      </c>
      <c r="E55">
        <v>-3.45</v>
      </c>
      <c r="F55">
        <v>-5.2</v>
      </c>
    </row>
    <row r="57" spans="2:6">
      <c r="B57" t="s">
        <v>1655</v>
      </c>
      <c r="C57">
        <v>481</v>
      </c>
      <c r="D57">
        <v>481</v>
      </c>
      <c r="E57">
        <v>481</v>
      </c>
      <c r="F57">
        <v>481</v>
      </c>
    </row>
    <row r="59" spans="2:6">
      <c r="B59" t="s">
        <v>1732</v>
      </c>
    </row>
    <row r="60" spans="2:6">
      <c r="B60" t="s">
        <v>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9E7A-2B0C-4BE7-A748-D5F0B5F186FB}">
  <dimension ref="A2:R74"/>
  <sheetViews>
    <sheetView showGridLines="0" topLeftCell="M1" workbookViewId="0">
      <selection activeCell="S3" sqref="S3"/>
    </sheetView>
  </sheetViews>
  <sheetFormatPr defaultRowHeight="15"/>
  <cols>
    <col min="6" max="13" width="9.140625" style="57"/>
    <col min="14" max="14" width="14.5703125" style="57" customWidth="1"/>
    <col min="15" max="16384" width="9.140625" style="57"/>
  </cols>
  <sheetData>
    <row r="2" spans="1:18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18" ht="15.75" thickBot="1">
      <c r="A3" t="str">
        <f>""</f>
        <v/>
      </c>
      <c r="B3" t="str">
        <f>"len_iexptotal"</f>
        <v>len_iexptotal</v>
      </c>
      <c r="C3" t="str">
        <f>"len_iexptotal"</f>
        <v>len_iexptotal</v>
      </c>
      <c r="D3" t="str">
        <f>"len_iexptotal"</f>
        <v>len_iexptotal</v>
      </c>
      <c r="E3" t="str">
        <f>"len_iexptotal"</f>
        <v>len_iexptotal</v>
      </c>
      <c r="H3" s="46" t="s">
        <v>1677</v>
      </c>
      <c r="I3" s="47"/>
      <c r="J3" s="47"/>
      <c r="N3" s="48"/>
      <c r="O3" s="49" t="s">
        <v>1661</v>
      </c>
      <c r="P3" s="49" t="s">
        <v>1662</v>
      </c>
      <c r="Q3" s="49" t="s">
        <v>1663</v>
      </c>
      <c r="R3" s="49" t="s">
        <v>1664</v>
      </c>
    </row>
    <row r="4" spans="1:18" ht="15.75" thickBot="1">
      <c r="H4" s="50"/>
      <c r="I4" s="51" t="s">
        <v>1661</v>
      </c>
      <c r="J4" s="51" t="s">
        <v>1662</v>
      </c>
      <c r="K4" s="51" t="s">
        <v>1663</v>
      </c>
      <c r="L4" s="51" t="s">
        <v>1664</v>
      </c>
      <c r="N4" s="64" t="s">
        <v>1665</v>
      </c>
      <c r="O4" s="64"/>
      <c r="P4" s="64"/>
      <c r="Q4" s="64"/>
      <c r="R4" s="64"/>
    </row>
    <row r="5" spans="1:18">
      <c r="A5" t="str">
        <f>"len_iexptotal"</f>
        <v>len_iexptotal</v>
      </c>
      <c r="B5" t="str">
        <f>""</f>
        <v/>
      </c>
      <c r="C5" t="str">
        <f>""</f>
        <v/>
      </c>
      <c r="D5" t="str">
        <f>""</f>
        <v/>
      </c>
      <c r="E5" t="str">
        <f>""</f>
        <v/>
      </c>
      <c r="N5" s="47" t="s">
        <v>1501</v>
      </c>
      <c r="O5" s="52" t="s">
        <v>1846</v>
      </c>
      <c r="P5" s="52" t="s">
        <v>1847</v>
      </c>
      <c r="Q5" s="52" t="s">
        <v>1848</v>
      </c>
      <c r="R5" s="52" t="s">
        <v>1849</v>
      </c>
    </row>
    <row r="6" spans="1:18">
      <c r="A6" t="str">
        <f>"dfin_bank"</f>
        <v>dfin_bank</v>
      </c>
      <c r="B6" t="str">
        <f>"0.246*"</f>
        <v>0.246*</v>
      </c>
      <c r="C6" t="str">
        <f>""</f>
        <v/>
      </c>
      <c r="D6" t="str">
        <f>""</f>
        <v/>
      </c>
      <c r="E6" t="str">
        <f>""</f>
        <v/>
      </c>
      <c r="H6" s="47" t="s">
        <v>1678</v>
      </c>
      <c r="I6" s="53" t="s">
        <v>1840</v>
      </c>
      <c r="J6" s="53" t="s">
        <v>1842</v>
      </c>
      <c r="K6" s="53" t="s">
        <v>1844</v>
      </c>
      <c r="L6" s="53" t="s">
        <v>1845</v>
      </c>
      <c r="O6" s="52" t="s">
        <v>1850</v>
      </c>
      <c r="P6" s="52" t="s">
        <v>1851</v>
      </c>
      <c r="Q6" s="52" t="s">
        <v>1852</v>
      </c>
      <c r="R6" s="52" t="s">
        <v>1853</v>
      </c>
    </row>
    <row r="7" spans="1:18" ht="3.75" customHeight="1">
      <c r="A7" t="str">
        <f>""</f>
        <v/>
      </c>
      <c r="B7" t="str">
        <f>"(1.78)"</f>
        <v>(1.78)</v>
      </c>
      <c r="C7" t="str">
        <f>""</f>
        <v/>
      </c>
      <c r="D7" t="str">
        <f>""</f>
        <v/>
      </c>
      <c r="E7" t="str">
        <f>""</f>
        <v/>
      </c>
      <c r="I7" s="53" t="s">
        <v>1841</v>
      </c>
      <c r="J7" s="53" t="s">
        <v>1843</v>
      </c>
      <c r="K7" s="53" t="s">
        <v>1772</v>
      </c>
      <c r="L7" s="53" t="s">
        <v>1766</v>
      </c>
      <c r="O7" s="58"/>
      <c r="P7" s="58"/>
      <c r="Q7" s="58"/>
      <c r="R7" s="58"/>
    </row>
    <row r="8" spans="1:18">
      <c r="N8" s="47" t="s">
        <v>1798</v>
      </c>
      <c r="O8" s="52" t="s">
        <v>1854</v>
      </c>
      <c r="P8" s="52" t="s">
        <v>1855</v>
      </c>
      <c r="Q8" s="52" t="s">
        <v>1856</v>
      </c>
      <c r="R8" s="52" t="s">
        <v>1857</v>
      </c>
    </row>
    <row r="9" spans="1:18">
      <c r="A9" t="str">
        <f>"lem"</f>
        <v>lem</v>
      </c>
      <c r="B9" t="str">
        <f>"0.826***"</f>
        <v>0.826***</v>
      </c>
      <c r="C9" t="str">
        <f>"0.841***"</f>
        <v>0.841***</v>
      </c>
      <c r="D9" t="str">
        <f>"0.834***"</f>
        <v>0.834***</v>
      </c>
      <c r="E9" t="str">
        <f>"0.833***"</f>
        <v>0.833***</v>
      </c>
      <c r="H9" s="47" t="s">
        <v>1798</v>
      </c>
      <c r="I9" s="53" t="s">
        <v>1805</v>
      </c>
      <c r="J9" s="53" t="s">
        <v>1806</v>
      </c>
      <c r="K9" s="53" t="s">
        <v>1807</v>
      </c>
      <c r="L9" s="53" t="s">
        <v>1808</v>
      </c>
      <c r="O9" s="52" t="s">
        <v>1851</v>
      </c>
      <c r="P9" s="52" t="s">
        <v>1858</v>
      </c>
      <c r="Q9" s="52" t="s">
        <v>1859</v>
      </c>
      <c r="R9" s="52" t="s">
        <v>1851</v>
      </c>
    </row>
    <row r="10" spans="1:18" ht="3.75" customHeight="1">
      <c r="A10" t="str">
        <f>""</f>
        <v/>
      </c>
      <c r="B10" t="str">
        <f>"(13.03)"</f>
        <v>(13.03)</v>
      </c>
      <c r="C10" t="str">
        <f>"(13.18)"</f>
        <v>(13.18)</v>
      </c>
      <c r="D10" t="str">
        <f>"(13.16)"</f>
        <v>(13.16)</v>
      </c>
      <c r="E10" t="str">
        <f>"(13.10)"</f>
        <v>(13.10)</v>
      </c>
      <c r="I10" s="53" t="s">
        <v>1809</v>
      </c>
      <c r="J10" s="53" t="s">
        <v>1810</v>
      </c>
      <c r="K10" s="53" t="s">
        <v>1811</v>
      </c>
      <c r="L10" s="53" t="s">
        <v>1812</v>
      </c>
      <c r="O10" s="58"/>
      <c r="P10" s="58"/>
      <c r="Q10" s="58"/>
      <c r="R10" s="58"/>
    </row>
    <row r="11" spans="1:18">
      <c r="N11" s="47" t="s">
        <v>1802</v>
      </c>
      <c r="O11" s="52" t="s">
        <v>1860</v>
      </c>
      <c r="P11" s="52" t="s">
        <v>1861</v>
      </c>
      <c r="Q11" s="52" t="s">
        <v>1862</v>
      </c>
      <c r="R11" s="52" t="s">
        <v>1861</v>
      </c>
    </row>
    <row r="12" spans="1:18">
      <c r="A12" t="str">
        <f>"lncapinv"</f>
        <v>lncapinv</v>
      </c>
      <c r="B12" t="str">
        <f>"0.538***"</f>
        <v>0.538***</v>
      </c>
      <c r="C12" t="str">
        <f>"0.551***"</f>
        <v>0.551***</v>
      </c>
      <c r="D12" t="str">
        <f>"0.546***"</f>
        <v>0.546***</v>
      </c>
      <c r="E12" t="str">
        <f>"0.546***"</f>
        <v>0.546***</v>
      </c>
      <c r="H12" s="47" t="s">
        <v>1802</v>
      </c>
      <c r="I12" s="53" t="s">
        <v>1813</v>
      </c>
      <c r="J12" s="53" t="s">
        <v>1814</v>
      </c>
      <c r="K12" s="53" t="s">
        <v>1815</v>
      </c>
      <c r="L12" s="53" t="s">
        <v>1815</v>
      </c>
      <c r="O12" s="52" t="s">
        <v>1863</v>
      </c>
      <c r="P12" s="52" t="s">
        <v>1864</v>
      </c>
      <c r="Q12" s="52" t="s">
        <v>1865</v>
      </c>
      <c r="R12" s="52" t="s">
        <v>1866</v>
      </c>
    </row>
    <row r="13" spans="1:18" ht="3.75" customHeight="1">
      <c r="A13" t="str">
        <f>""</f>
        <v/>
      </c>
      <c r="B13" t="str">
        <f>"(11.28)"</f>
        <v>(11.28)</v>
      </c>
      <c r="C13" t="str">
        <f>"(11.60)"</f>
        <v>(11.60)</v>
      </c>
      <c r="D13" t="str">
        <f>"(11.49)"</f>
        <v>(11.49)</v>
      </c>
      <c r="E13" t="str">
        <f>"(11.46)"</f>
        <v>(11.46)</v>
      </c>
      <c r="I13" s="53" t="s">
        <v>1816</v>
      </c>
      <c r="J13" s="53" t="s">
        <v>1817</v>
      </c>
      <c r="K13" s="53" t="s">
        <v>1786</v>
      </c>
      <c r="L13" s="53" t="s">
        <v>1818</v>
      </c>
      <c r="O13" s="58"/>
      <c r="P13" s="58"/>
      <c r="Q13" s="58"/>
      <c r="R13" s="58"/>
    </row>
    <row r="14" spans="1:18">
      <c r="N14" s="47" t="s">
        <v>1801</v>
      </c>
      <c r="O14" s="52" t="s">
        <v>1867</v>
      </c>
      <c r="P14" s="52" t="s">
        <v>1794</v>
      </c>
      <c r="Q14" s="52" t="s">
        <v>1868</v>
      </c>
      <c r="R14" s="52" t="s">
        <v>1869</v>
      </c>
    </row>
    <row r="15" spans="1:18">
      <c r="A15" t="str">
        <f>"lnIPR_app"</f>
        <v>lnIPR_app</v>
      </c>
      <c r="B15" t="str">
        <f>"-0.325**"</f>
        <v>-0.325**</v>
      </c>
      <c r="C15" t="str">
        <f>"-0.334**"</f>
        <v>-0.334**</v>
      </c>
      <c r="D15" t="str">
        <f>"-0.306*"</f>
        <v>-0.306*</v>
      </c>
      <c r="E15" t="str">
        <f>"-0.326**"</f>
        <v>-0.326**</v>
      </c>
      <c r="H15" s="47" t="s">
        <v>1801</v>
      </c>
      <c r="I15" s="53" t="s">
        <v>1819</v>
      </c>
      <c r="J15" s="53" t="s">
        <v>1820</v>
      </c>
      <c r="K15" s="53" t="s">
        <v>1821</v>
      </c>
      <c r="L15" s="53" t="s">
        <v>1822</v>
      </c>
      <c r="O15" s="52" t="s">
        <v>1795</v>
      </c>
      <c r="P15" s="52" t="s">
        <v>1796</v>
      </c>
      <c r="Q15" s="52" t="s">
        <v>1870</v>
      </c>
      <c r="R15" s="52" t="s">
        <v>1787</v>
      </c>
    </row>
    <row r="16" spans="1:18" ht="3.75" customHeight="1">
      <c r="A16" t="str">
        <f>""</f>
        <v/>
      </c>
      <c r="B16" t="str">
        <f>"(-2.02)"</f>
        <v>(-2.02)</v>
      </c>
      <c r="C16" t="str">
        <f>"(-2.06)"</f>
        <v>(-2.06)</v>
      </c>
      <c r="D16" t="str">
        <f>"(-1.88)"</f>
        <v>(-1.88)</v>
      </c>
      <c r="E16" t="str">
        <f>"(-2.01)"</f>
        <v>(-2.01)</v>
      </c>
      <c r="I16" s="53" t="s">
        <v>1823</v>
      </c>
      <c r="J16" s="53" t="s">
        <v>1770</v>
      </c>
      <c r="K16" s="53" t="s">
        <v>1824</v>
      </c>
      <c r="L16" s="53" t="s">
        <v>1825</v>
      </c>
      <c r="O16" s="58"/>
      <c r="P16" s="58"/>
      <c r="Q16" s="58"/>
      <c r="R16" s="58"/>
    </row>
    <row r="17" spans="1:18">
      <c r="N17" s="47" t="s">
        <v>1621</v>
      </c>
      <c r="O17" s="52" t="s">
        <v>1791</v>
      </c>
      <c r="P17" s="52" t="s">
        <v>1871</v>
      </c>
      <c r="Q17" s="52" t="s">
        <v>1872</v>
      </c>
      <c r="R17" s="52" t="s">
        <v>1873</v>
      </c>
    </row>
    <row r="18" spans="1:18">
      <c r="A18" t="str">
        <f>"group"</f>
        <v>group</v>
      </c>
      <c r="B18" t="str">
        <f>"0.239"</f>
        <v>0.239</v>
      </c>
      <c r="C18" t="str">
        <f>"0.200"</f>
        <v>0.200</v>
      </c>
      <c r="D18" t="str">
        <f>"0.202"</f>
        <v>0.202</v>
      </c>
      <c r="E18" t="str">
        <f>"0.192"</f>
        <v>0.192</v>
      </c>
      <c r="H18" s="47" t="s">
        <v>1686</v>
      </c>
      <c r="I18" s="53" t="s">
        <v>1826</v>
      </c>
      <c r="J18" s="53" t="s">
        <v>1782</v>
      </c>
      <c r="K18" s="53" t="s">
        <v>1765</v>
      </c>
      <c r="L18" s="53" t="s">
        <v>1781</v>
      </c>
      <c r="O18" s="52" t="s">
        <v>1792</v>
      </c>
      <c r="P18" s="52" t="s">
        <v>1773</v>
      </c>
      <c r="Q18" s="52" t="s">
        <v>1774</v>
      </c>
      <c r="R18" s="52" t="s">
        <v>1775</v>
      </c>
    </row>
    <row r="19" spans="1:18" ht="3.75" customHeight="1">
      <c r="A19" t="str">
        <f>""</f>
        <v/>
      </c>
      <c r="B19" t="str">
        <f>"(1.39)"</f>
        <v>(1.39)</v>
      </c>
      <c r="C19" t="str">
        <f>"(1.17)"</f>
        <v>(1.17)</v>
      </c>
      <c r="D19" t="str">
        <f>"(1.18)"</f>
        <v>(1.18)</v>
      </c>
      <c r="E19" t="str">
        <f>"(1.13)"</f>
        <v>(1.13)</v>
      </c>
      <c r="I19" s="53" t="s">
        <v>1827</v>
      </c>
      <c r="J19" s="53" t="s">
        <v>1767</v>
      </c>
      <c r="K19" s="53" t="s">
        <v>1783</v>
      </c>
      <c r="L19" s="53" t="s">
        <v>1828</v>
      </c>
      <c r="O19" s="58"/>
      <c r="P19" s="58"/>
      <c r="Q19" s="58"/>
      <c r="R19" s="58"/>
    </row>
    <row r="20" spans="1:18">
      <c r="N20" s="47" t="s">
        <v>1800</v>
      </c>
      <c r="O20" s="52" t="s">
        <v>1874</v>
      </c>
      <c r="P20" s="52" t="s">
        <v>1875</v>
      </c>
      <c r="Q20" s="52" t="s">
        <v>1876</v>
      </c>
      <c r="R20" s="52" t="s">
        <v>1877</v>
      </c>
    </row>
    <row r="21" spans="1:18">
      <c r="A21" t="str">
        <f>"FO"</f>
        <v>FO</v>
      </c>
      <c r="B21" t="str">
        <f>"-0.00963"</f>
        <v>-0.00963</v>
      </c>
      <c r="C21" t="str">
        <f>"-0.0426"</f>
        <v>-0.0426</v>
      </c>
      <c r="D21" t="str">
        <f>"-0.0483"</f>
        <v>-0.0483</v>
      </c>
      <c r="E21" t="str">
        <f>"-0.0584"</f>
        <v>-0.0584</v>
      </c>
      <c r="H21" s="47" t="s">
        <v>1495</v>
      </c>
      <c r="I21" s="53" t="s">
        <v>1829</v>
      </c>
      <c r="J21" s="53" t="s">
        <v>1830</v>
      </c>
      <c r="K21" s="53" t="s">
        <v>1831</v>
      </c>
      <c r="L21" s="53" t="s">
        <v>1832</v>
      </c>
      <c r="O21" s="52" t="s">
        <v>1776</v>
      </c>
      <c r="P21" s="52" t="s">
        <v>1878</v>
      </c>
      <c r="Q21" s="52" t="s">
        <v>1793</v>
      </c>
      <c r="R21" s="52" t="s">
        <v>1776</v>
      </c>
    </row>
    <row r="22" spans="1:18" ht="3.75" customHeight="1">
      <c r="A22" t="str">
        <f>""</f>
        <v/>
      </c>
      <c r="B22" t="str">
        <f>"(-0.04)"</f>
        <v>(-0.04)</v>
      </c>
      <c r="C22" t="str">
        <f>"(-0.17)"</f>
        <v>(-0.17)</v>
      </c>
      <c r="D22" t="str">
        <f>"(-0.19)"</f>
        <v>(-0.19)</v>
      </c>
      <c r="E22" t="str">
        <f>"(-0.23)"</f>
        <v>(-0.23)</v>
      </c>
      <c r="I22" s="53" t="s">
        <v>1793</v>
      </c>
      <c r="J22" s="53" t="s">
        <v>1833</v>
      </c>
      <c r="K22" s="53" t="s">
        <v>1834</v>
      </c>
      <c r="L22" s="53" t="s">
        <v>1835</v>
      </c>
      <c r="O22" s="52"/>
      <c r="P22" s="52"/>
      <c r="Q22" s="52"/>
      <c r="R22" s="52"/>
    </row>
    <row r="23" spans="1:18">
      <c r="N23" s="47" t="s">
        <v>1495</v>
      </c>
      <c r="O23" s="52" t="s">
        <v>1879</v>
      </c>
      <c r="P23" s="52" t="s">
        <v>1880</v>
      </c>
      <c r="Q23" s="52" t="s">
        <v>1880</v>
      </c>
      <c r="R23" s="52" t="s">
        <v>1881</v>
      </c>
    </row>
    <row r="24" spans="1:18">
      <c r="A24" t="str">
        <f>"ln_age"</f>
        <v>ln_age</v>
      </c>
      <c r="B24" t="str">
        <f>"-0.0382"</f>
        <v>-0.0382</v>
      </c>
      <c r="C24" t="str">
        <f>"-0.0502"</f>
        <v>-0.0502</v>
      </c>
      <c r="D24" t="str">
        <f>"-0.0453"</f>
        <v>-0.0453</v>
      </c>
      <c r="E24" t="str">
        <f>"-0.0418"</f>
        <v>-0.0418</v>
      </c>
      <c r="H24" s="47" t="s">
        <v>1799</v>
      </c>
      <c r="I24" s="53" t="s">
        <v>1836</v>
      </c>
      <c r="J24" s="53" t="s">
        <v>1837</v>
      </c>
      <c r="K24" s="53" t="s">
        <v>1838</v>
      </c>
      <c r="L24" s="53" t="s">
        <v>1839</v>
      </c>
      <c r="O24" s="52" t="s">
        <v>1703</v>
      </c>
      <c r="P24" s="52" t="s">
        <v>1768</v>
      </c>
      <c r="Q24" s="52" t="s">
        <v>1768</v>
      </c>
      <c r="R24" s="52" t="s">
        <v>1703</v>
      </c>
    </row>
    <row r="25" spans="1:18" ht="3.75" customHeight="1">
      <c r="A25" t="str">
        <f>""</f>
        <v/>
      </c>
      <c r="B25" t="str">
        <f>"(-0.34)"</f>
        <v>(-0.34)</v>
      </c>
      <c r="C25" t="str">
        <f>"(-0.44)"</f>
        <v>(-0.44)</v>
      </c>
      <c r="D25" t="str">
        <f>"(-0.40)"</f>
        <v>(-0.40)</v>
      </c>
      <c r="E25" t="str">
        <f>"(-0.36)"</f>
        <v>(-0.36)</v>
      </c>
      <c r="I25" s="53" t="s">
        <v>1777</v>
      </c>
      <c r="J25" s="53" t="s">
        <v>1725</v>
      </c>
      <c r="K25" s="53" t="s">
        <v>1703</v>
      </c>
      <c r="L25" s="53" t="s">
        <v>1771</v>
      </c>
    </row>
    <row r="26" spans="1:18">
      <c r="N26" s="62" t="s">
        <v>1780</v>
      </c>
      <c r="O26" s="62"/>
      <c r="P26" s="62"/>
      <c r="Q26" s="62"/>
      <c r="R26" s="62"/>
    </row>
    <row r="27" spans="1:18">
      <c r="A27" t="str">
        <f>"dfin_public"</f>
        <v>dfin_public</v>
      </c>
      <c r="B27" t="str">
        <f>""</f>
        <v/>
      </c>
      <c r="C27" t="str">
        <f>"0.254"</f>
        <v>0.254</v>
      </c>
      <c r="D27" t="str">
        <f>""</f>
        <v/>
      </c>
      <c r="E27" t="str">
        <f>""</f>
        <v/>
      </c>
      <c r="N27" s="47" t="s">
        <v>1678</v>
      </c>
      <c r="O27" s="52" t="s">
        <v>1840</v>
      </c>
      <c r="P27" s="52" t="s">
        <v>1842</v>
      </c>
      <c r="Q27" s="52" t="s">
        <v>1844</v>
      </c>
      <c r="R27" s="52" t="s">
        <v>1845</v>
      </c>
    </row>
    <row r="28" spans="1:18">
      <c r="A28" t="str">
        <f>""</f>
        <v/>
      </c>
      <c r="B28" t="str">
        <f>""</f>
        <v/>
      </c>
      <c r="C28" t="str">
        <f>"(0.76)"</f>
        <v>(0.76)</v>
      </c>
      <c r="D28" t="str">
        <f>""</f>
        <v/>
      </c>
      <c r="E28" t="str">
        <f>""</f>
        <v/>
      </c>
      <c r="O28" s="52" t="s">
        <v>1841</v>
      </c>
      <c r="P28" s="52" t="s">
        <v>1843</v>
      </c>
      <c r="Q28" s="52" t="s">
        <v>1772</v>
      </c>
      <c r="R28" s="52" t="s">
        <v>1766</v>
      </c>
    </row>
    <row r="29" spans="1:18" ht="3.75" customHeight="1">
      <c r="O29" s="58"/>
      <c r="P29" s="58"/>
      <c r="Q29" s="58"/>
      <c r="R29" s="58"/>
    </row>
    <row r="30" spans="1:18">
      <c r="A30" t="str">
        <f>"dfin_own"</f>
        <v>dfin_own</v>
      </c>
      <c r="B30" t="str">
        <f>""</f>
        <v/>
      </c>
      <c r="C30" t="str">
        <f>""</f>
        <v/>
      </c>
      <c r="D30" t="str">
        <f>"-0.274"</f>
        <v>-0.274</v>
      </c>
      <c r="E30" t="str">
        <f>""</f>
        <v/>
      </c>
      <c r="N30" s="47" t="s">
        <v>1798</v>
      </c>
      <c r="O30" s="52" t="s">
        <v>1805</v>
      </c>
      <c r="P30" s="52" t="s">
        <v>1806</v>
      </c>
      <c r="Q30" s="52" t="s">
        <v>1807</v>
      </c>
      <c r="R30" s="52" t="s">
        <v>1808</v>
      </c>
    </row>
    <row r="31" spans="1:18">
      <c r="A31" t="str">
        <f>""</f>
        <v/>
      </c>
      <c r="B31" t="str">
        <f>""</f>
        <v/>
      </c>
      <c r="C31" t="str">
        <f>""</f>
        <v/>
      </c>
      <c r="D31" t="str">
        <f>"(-1.47)"</f>
        <v>(-1.47)</v>
      </c>
      <c r="E31" t="str">
        <f>""</f>
        <v/>
      </c>
      <c r="O31" s="52" t="s">
        <v>1809</v>
      </c>
      <c r="P31" s="52" t="s">
        <v>1810</v>
      </c>
      <c r="Q31" s="52" t="s">
        <v>1811</v>
      </c>
      <c r="R31" s="52" t="s">
        <v>1812</v>
      </c>
    </row>
    <row r="32" spans="1:18" ht="3.75" customHeight="1">
      <c r="O32" s="58"/>
      <c r="P32" s="58"/>
      <c r="Q32" s="58"/>
      <c r="R32" s="58"/>
    </row>
    <row r="33" spans="1:18">
      <c r="A33" t="str">
        <f>"dfin_other"</f>
        <v>dfin_other</v>
      </c>
      <c r="B33" t="str">
        <f>""</f>
        <v/>
      </c>
      <c r="C33" t="str">
        <f>""</f>
        <v/>
      </c>
      <c r="D33" t="str">
        <f>""</f>
        <v/>
      </c>
      <c r="E33" t="str">
        <f>"0.344"</f>
        <v>0.344</v>
      </c>
      <c r="N33" s="47" t="s">
        <v>1802</v>
      </c>
      <c r="O33" s="52" t="s">
        <v>1813</v>
      </c>
      <c r="P33" s="52" t="s">
        <v>1814</v>
      </c>
      <c r="Q33" s="52" t="s">
        <v>1815</v>
      </c>
      <c r="R33" s="52" t="s">
        <v>1815</v>
      </c>
    </row>
    <row r="34" spans="1:18">
      <c r="A34" t="str">
        <f>""</f>
        <v/>
      </c>
      <c r="B34" t="str">
        <f>""</f>
        <v/>
      </c>
      <c r="C34" t="str">
        <f>""</f>
        <v/>
      </c>
      <c r="D34" t="str">
        <f>""</f>
        <v/>
      </c>
      <c r="E34" t="str">
        <f>"(1.25)"</f>
        <v>(1.25)</v>
      </c>
      <c r="O34" s="52" t="s">
        <v>1816</v>
      </c>
      <c r="P34" s="52" t="s">
        <v>1817</v>
      </c>
      <c r="Q34" s="52" t="s">
        <v>1786</v>
      </c>
      <c r="R34" s="52" t="s">
        <v>1818</v>
      </c>
    </row>
    <row r="35" spans="1:18" ht="3.75" customHeight="1">
      <c r="O35" s="58"/>
      <c r="P35" s="58"/>
      <c r="Q35" s="58"/>
      <c r="R35" s="58"/>
    </row>
    <row r="36" spans="1:18">
      <c r="A36" t="str">
        <f>"_cons"</f>
        <v>_cons</v>
      </c>
      <c r="B36" t="str">
        <f>"5.246***"</f>
        <v>5.246***</v>
      </c>
      <c r="C36" t="str">
        <f>"5.233***"</f>
        <v>5.233***</v>
      </c>
      <c r="D36" t="str">
        <f>"5.521***"</f>
        <v>5.521***</v>
      </c>
      <c r="E36" t="str">
        <f>"5.277***"</f>
        <v>5.277***</v>
      </c>
      <c r="N36" s="47" t="s">
        <v>1801</v>
      </c>
      <c r="O36" s="52" t="s">
        <v>1819</v>
      </c>
      <c r="P36" s="52" t="s">
        <v>1820</v>
      </c>
      <c r="Q36" s="52" t="s">
        <v>1821</v>
      </c>
      <c r="R36" s="52" t="s">
        <v>1822</v>
      </c>
    </row>
    <row r="37" spans="1:18">
      <c r="A37" t="str">
        <f>""</f>
        <v/>
      </c>
      <c r="B37" t="str">
        <f>"(9.85)"</f>
        <v>(9.85)</v>
      </c>
      <c r="C37" t="str">
        <f>"(9.69)"</f>
        <v>(9.69)</v>
      </c>
      <c r="D37" t="str">
        <f>"(9.86)"</f>
        <v>(9.86)</v>
      </c>
      <c r="E37" t="str">
        <f>"(9.85)"</f>
        <v>(9.85)</v>
      </c>
      <c r="O37" s="52" t="s">
        <v>1823</v>
      </c>
      <c r="P37" s="52" t="s">
        <v>1770</v>
      </c>
      <c r="Q37" s="52" t="s">
        <v>1824</v>
      </c>
      <c r="R37" s="52" t="s">
        <v>1825</v>
      </c>
    </row>
    <row r="38" spans="1:18" ht="3.75" customHeight="1">
      <c r="I38" s="53"/>
      <c r="J38" s="53"/>
      <c r="K38" s="53"/>
      <c r="L38" s="53"/>
      <c r="O38" s="58"/>
      <c r="P38" s="58"/>
      <c r="Q38" s="58"/>
      <c r="R38" s="58"/>
    </row>
    <row r="39" spans="1:18">
      <c r="A39" t="str">
        <f>"select"</f>
        <v>select</v>
      </c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H39" s="46" t="s">
        <v>1665</v>
      </c>
      <c r="I39" s="46"/>
      <c r="J39" s="46"/>
      <c r="N39" s="47" t="s">
        <v>1686</v>
      </c>
      <c r="O39" s="52" t="s">
        <v>1826</v>
      </c>
      <c r="P39" s="52" t="s">
        <v>1782</v>
      </c>
      <c r="Q39" s="52" t="s">
        <v>1765</v>
      </c>
      <c r="R39" s="52" t="s">
        <v>1781</v>
      </c>
    </row>
    <row r="40" spans="1:18">
      <c r="A40" t="str">
        <f>"dexport"</f>
        <v>dexport</v>
      </c>
      <c r="B40" t="str">
        <f>"0.0691"</f>
        <v>0.0691</v>
      </c>
      <c r="C40" t="str">
        <f>"0.0702"</f>
        <v>0.0702</v>
      </c>
      <c r="D40" t="str">
        <f>"0.0624"</f>
        <v>0.0624</v>
      </c>
      <c r="E40" t="str">
        <f>"0.0593"</f>
        <v>0.0593</v>
      </c>
      <c r="H40" s="47" t="s">
        <v>1501</v>
      </c>
      <c r="I40" s="57" t="s">
        <v>1846</v>
      </c>
      <c r="J40" s="57" t="s">
        <v>1847</v>
      </c>
      <c r="K40" s="57" t="s">
        <v>1848</v>
      </c>
      <c r="L40" s="57" t="s">
        <v>1849</v>
      </c>
      <c r="O40" s="52" t="s">
        <v>1827</v>
      </c>
      <c r="P40" s="52" t="s">
        <v>1767</v>
      </c>
      <c r="Q40" s="52" t="s">
        <v>1783</v>
      </c>
      <c r="R40" s="52" t="s">
        <v>1828</v>
      </c>
    </row>
    <row r="41" spans="1:18" ht="3.75" customHeight="1">
      <c r="A41" t="str">
        <f>""</f>
        <v/>
      </c>
      <c r="B41" t="str">
        <f>"(0.60)"</f>
        <v>(0.60)</v>
      </c>
      <c r="C41" t="str">
        <f>"(0.61)"</f>
        <v>(0.61)</v>
      </c>
      <c r="D41" t="str">
        <f>"(0.54)"</f>
        <v>(0.54)</v>
      </c>
      <c r="E41" t="str">
        <f>"(0.52)"</f>
        <v>(0.52)</v>
      </c>
      <c r="I41" s="57" t="s">
        <v>1850</v>
      </c>
      <c r="J41" s="57" t="s">
        <v>1851</v>
      </c>
      <c r="K41" s="57" t="s">
        <v>1852</v>
      </c>
      <c r="L41" s="57" t="s">
        <v>1853</v>
      </c>
      <c r="O41" s="58"/>
      <c r="P41" s="58"/>
      <c r="Q41" s="58"/>
      <c r="R41" s="58"/>
    </row>
    <row r="42" spans="1:18">
      <c r="N42" s="47" t="s">
        <v>1495</v>
      </c>
      <c r="O42" s="52" t="s">
        <v>1829</v>
      </c>
      <c r="P42" s="52" t="s">
        <v>1830</v>
      </c>
      <c r="Q42" s="52" t="s">
        <v>1831</v>
      </c>
      <c r="R42" s="52" t="s">
        <v>1832</v>
      </c>
    </row>
    <row r="43" spans="1:18">
      <c r="A43" t="str">
        <f>"lem"</f>
        <v>lem</v>
      </c>
      <c r="B43" t="str">
        <f>"0.0283"</f>
        <v>0.0283</v>
      </c>
      <c r="C43" t="str">
        <f>"0.0262"</f>
        <v>0.0262</v>
      </c>
      <c r="D43" t="str">
        <f>"0.0294"</f>
        <v>0.0294</v>
      </c>
      <c r="E43" t="str">
        <f>"0.0280"</f>
        <v>0.0280</v>
      </c>
      <c r="H43" s="47" t="s">
        <v>1798</v>
      </c>
      <c r="I43" s="53" t="s">
        <v>1854</v>
      </c>
      <c r="J43" s="53" t="s">
        <v>1855</v>
      </c>
      <c r="K43" s="53" t="s">
        <v>1856</v>
      </c>
      <c r="L43" s="53" t="s">
        <v>1857</v>
      </c>
      <c r="O43" s="52" t="s">
        <v>1793</v>
      </c>
      <c r="P43" s="52" t="s">
        <v>1833</v>
      </c>
      <c r="Q43" s="52" t="s">
        <v>1834</v>
      </c>
      <c r="R43" s="52" t="s">
        <v>1835</v>
      </c>
    </row>
    <row r="44" spans="1:18" ht="3.75" customHeight="1">
      <c r="A44" t="str">
        <f>""</f>
        <v/>
      </c>
      <c r="B44" t="str">
        <f>"(0.61)"</f>
        <v>(0.61)</v>
      </c>
      <c r="C44" t="str">
        <f>"(0.56)"</f>
        <v>(0.56)</v>
      </c>
      <c r="D44" t="str">
        <f>"(0.63)"</f>
        <v>(0.63)</v>
      </c>
      <c r="E44" t="str">
        <f>"(0.61)"</f>
        <v>(0.61)</v>
      </c>
      <c r="I44" s="53" t="s">
        <v>1851</v>
      </c>
      <c r="J44" s="53" t="s">
        <v>1858</v>
      </c>
      <c r="K44" s="53" t="s">
        <v>1859</v>
      </c>
      <c r="L44" s="53" t="s">
        <v>1851</v>
      </c>
      <c r="O44" s="58"/>
      <c r="P44" s="58"/>
      <c r="Q44" s="58"/>
      <c r="R44" s="58"/>
    </row>
    <row r="45" spans="1:18">
      <c r="N45" s="47" t="s">
        <v>1799</v>
      </c>
      <c r="O45" s="52" t="s">
        <v>1836</v>
      </c>
      <c r="P45" s="52" t="s">
        <v>1837</v>
      </c>
      <c r="Q45" s="52" t="s">
        <v>1838</v>
      </c>
      <c r="R45" s="52" t="s">
        <v>1839</v>
      </c>
    </row>
    <row r="46" spans="1:18">
      <c r="A46" t="str">
        <f>"lncapinv"</f>
        <v>lncapinv</v>
      </c>
      <c r="B46" t="str">
        <f>"0.0754**"</f>
        <v>0.0754**</v>
      </c>
      <c r="C46" t="str">
        <f>"0.0757**"</f>
        <v>0.0757**</v>
      </c>
      <c r="D46" t="str">
        <f>"0.0753**"</f>
        <v>0.0753**</v>
      </c>
      <c r="E46" t="str">
        <f>"0.0757**"</f>
        <v>0.0757**</v>
      </c>
      <c r="H46" s="47" t="s">
        <v>1802</v>
      </c>
      <c r="I46" s="53" t="s">
        <v>1860</v>
      </c>
      <c r="J46" s="53" t="s">
        <v>1861</v>
      </c>
      <c r="K46" s="53" t="s">
        <v>1862</v>
      </c>
      <c r="L46" s="53" t="s">
        <v>1861</v>
      </c>
      <c r="O46" s="52" t="s">
        <v>1777</v>
      </c>
      <c r="P46" s="52" t="s">
        <v>1725</v>
      </c>
      <c r="Q46" s="52" t="s">
        <v>1703</v>
      </c>
      <c r="R46" s="52" t="s">
        <v>1771</v>
      </c>
    </row>
    <row r="47" spans="1:18" ht="3.75" customHeight="1">
      <c r="A47" t="str">
        <f>""</f>
        <v/>
      </c>
      <c r="B47" t="str">
        <f>"(2.29)"</f>
        <v>(2.29)</v>
      </c>
      <c r="C47" t="str">
        <f>"(2.30)"</f>
        <v>(2.30)</v>
      </c>
      <c r="D47" t="str">
        <f>"(2.28)"</f>
        <v>(2.28)</v>
      </c>
      <c r="E47" t="str">
        <f>"(2.31)"</f>
        <v>(2.31)</v>
      </c>
      <c r="I47" s="53" t="s">
        <v>1863</v>
      </c>
      <c r="J47" s="53" t="s">
        <v>1864</v>
      </c>
      <c r="K47" s="53" t="s">
        <v>1865</v>
      </c>
      <c r="L47" s="53" t="s">
        <v>1866</v>
      </c>
      <c r="O47" s="58"/>
      <c r="P47" s="58"/>
      <c r="Q47" s="58"/>
      <c r="R47" s="58"/>
    </row>
    <row r="48" spans="1:18">
      <c r="N48" s="54" t="s">
        <v>1722</v>
      </c>
      <c r="O48" s="55" t="s">
        <v>1882</v>
      </c>
      <c r="P48" s="55" t="s">
        <v>1788</v>
      </c>
      <c r="Q48" s="55" t="s">
        <v>1883</v>
      </c>
      <c r="R48" s="55" t="s">
        <v>1884</v>
      </c>
    </row>
    <row r="49" spans="1:18">
      <c r="A49" t="str">
        <f>"lnIPR_app"</f>
        <v>lnIPR_app</v>
      </c>
      <c r="B49" t="str">
        <f>"0.478***"</f>
        <v>0.478***</v>
      </c>
      <c r="C49" t="str">
        <f>"0.476***"</f>
        <v>0.476***</v>
      </c>
      <c r="D49" t="str">
        <f>"0.472***"</f>
        <v>0.472***</v>
      </c>
      <c r="E49" t="str">
        <f>"0.475***"</f>
        <v>0.475***</v>
      </c>
      <c r="H49" s="47" t="s">
        <v>1801</v>
      </c>
      <c r="I49" s="53" t="s">
        <v>1867</v>
      </c>
      <c r="J49" s="53" t="s">
        <v>1794</v>
      </c>
      <c r="K49" s="53" t="s">
        <v>1868</v>
      </c>
      <c r="L49" s="53" t="s">
        <v>1869</v>
      </c>
      <c r="N49" s="57" t="s">
        <v>1778</v>
      </c>
      <c r="O49" s="52" t="s">
        <v>1885</v>
      </c>
      <c r="P49" s="52" t="s">
        <v>1789</v>
      </c>
      <c r="Q49" s="52" t="s">
        <v>1797</v>
      </c>
      <c r="R49" s="52" t="s">
        <v>1886</v>
      </c>
    </row>
    <row r="50" spans="1:18" ht="3.75" customHeight="1">
      <c r="A50" t="str">
        <f>""</f>
        <v/>
      </c>
      <c r="B50" t="str">
        <f>"(3.72)"</f>
        <v>(3.72)</v>
      </c>
      <c r="C50" t="str">
        <f>"(3.75)"</f>
        <v>(3.75)</v>
      </c>
      <c r="D50" t="str">
        <f>"(3.70)"</f>
        <v>(3.70)</v>
      </c>
      <c r="E50" t="str">
        <f>"(3.74)"</f>
        <v>(3.74)</v>
      </c>
      <c r="I50" s="53" t="s">
        <v>1795</v>
      </c>
      <c r="J50" s="53" t="s">
        <v>1796</v>
      </c>
      <c r="K50" s="53" t="s">
        <v>1870</v>
      </c>
      <c r="L50" s="53" t="s">
        <v>1787</v>
      </c>
      <c r="O50" s="58"/>
      <c r="P50" s="58"/>
      <c r="Q50" s="58"/>
      <c r="R50" s="58"/>
    </row>
    <row r="51" spans="1:18">
      <c r="N51" s="47" t="s">
        <v>1727</v>
      </c>
      <c r="O51" s="52" t="s">
        <v>1887</v>
      </c>
      <c r="P51" s="52" t="s">
        <v>1769</v>
      </c>
      <c r="Q51" s="52" t="s">
        <v>1779</v>
      </c>
      <c r="R51" s="52" t="s">
        <v>1785</v>
      </c>
    </row>
    <row r="52" spans="1:18">
      <c r="A52" t="str">
        <f>"ln_age"</f>
        <v>ln_age</v>
      </c>
      <c r="B52" t="str">
        <f>"0.109"</f>
        <v>0.109</v>
      </c>
      <c r="C52" t="str">
        <f>"0.0917"</f>
        <v>0.0917</v>
      </c>
      <c r="D52" t="str">
        <f>"0.131"</f>
        <v>0.131</v>
      </c>
      <c r="E52" t="str">
        <f>"0.115"</f>
        <v>0.115</v>
      </c>
      <c r="H52" s="47" t="s">
        <v>1621</v>
      </c>
      <c r="I52" s="53" t="s">
        <v>1791</v>
      </c>
      <c r="J52" s="53" t="s">
        <v>1871</v>
      </c>
      <c r="K52" s="53" t="s">
        <v>1872</v>
      </c>
      <c r="L52" s="53" t="s">
        <v>1873</v>
      </c>
      <c r="N52" s="59" t="s">
        <v>1778</v>
      </c>
      <c r="O52" s="56" t="s">
        <v>1888</v>
      </c>
      <c r="P52" s="56" t="s">
        <v>1889</v>
      </c>
      <c r="Q52" s="56" t="s">
        <v>1784</v>
      </c>
      <c r="R52" s="56" t="s">
        <v>1889</v>
      </c>
    </row>
    <row r="53" spans="1:18">
      <c r="A53" t="str">
        <f>""</f>
        <v/>
      </c>
      <c r="B53" t="str">
        <f>"(0.30)"</f>
        <v>(0.30)</v>
      </c>
      <c r="C53" t="str">
        <f>"(0.25)"</f>
        <v>(0.25)</v>
      </c>
      <c r="D53" t="str">
        <f>"(0.35)"</f>
        <v>(0.35)</v>
      </c>
      <c r="E53" t="str">
        <f>"(0.31)"</f>
        <v>(0.31)</v>
      </c>
      <c r="I53" s="53" t="s">
        <v>1792</v>
      </c>
      <c r="J53" s="53" t="s">
        <v>1773</v>
      </c>
      <c r="K53" s="53" t="s">
        <v>1774</v>
      </c>
      <c r="L53" s="53" t="s">
        <v>1775</v>
      </c>
      <c r="N53" s="57" t="s">
        <v>1804</v>
      </c>
      <c r="O53" s="58" t="s">
        <v>1890</v>
      </c>
      <c r="P53" s="58" t="s">
        <v>1891</v>
      </c>
      <c r="Q53" s="58" t="s">
        <v>1892</v>
      </c>
      <c r="R53" s="58" t="s">
        <v>1893</v>
      </c>
    </row>
    <row r="54" spans="1:18">
      <c r="N54" s="53" t="s">
        <v>1803</v>
      </c>
      <c r="O54" s="58">
        <v>-911.09450000000004</v>
      </c>
      <c r="P54" s="58">
        <v>-912.39779999999996</v>
      </c>
      <c r="Q54" s="58">
        <v>-911.58209999999997</v>
      </c>
      <c r="R54" s="58">
        <v>-911.88890000000004</v>
      </c>
    </row>
    <row r="55" spans="1:18" ht="15.75" thickBot="1">
      <c r="A55" t="str">
        <f>"c.ln_age#c.ln_age"</f>
        <v>c.ln_age#c.ln_age</v>
      </c>
      <c r="B55" t="str">
        <f>"0.00193"</f>
        <v>0.00193</v>
      </c>
      <c r="C55" t="str">
        <f>"0.00495"</f>
        <v>0.00495</v>
      </c>
      <c r="D55" t="str">
        <f>"-0.00240"</f>
        <v>-0.00240</v>
      </c>
      <c r="E55" t="str">
        <f>"0.00162"</f>
        <v>0.00162</v>
      </c>
      <c r="H55" s="47" t="s">
        <v>1800</v>
      </c>
      <c r="I55" s="53" t="s">
        <v>1874</v>
      </c>
      <c r="J55" s="53" t="s">
        <v>1875</v>
      </c>
      <c r="K55" s="53" t="s">
        <v>1876</v>
      </c>
      <c r="L55" s="53" t="s">
        <v>1877</v>
      </c>
      <c r="N55" s="60" t="s">
        <v>1655</v>
      </c>
      <c r="O55" s="48" t="s">
        <v>1790</v>
      </c>
      <c r="P55" s="48" t="s">
        <v>1790</v>
      </c>
      <c r="Q55" s="48" t="s">
        <v>1790</v>
      </c>
      <c r="R55" s="48" t="s">
        <v>1790</v>
      </c>
    </row>
    <row r="56" spans="1:18">
      <c r="A56" t="str">
        <f>""</f>
        <v/>
      </c>
      <c r="B56" t="str">
        <f>"(0.03)"</f>
        <v>(0.03)</v>
      </c>
      <c r="C56" t="str">
        <f>"(0.08)"</f>
        <v>(0.08)</v>
      </c>
      <c r="D56" t="str">
        <f>"(-0.04)"</f>
        <v>(-0.04)</v>
      </c>
      <c r="E56" t="str">
        <f>"(0.03)"</f>
        <v>(0.03)</v>
      </c>
      <c r="I56" s="53" t="s">
        <v>1776</v>
      </c>
      <c r="J56" s="53" t="s">
        <v>1878</v>
      </c>
      <c r="K56" s="53" t="s">
        <v>1793</v>
      </c>
      <c r="L56" s="53" t="s">
        <v>1776</v>
      </c>
      <c r="N56" s="65" t="s">
        <v>1732</v>
      </c>
      <c r="O56" s="65"/>
      <c r="P56" s="65"/>
      <c r="Q56" s="65"/>
      <c r="R56" s="65"/>
    </row>
    <row r="57" spans="1:18">
      <c r="N57" s="64" t="s">
        <v>1654</v>
      </c>
      <c r="O57" s="64"/>
      <c r="P57" s="64"/>
      <c r="Q57" s="64"/>
      <c r="R57" s="64"/>
    </row>
    <row r="58" spans="1:18">
      <c r="A58" t="str">
        <f>"FO"</f>
        <v>FO</v>
      </c>
      <c r="B58" t="str">
        <f>"-0.0716"</f>
        <v>-0.0716</v>
      </c>
      <c r="C58" t="str">
        <f>"-0.0690"</f>
        <v>-0.0690</v>
      </c>
      <c r="D58" t="str">
        <f>"-0.0690"</f>
        <v>-0.0690</v>
      </c>
      <c r="E58" t="str">
        <f>"-0.0714"</f>
        <v>-0.0714</v>
      </c>
      <c r="H58" s="47" t="s">
        <v>1495</v>
      </c>
      <c r="I58" s="53" t="s">
        <v>1879</v>
      </c>
      <c r="J58" s="53" t="s">
        <v>1880</v>
      </c>
      <c r="K58" s="53" t="s">
        <v>1880</v>
      </c>
      <c r="L58" s="53" t="s">
        <v>1881</v>
      </c>
    </row>
    <row r="59" spans="1:18">
      <c r="A59" t="str">
        <f>""</f>
        <v/>
      </c>
      <c r="B59" t="str">
        <f>"(-0.40)"</f>
        <v>(-0.40)</v>
      </c>
      <c r="C59" t="str">
        <f>"(-0.38)"</f>
        <v>(-0.38)</v>
      </c>
      <c r="D59" t="str">
        <f>"(-0.38)"</f>
        <v>(-0.38)</v>
      </c>
      <c r="E59" t="str">
        <f>"(-0.40)"</f>
        <v>(-0.40)</v>
      </c>
      <c r="I59" s="53" t="s">
        <v>1703</v>
      </c>
      <c r="J59" s="53" t="s">
        <v>1768</v>
      </c>
      <c r="K59" s="53" t="s">
        <v>1768</v>
      </c>
      <c r="L59" s="53" t="s">
        <v>1703</v>
      </c>
    </row>
    <row r="61" spans="1:18">
      <c r="A61" t="str">
        <f>"_cons"</f>
        <v>_cons</v>
      </c>
      <c r="B61" t="str">
        <f>"-0.697"</f>
        <v>-0.697</v>
      </c>
      <c r="C61" t="str">
        <f>"-0.671"</f>
        <v>-0.671</v>
      </c>
      <c r="D61" t="str">
        <f>"-0.724"</f>
        <v>-0.724</v>
      </c>
      <c r="E61" t="str">
        <f>"-0.712"</f>
        <v>-0.712</v>
      </c>
    </row>
    <row r="62" spans="1:18">
      <c r="A62" t="str">
        <f>""</f>
        <v/>
      </c>
      <c r="B62" t="str">
        <f>"(-1.14)"</f>
        <v>(-1.14)</v>
      </c>
      <c r="C62" t="str">
        <f>"(-1.10)"</f>
        <v>(-1.10)</v>
      </c>
      <c r="D62" t="str">
        <f>"(-1.18)"</f>
        <v>(-1.18)</v>
      </c>
      <c r="E62" t="str">
        <f>"(-1.17)"</f>
        <v>(-1.17)</v>
      </c>
    </row>
    <row r="64" spans="1:18">
      <c r="A64" t="str">
        <f>"/"</f>
        <v>/</v>
      </c>
      <c r="B64" t="str">
        <f>""</f>
        <v/>
      </c>
      <c r="C64" t="str">
        <f>""</f>
        <v/>
      </c>
      <c r="D64" t="str">
        <f>""</f>
        <v/>
      </c>
      <c r="E64" t="str">
        <f>""</f>
        <v/>
      </c>
    </row>
    <row r="65" spans="1:12">
      <c r="A65" t="str">
        <f>"athrho"</f>
        <v>athrho</v>
      </c>
      <c r="B65" t="str">
        <f>"-1.462***"</f>
        <v>-1.462***</v>
      </c>
      <c r="C65" t="str">
        <f>"-1.501***"</f>
        <v>-1.501***</v>
      </c>
      <c r="D65" t="str">
        <f>"-1.496***"</f>
        <v>-1.496***</v>
      </c>
      <c r="E65" t="str">
        <f>"-1.508***"</f>
        <v>-1.508***</v>
      </c>
      <c r="H65" s="47" t="s">
        <v>1722</v>
      </c>
      <c r="I65" s="53" t="s">
        <v>1882</v>
      </c>
      <c r="J65" s="53" t="s">
        <v>1788</v>
      </c>
      <c r="K65" s="53" t="s">
        <v>1883</v>
      </c>
      <c r="L65" s="53" t="s">
        <v>1884</v>
      </c>
    </row>
    <row r="66" spans="1:12">
      <c r="A66" t="str">
        <f>""</f>
        <v/>
      </c>
      <c r="B66" t="str">
        <f>"(-11.12)"</f>
        <v>(-11.12)</v>
      </c>
      <c r="C66" t="str">
        <f>"(-11.76)"</f>
        <v>(-11.76)</v>
      </c>
      <c r="D66" t="str">
        <f>"(-11.66)"</f>
        <v>(-11.66)</v>
      </c>
      <c r="E66" t="str">
        <f>"(-11.79)"</f>
        <v>(-11.79)</v>
      </c>
      <c r="H66" s="57" t="s">
        <v>1778</v>
      </c>
      <c r="I66" s="53" t="s">
        <v>1885</v>
      </c>
      <c r="J66" s="53" t="s">
        <v>1789</v>
      </c>
      <c r="K66" s="53" t="s">
        <v>1797</v>
      </c>
      <c r="L66" s="53" t="s">
        <v>1886</v>
      </c>
    </row>
    <row r="68" spans="1:12">
      <c r="A68" t="str">
        <f>"lnsigma"</f>
        <v>lnsigma</v>
      </c>
      <c r="B68" t="str">
        <f>"0.523***"</f>
        <v>0.523***</v>
      </c>
      <c r="C68" t="str">
        <f>"0.533***"</f>
        <v>0.533***</v>
      </c>
      <c r="D68" t="str">
        <f>"0.530***"</f>
        <v>0.530***</v>
      </c>
      <c r="E68" t="str">
        <f>"0.532***"</f>
        <v>0.532***</v>
      </c>
      <c r="H68" s="47" t="s">
        <v>1727</v>
      </c>
      <c r="I68" s="53" t="s">
        <v>1887</v>
      </c>
      <c r="J68" s="53" t="s">
        <v>1769</v>
      </c>
      <c r="K68" s="53" t="s">
        <v>1779</v>
      </c>
      <c r="L68" s="53" t="s">
        <v>1785</v>
      </c>
    </row>
    <row r="69" spans="1:12" ht="15" customHeight="1">
      <c r="A69" t="str">
        <f>""</f>
        <v/>
      </c>
      <c r="B69" t="str">
        <f>"(11.67)"</f>
        <v>(11.67)</v>
      </c>
      <c r="C69" t="str">
        <f>"(12.06)"</f>
        <v>(12.06)</v>
      </c>
      <c r="D69" t="str">
        <f>"(11.97)"</f>
        <v>(11.97)</v>
      </c>
      <c r="E69" t="str">
        <f>"(12.06)"</f>
        <v>(12.06)</v>
      </c>
      <c r="H69" s="57" t="s">
        <v>1778</v>
      </c>
      <c r="I69" s="53" t="s">
        <v>1888</v>
      </c>
      <c r="J69" s="53" t="s">
        <v>1889</v>
      </c>
      <c r="K69" s="53" t="s">
        <v>1784</v>
      </c>
      <c r="L69" s="53" t="s">
        <v>1889</v>
      </c>
    </row>
    <row r="70" spans="1:12" ht="15" customHeight="1"/>
    <row r="71" spans="1:12" ht="24">
      <c r="A71" t="str">
        <f>"N"</f>
        <v>N</v>
      </c>
      <c r="B71" t="str">
        <f>"507"</f>
        <v>507</v>
      </c>
      <c r="C71" t="str">
        <f>"507"</f>
        <v>507</v>
      </c>
      <c r="D71" t="str">
        <f>"507"</f>
        <v>507</v>
      </c>
      <c r="E71" t="str">
        <f>"507"</f>
        <v>507</v>
      </c>
      <c r="H71" s="47" t="s">
        <v>1655</v>
      </c>
      <c r="I71" s="53" t="s">
        <v>1790</v>
      </c>
      <c r="J71" s="53" t="s">
        <v>1790</v>
      </c>
      <c r="K71" s="53" t="s">
        <v>1790</v>
      </c>
      <c r="L71" s="53" t="s">
        <v>1790</v>
      </c>
    </row>
    <row r="72" spans="1:12" ht="48">
      <c r="H72" s="61" t="s">
        <v>1732</v>
      </c>
      <c r="I72" s="61"/>
    </row>
    <row r="73" spans="1:12" ht="36">
      <c r="A73" t="str">
        <f>"t statistics in parentheses"</f>
        <v>t statistics in parentheses</v>
      </c>
      <c r="H73" s="61" t="s">
        <v>1654</v>
      </c>
      <c r="I73" s="61"/>
      <c r="J73" s="61"/>
    </row>
    <row r="74" spans="1:12">
      <c r="A74" t="s">
        <v>1762</v>
      </c>
      <c r="B74" t="s">
        <v>1763</v>
      </c>
      <c r="C74" t="s">
        <v>1764</v>
      </c>
    </row>
  </sheetData>
  <mergeCells count="3">
    <mergeCell ref="N57:R57"/>
    <mergeCell ref="N4:R4"/>
    <mergeCell ref="N56:R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3146-1EBB-41DC-B86D-1886AD5B6B41}">
  <dimension ref="B3:F23"/>
  <sheetViews>
    <sheetView showGridLines="0" workbookViewId="0">
      <selection activeCell="B4" sqref="B4"/>
    </sheetView>
  </sheetViews>
  <sheetFormatPr defaultRowHeight="15"/>
  <cols>
    <col min="1" max="1" width="9.140625" style="38"/>
    <col min="2" max="2" width="11.42578125" style="38" customWidth="1"/>
    <col min="3" max="3" width="12.7109375" style="38" bestFit="1" customWidth="1"/>
    <col min="4" max="4" width="57.140625" style="45" customWidth="1"/>
    <col min="5" max="5" width="9.140625" style="38"/>
    <col min="6" max="6" width="127.7109375" style="38" bestFit="1" customWidth="1"/>
    <col min="7" max="16384" width="9.140625" style="38"/>
  </cols>
  <sheetData>
    <row r="3" spans="2:4">
      <c r="B3" s="36" t="s">
        <v>1733</v>
      </c>
      <c r="C3" s="36" t="s">
        <v>1510</v>
      </c>
      <c r="D3" s="37" t="s">
        <v>1734</v>
      </c>
    </row>
    <row r="4" spans="2:4">
      <c r="B4" s="39" t="s">
        <v>1735</v>
      </c>
      <c r="C4" s="40"/>
      <c r="D4" s="41"/>
    </row>
    <row r="5" spans="2:4">
      <c r="B5" s="42" t="s">
        <v>1657</v>
      </c>
      <c r="C5" s="40" t="s">
        <v>1736</v>
      </c>
      <c r="D5" s="41" t="s">
        <v>1743</v>
      </c>
    </row>
    <row r="6" spans="2:4">
      <c r="B6" s="42" t="s">
        <v>1761</v>
      </c>
      <c r="C6" s="40" t="s">
        <v>1537</v>
      </c>
      <c r="D6" s="41" t="s">
        <v>1745</v>
      </c>
    </row>
    <row r="7" spans="2:4" ht="6" customHeight="1">
      <c r="B7" s="42"/>
      <c r="C7" s="40"/>
      <c r="D7" s="41"/>
    </row>
    <row r="8" spans="2:4">
      <c r="B8" s="39" t="s">
        <v>1742</v>
      </c>
      <c r="C8" s="40"/>
      <c r="D8" s="41"/>
    </row>
    <row r="9" spans="2:4">
      <c r="B9" s="42" t="s">
        <v>1661</v>
      </c>
      <c r="C9" s="40" t="s">
        <v>1736</v>
      </c>
      <c r="D9" s="41" t="s">
        <v>1746</v>
      </c>
    </row>
    <row r="10" spans="2:4">
      <c r="B10" s="42" t="s">
        <v>1662</v>
      </c>
      <c r="C10" s="40" t="s">
        <v>1736</v>
      </c>
      <c r="D10" s="41" t="s">
        <v>1747</v>
      </c>
    </row>
    <row r="11" spans="2:4" ht="45">
      <c r="B11" s="42" t="s">
        <v>1663</v>
      </c>
      <c r="C11" s="40" t="s">
        <v>1736</v>
      </c>
      <c r="D11" s="41" t="s">
        <v>1748</v>
      </c>
    </row>
    <row r="12" spans="2:4" ht="30">
      <c r="B12" s="42" t="s">
        <v>1664</v>
      </c>
      <c r="C12" s="40" t="s">
        <v>1736</v>
      </c>
      <c r="D12" s="41" t="s">
        <v>1749</v>
      </c>
    </row>
    <row r="13" spans="2:4" ht="6" customHeight="1">
      <c r="B13" s="42"/>
      <c r="C13" s="40"/>
      <c r="D13" s="41"/>
    </row>
    <row r="14" spans="2:4">
      <c r="B14" s="39" t="s">
        <v>1744</v>
      </c>
      <c r="C14" s="40"/>
      <c r="D14" s="41"/>
    </row>
    <row r="15" spans="2:4">
      <c r="B15" s="42" t="s">
        <v>1501</v>
      </c>
      <c r="C15" s="40" t="s">
        <v>1736</v>
      </c>
      <c r="D15" s="41" t="s">
        <v>1750</v>
      </c>
    </row>
    <row r="16" spans="2:4">
      <c r="B16" s="42" t="s">
        <v>1737</v>
      </c>
      <c r="C16" s="40" t="s">
        <v>1537</v>
      </c>
      <c r="D16" s="41" t="s">
        <v>1751</v>
      </c>
    </row>
    <row r="17" spans="2:6" ht="16.5">
      <c r="B17" s="42" t="s">
        <v>1754</v>
      </c>
      <c r="C17" s="40" t="s">
        <v>1537</v>
      </c>
      <c r="D17" s="41" t="s">
        <v>1752</v>
      </c>
      <c r="F17" s="38" t="s">
        <v>1739</v>
      </c>
    </row>
    <row r="18" spans="2:6" ht="16.5">
      <c r="B18" s="42" t="s">
        <v>1755</v>
      </c>
      <c r="C18" s="40" t="s">
        <v>1537</v>
      </c>
      <c r="D18" s="41" t="s">
        <v>1753</v>
      </c>
      <c r="F18" s="38" t="s">
        <v>1740</v>
      </c>
    </row>
    <row r="19" spans="2:6" ht="16.5">
      <c r="B19" s="42" t="s">
        <v>1756</v>
      </c>
      <c r="C19" s="40" t="s">
        <v>1537</v>
      </c>
      <c r="D19" s="41" t="s">
        <v>1757</v>
      </c>
      <c r="F19" s="38" t="s">
        <v>1741</v>
      </c>
    </row>
    <row r="20" spans="2:6" ht="16.5">
      <c r="B20" s="42" t="s">
        <v>1758</v>
      </c>
      <c r="C20" s="40" t="s">
        <v>1537</v>
      </c>
      <c r="D20" s="41" t="s">
        <v>1738</v>
      </c>
    </row>
    <row r="21" spans="2:6">
      <c r="B21" s="42" t="s">
        <v>1495</v>
      </c>
      <c r="C21" s="40" t="s">
        <v>1736</v>
      </c>
      <c r="D21" s="41" t="s">
        <v>1759</v>
      </c>
    </row>
    <row r="22" spans="2:6">
      <c r="B22" s="42" t="s">
        <v>1686</v>
      </c>
      <c r="C22" s="40" t="s">
        <v>1736</v>
      </c>
      <c r="D22" s="41" t="s">
        <v>1760</v>
      </c>
    </row>
    <row r="23" spans="2:6" ht="6" customHeight="1">
      <c r="B23" s="43"/>
      <c r="C23" s="43"/>
      <c r="D23" s="4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B762-D90D-4ABF-BDA5-5923C08D7E54}">
  <dimension ref="B2:G23"/>
  <sheetViews>
    <sheetView tabSelected="1" workbookViewId="0">
      <selection activeCell="V34" sqref="V34"/>
    </sheetView>
  </sheetViews>
  <sheetFormatPr defaultRowHeight="15"/>
  <cols>
    <col min="1" max="1" width="9.140625" style="66"/>
    <col min="2" max="2" width="23.140625" style="66" bestFit="1" customWidth="1"/>
    <col min="3" max="3" width="9.140625" style="66"/>
    <col min="4" max="4" width="12.5703125" style="66" bestFit="1" customWidth="1"/>
    <col min="5" max="5" width="13.7109375" style="66" bestFit="1" customWidth="1"/>
    <col min="6" max="6" width="9.140625" style="66"/>
    <col min="7" max="7" width="12.42578125" style="66" bestFit="1" customWidth="1"/>
    <col min="8" max="16384" width="9.140625" style="66"/>
  </cols>
  <sheetData>
    <row r="2" spans="2:7">
      <c r="B2" s="71" t="s">
        <v>1733</v>
      </c>
      <c r="C2" s="72" t="s">
        <v>1895</v>
      </c>
      <c r="D2" s="73" t="s">
        <v>1894</v>
      </c>
      <c r="E2" s="73" t="s">
        <v>1896</v>
      </c>
      <c r="F2" s="73" t="s">
        <v>1897</v>
      </c>
      <c r="G2" s="73" t="s">
        <v>1898</v>
      </c>
    </row>
    <row r="3" spans="2:7">
      <c r="B3" s="39" t="s">
        <v>1735</v>
      </c>
      <c r="C3" s="76"/>
      <c r="D3" s="77"/>
      <c r="E3" s="77"/>
      <c r="F3" s="77"/>
      <c r="G3" s="77"/>
    </row>
    <row r="4" spans="2:7">
      <c r="B4" s="69" t="s">
        <v>1899</v>
      </c>
      <c r="C4" s="67">
        <v>693</v>
      </c>
      <c r="D4" s="78">
        <v>0.57575759999999998</v>
      </c>
      <c r="E4" s="78">
        <v>0.49458439999999998</v>
      </c>
      <c r="F4" s="67">
        <v>0</v>
      </c>
      <c r="G4" s="67">
        <v>1</v>
      </c>
    </row>
    <row r="5" spans="2:7">
      <c r="B5" s="68" t="s">
        <v>1900</v>
      </c>
      <c r="C5" s="67">
        <v>693</v>
      </c>
      <c r="D5" s="78">
        <v>701144.8</v>
      </c>
      <c r="E5" s="78">
        <v>3696767</v>
      </c>
      <c r="F5" s="67">
        <v>0</v>
      </c>
      <c r="G5" s="78">
        <v>77600000</v>
      </c>
    </row>
    <row r="6" spans="2:7" ht="3.75" customHeight="1">
      <c r="B6" s="68"/>
      <c r="C6" s="67"/>
      <c r="D6" s="78"/>
      <c r="E6" s="78"/>
      <c r="F6" s="67"/>
      <c r="G6" s="70"/>
    </row>
    <row r="7" spans="2:7">
      <c r="B7" s="39" t="s">
        <v>1742</v>
      </c>
      <c r="C7" s="67"/>
      <c r="D7" s="78"/>
      <c r="E7" s="78"/>
      <c r="F7" s="67"/>
      <c r="G7" s="70"/>
    </row>
    <row r="8" spans="2:7">
      <c r="B8" s="68" t="s">
        <v>1661</v>
      </c>
      <c r="C8" s="67">
        <v>399</v>
      </c>
      <c r="D8" s="78">
        <v>0.42857139999999999</v>
      </c>
      <c r="E8" s="78">
        <v>0.49549300000000002</v>
      </c>
      <c r="F8" s="67">
        <v>0</v>
      </c>
      <c r="G8" s="67">
        <v>1</v>
      </c>
    </row>
    <row r="9" spans="2:7">
      <c r="B9" s="68" t="s">
        <v>1662</v>
      </c>
      <c r="C9" s="67">
        <v>399</v>
      </c>
      <c r="D9" s="78">
        <v>4.5112800000000002E-2</v>
      </c>
      <c r="E9" s="78">
        <v>0.2078121</v>
      </c>
      <c r="F9" s="67">
        <v>0</v>
      </c>
      <c r="G9" s="67">
        <v>1</v>
      </c>
    </row>
    <row r="10" spans="2:7">
      <c r="B10" s="68" t="s">
        <v>1663</v>
      </c>
      <c r="C10" s="67">
        <v>399</v>
      </c>
      <c r="D10" s="78">
        <v>0.85714290000000004</v>
      </c>
      <c r="E10" s="78">
        <v>0.35036640000000002</v>
      </c>
      <c r="F10" s="67">
        <v>0</v>
      </c>
      <c r="G10" s="67">
        <v>1</v>
      </c>
    </row>
    <row r="11" spans="2:7">
      <c r="B11" s="68" t="s">
        <v>1664</v>
      </c>
      <c r="C11" s="67">
        <v>399</v>
      </c>
      <c r="D11" s="78">
        <v>6.7669199999999999E-2</v>
      </c>
      <c r="E11" s="78">
        <v>0.25149270000000001</v>
      </c>
      <c r="F11" s="67">
        <v>0</v>
      </c>
      <c r="G11" s="67">
        <v>1</v>
      </c>
    </row>
    <row r="12" spans="2:7" ht="3.75" customHeight="1">
      <c r="B12" s="68"/>
      <c r="C12" s="67"/>
      <c r="D12" s="78"/>
      <c r="E12" s="78"/>
      <c r="F12" s="67"/>
      <c r="G12" s="67"/>
    </row>
    <row r="13" spans="2:7">
      <c r="B13" s="39" t="s">
        <v>1744</v>
      </c>
      <c r="C13" s="67"/>
      <c r="D13" s="78"/>
      <c r="E13" s="78"/>
      <c r="F13" s="67"/>
      <c r="G13" s="67"/>
    </row>
    <row r="14" spans="2:7">
      <c r="B14" s="68" t="s">
        <v>1501</v>
      </c>
      <c r="C14" s="67">
        <v>693</v>
      </c>
      <c r="D14" s="78">
        <v>0.3304473</v>
      </c>
      <c r="E14" s="78">
        <v>0.47071390000000002</v>
      </c>
      <c r="F14" s="67">
        <v>0</v>
      </c>
      <c r="G14" s="67">
        <v>1</v>
      </c>
    </row>
    <row r="15" spans="2:7">
      <c r="B15" s="68" t="s">
        <v>1901</v>
      </c>
      <c r="C15" s="67">
        <v>693</v>
      </c>
      <c r="D15" s="78">
        <v>0.62770559999999997</v>
      </c>
      <c r="E15" s="78">
        <v>1.0014069999999999</v>
      </c>
      <c r="F15" s="67">
        <v>0</v>
      </c>
      <c r="G15" s="67">
        <v>6</v>
      </c>
    </row>
    <row r="16" spans="2:7">
      <c r="B16" s="68" t="s">
        <v>1902</v>
      </c>
      <c r="C16" s="67">
        <v>693</v>
      </c>
      <c r="D16" s="78">
        <v>269.77589999999998</v>
      </c>
      <c r="E16" s="78">
        <v>640.08150000000001</v>
      </c>
      <c r="F16" s="67">
        <v>1</v>
      </c>
      <c r="G16" s="70">
        <v>7045</v>
      </c>
    </row>
    <row r="17" spans="2:7">
      <c r="B17" s="68" t="s">
        <v>1903</v>
      </c>
      <c r="C17" s="67">
        <v>693</v>
      </c>
      <c r="D17" s="78">
        <v>24.821069999999999</v>
      </c>
      <c r="E17" s="78">
        <v>19.227409999999999</v>
      </c>
      <c r="F17" s="67">
        <v>3</v>
      </c>
      <c r="G17" s="70">
        <v>195</v>
      </c>
    </row>
    <row r="18" spans="2:7">
      <c r="B18" s="68" t="s">
        <v>1904</v>
      </c>
      <c r="C18" s="67">
        <v>693</v>
      </c>
      <c r="D18" s="78">
        <v>1134219</v>
      </c>
      <c r="E18" s="78">
        <v>4634026</v>
      </c>
      <c r="F18" s="67">
        <v>0</v>
      </c>
      <c r="G18" s="78">
        <v>55900000</v>
      </c>
    </row>
    <row r="19" spans="2:7">
      <c r="B19" s="68" t="s">
        <v>1495</v>
      </c>
      <c r="C19" s="67">
        <v>693</v>
      </c>
      <c r="D19" s="78">
        <v>0.1240981</v>
      </c>
      <c r="E19" s="78">
        <v>0.32993159999999999</v>
      </c>
      <c r="F19" s="67">
        <v>0</v>
      </c>
      <c r="G19" s="67">
        <v>1</v>
      </c>
    </row>
    <row r="20" spans="2:7">
      <c r="B20" s="68" t="s">
        <v>40</v>
      </c>
      <c r="C20" s="67">
        <v>693</v>
      </c>
      <c r="D20" s="78">
        <v>0.24098120000000001</v>
      </c>
      <c r="E20" s="78">
        <v>0.42798789999999998</v>
      </c>
      <c r="F20" s="67">
        <v>0</v>
      </c>
      <c r="G20" s="67">
        <v>1</v>
      </c>
    </row>
    <row r="21" spans="2:7" ht="15" customHeight="1">
      <c r="B21" s="74" t="s">
        <v>1905</v>
      </c>
      <c r="C21" s="74"/>
      <c r="D21" s="74"/>
      <c r="E21" s="74"/>
      <c r="F21" s="74"/>
      <c r="G21" s="74"/>
    </row>
    <row r="22" spans="2:7">
      <c r="B22" s="75"/>
      <c r="C22" s="75"/>
      <c r="D22" s="75"/>
      <c r="E22" s="75"/>
      <c r="F22" s="75"/>
      <c r="G22" s="75"/>
    </row>
    <row r="23" spans="2:7">
      <c r="B23" s="44"/>
      <c r="C23" s="44"/>
      <c r="D23" s="44"/>
      <c r="E23" s="44"/>
      <c r="F23" s="44"/>
      <c r="G23" s="44"/>
    </row>
  </sheetData>
  <mergeCells count="1">
    <mergeCell ref="B21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110C-E58C-48F5-9681-869E96E2BB66}">
  <dimension ref="A2:Q48"/>
  <sheetViews>
    <sheetView zoomScale="70" zoomScaleNormal="70" workbookViewId="0">
      <selection activeCell="B3" sqref="B3"/>
    </sheetView>
  </sheetViews>
  <sheetFormatPr defaultColWidth="11.42578125" defaultRowHeight="15"/>
  <cols>
    <col min="1" max="1" width="23.42578125" customWidth="1"/>
    <col min="2" max="2" width="42.85546875" customWidth="1"/>
    <col min="3" max="3" width="11.7109375" bestFit="1" customWidth="1"/>
  </cols>
  <sheetData>
    <row r="2" spans="1:17">
      <c r="A2" s="1" t="s">
        <v>884</v>
      </c>
    </row>
    <row r="3" spans="1:17">
      <c r="A3" t="s">
        <v>885</v>
      </c>
      <c r="B3" t="s">
        <v>886</v>
      </c>
      <c r="C3" s="1" t="s">
        <v>882</v>
      </c>
      <c r="D3" t="s">
        <v>887</v>
      </c>
      <c r="E3">
        <v>2004</v>
      </c>
      <c r="F3">
        <v>2005</v>
      </c>
      <c r="G3">
        <v>2006</v>
      </c>
      <c r="H3">
        <v>2007</v>
      </c>
      <c r="I3">
        <v>2008</v>
      </c>
      <c r="J3">
        <v>2009</v>
      </c>
      <c r="K3">
        <v>2010</v>
      </c>
      <c r="L3">
        <v>2011</v>
      </c>
      <c r="M3">
        <v>2012</v>
      </c>
      <c r="N3">
        <v>2013</v>
      </c>
      <c r="O3">
        <v>2014</v>
      </c>
      <c r="P3">
        <v>2015</v>
      </c>
      <c r="Q3" t="s">
        <v>888</v>
      </c>
    </row>
    <row r="5" spans="1:17">
      <c r="D5" t="s">
        <v>889</v>
      </c>
      <c r="K5" t="s">
        <v>890</v>
      </c>
      <c r="L5" t="s">
        <v>891</v>
      </c>
      <c r="M5" t="s">
        <v>892</v>
      </c>
      <c r="Q5" t="s">
        <v>893</v>
      </c>
    </row>
    <row r="6" spans="1:17">
      <c r="D6" t="s">
        <v>894</v>
      </c>
      <c r="H6" t="s">
        <v>895</v>
      </c>
      <c r="I6" t="s">
        <v>896</v>
      </c>
      <c r="Q6" t="s">
        <v>897</v>
      </c>
    </row>
    <row r="7" spans="1:17">
      <c r="D7" t="s">
        <v>898</v>
      </c>
      <c r="J7" t="s">
        <v>899</v>
      </c>
      <c r="K7" t="s">
        <v>900</v>
      </c>
      <c r="Q7" t="s">
        <v>901</v>
      </c>
    </row>
    <row r="8" spans="1:17">
      <c r="D8" t="s">
        <v>902</v>
      </c>
      <c r="L8" t="s">
        <v>903</v>
      </c>
      <c r="M8" t="s">
        <v>904</v>
      </c>
      <c r="Q8" t="s">
        <v>905</v>
      </c>
    </row>
    <row r="9" spans="1:17">
      <c r="D9" t="s">
        <v>906</v>
      </c>
      <c r="N9" t="s">
        <v>907</v>
      </c>
      <c r="O9" t="s">
        <v>908</v>
      </c>
      <c r="Q9" t="s">
        <v>909</v>
      </c>
    </row>
    <row r="10" spans="1:17">
      <c r="D10" t="s">
        <v>910</v>
      </c>
      <c r="H10" s="3">
        <v>0</v>
      </c>
      <c r="I10" s="3">
        <v>0</v>
      </c>
      <c r="J10" s="3">
        <v>0</v>
      </c>
      <c r="Q10">
        <v>0</v>
      </c>
    </row>
    <row r="11" spans="1:17">
      <c r="D11" t="s">
        <v>911</v>
      </c>
      <c r="J11" t="s">
        <v>912</v>
      </c>
      <c r="K11" t="s">
        <v>913</v>
      </c>
      <c r="L11" t="s">
        <v>914</v>
      </c>
      <c r="Q11" t="s">
        <v>915</v>
      </c>
    </row>
    <row r="12" spans="1:17">
      <c r="D12" t="s">
        <v>916</v>
      </c>
      <c r="M12" t="s">
        <v>917</v>
      </c>
      <c r="N12" t="s">
        <v>918</v>
      </c>
      <c r="O12" t="s">
        <v>919</v>
      </c>
      <c r="Q12" t="s">
        <v>920</v>
      </c>
    </row>
    <row r="13" spans="1:17">
      <c r="D13" t="s">
        <v>921</v>
      </c>
      <c r="G13" s="3">
        <v>0</v>
      </c>
      <c r="H13">
        <v>0</v>
      </c>
      <c r="I13" t="s">
        <v>922</v>
      </c>
      <c r="Q13" t="s">
        <v>922</v>
      </c>
    </row>
    <row r="14" spans="1:17">
      <c r="D14" t="s">
        <v>923</v>
      </c>
      <c r="L14" s="3">
        <v>0</v>
      </c>
      <c r="M14">
        <v>0</v>
      </c>
      <c r="N14" t="s">
        <v>924</v>
      </c>
      <c r="Q14" t="s">
        <v>924</v>
      </c>
    </row>
    <row r="15" spans="1:17">
      <c r="D15" t="s">
        <v>925</v>
      </c>
      <c r="J15" t="s">
        <v>926</v>
      </c>
      <c r="K15" s="3">
        <v>0</v>
      </c>
      <c r="L15" t="s">
        <v>927</v>
      </c>
      <c r="Q15" t="s">
        <v>928</v>
      </c>
    </row>
    <row r="16" spans="1:17">
      <c r="D16" t="s">
        <v>929</v>
      </c>
      <c r="M16" t="s">
        <v>930</v>
      </c>
      <c r="N16" t="s">
        <v>931</v>
      </c>
      <c r="O16" t="s">
        <v>932</v>
      </c>
      <c r="Q16" t="s">
        <v>933</v>
      </c>
    </row>
    <row r="17" spans="3:17">
      <c r="D17" t="s">
        <v>934</v>
      </c>
      <c r="K17" t="s">
        <v>935</v>
      </c>
      <c r="L17" s="3">
        <v>0</v>
      </c>
      <c r="M17" t="s">
        <v>936</v>
      </c>
      <c r="Q17" t="s">
        <v>937</v>
      </c>
    </row>
    <row r="18" spans="3:17">
      <c r="D18" t="s">
        <v>938</v>
      </c>
      <c r="N18" t="s">
        <v>939</v>
      </c>
      <c r="O18">
        <v>0</v>
      </c>
      <c r="P18" t="s">
        <v>940</v>
      </c>
      <c r="Q18" t="s">
        <v>941</v>
      </c>
    </row>
    <row r="19" spans="3:17">
      <c r="D19" t="s">
        <v>942</v>
      </c>
      <c r="K19" t="s">
        <v>943</v>
      </c>
      <c r="L19" s="3">
        <v>0</v>
      </c>
      <c r="M19" t="s">
        <v>944</v>
      </c>
      <c r="Q19" t="s">
        <v>945</v>
      </c>
    </row>
    <row r="20" spans="3:17">
      <c r="D20" t="s">
        <v>946</v>
      </c>
      <c r="E20">
        <v>0</v>
      </c>
      <c r="F20">
        <v>0</v>
      </c>
      <c r="G20" t="s">
        <v>947</v>
      </c>
      <c r="Q20" t="s">
        <v>947</v>
      </c>
    </row>
    <row r="21" spans="3:17">
      <c r="D21" t="s">
        <v>948</v>
      </c>
      <c r="H21" s="3">
        <v>0</v>
      </c>
      <c r="I21">
        <v>0</v>
      </c>
      <c r="J21" t="s">
        <v>949</v>
      </c>
      <c r="Q21" t="s">
        <v>949</v>
      </c>
    </row>
    <row r="22" spans="3:17">
      <c r="D22" t="s">
        <v>950</v>
      </c>
      <c r="K22" t="s">
        <v>951</v>
      </c>
      <c r="L22" t="s">
        <v>952</v>
      </c>
      <c r="M22" t="s">
        <v>953</v>
      </c>
      <c r="Q22" t="s">
        <v>954</v>
      </c>
    </row>
    <row r="23" spans="3:17">
      <c r="E23" t="s">
        <v>955</v>
      </c>
    </row>
    <row r="24" spans="3:17">
      <c r="D24" t="s">
        <v>888</v>
      </c>
      <c r="E24">
        <v>0</v>
      </c>
      <c r="F24">
        <v>0</v>
      </c>
      <c r="G24" t="s">
        <v>947</v>
      </c>
      <c r="H24" t="s">
        <v>895</v>
      </c>
      <c r="I24" t="s">
        <v>956</v>
      </c>
      <c r="J24" t="s">
        <v>957</v>
      </c>
      <c r="K24" t="s">
        <v>958</v>
      </c>
      <c r="L24" t="s">
        <v>959</v>
      </c>
      <c r="M24" t="s">
        <v>960</v>
      </c>
      <c r="N24" t="s">
        <v>961</v>
      </c>
      <c r="O24" t="s">
        <v>962</v>
      </c>
      <c r="P24" t="s">
        <v>940</v>
      </c>
      <c r="Q24" t="s">
        <v>963</v>
      </c>
    </row>
    <row r="27" spans="3:17">
      <c r="C27" s="1" t="s">
        <v>883</v>
      </c>
      <c r="D27" t="s">
        <v>887</v>
      </c>
      <c r="E27">
        <v>2004</v>
      </c>
      <c r="F27">
        <v>2005</v>
      </c>
      <c r="G27">
        <v>2006</v>
      </c>
      <c r="H27">
        <v>2007</v>
      </c>
      <c r="I27">
        <v>2008</v>
      </c>
      <c r="J27">
        <v>2009</v>
      </c>
      <c r="K27">
        <v>2010</v>
      </c>
      <c r="L27">
        <v>2011</v>
      </c>
      <c r="M27">
        <v>2012</v>
      </c>
      <c r="N27">
        <v>2013</v>
      </c>
      <c r="O27">
        <v>2014</v>
      </c>
      <c r="P27">
        <v>2015</v>
      </c>
      <c r="Q27" t="s">
        <v>888</v>
      </c>
    </row>
    <row r="29" spans="3:17">
      <c r="D29" t="s">
        <v>889</v>
      </c>
      <c r="K29">
        <v>0</v>
      </c>
      <c r="L29" s="3">
        <v>0</v>
      </c>
      <c r="M29" s="3">
        <v>0</v>
      </c>
      <c r="Q29">
        <v>0</v>
      </c>
    </row>
    <row r="30" spans="3:17">
      <c r="D30" t="s">
        <v>894</v>
      </c>
      <c r="H30" s="3">
        <v>0</v>
      </c>
      <c r="I30" s="3">
        <v>0</v>
      </c>
      <c r="Q30">
        <v>0</v>
      </c>
    </row>
    <row r="31" spans="3:17">
      <c r="D31" t="s">
        <v>898</v>
      </c>
      <c r="J31" s="3">
        <v>0</v>
      </c>
      <c r="K31" s="3">
        <v>0</v>
      </c>
      <c r="Q31">
        <v>0</v>
      </c>
    </row>
    <row r="32" spans="3:17">
      <c r="D32" t="s">
        <v>902</v>
      </c>
      <c r="L32">
        <v>12835</v>
      </c>
      <c r="M32">
        <v>14398</v>
      </c>
      <c r="Q32">
        <v>27233</v>
      </c>
    </row>
    <row r="33" spans="4:17">
      <c r="D33" t="s">
        <v>906</v>
      </c>
      <c r="N33">
        <v>7077</v>
      </c>
      <c r="O33">
        <v>7318</v>
      </c>
      <c r="Q33">
        <v>14395</v>
      </c>
    </row>
    <row r="34" spans="4:17">
      <c r="D34" t="s">
        <v>910</v>
      </c>
      <c r="H34" s="3">
        <v>0</v>
      </c>
      <c r="I34" s="3">
        <v>0</v>
      </c>
      <c r="J34" s="3">
        <v>0</v>
      </c>
      <c r="Q34">
        <v>0</v>
      </c>
    </row>
    <row r="35" spans="4:17">
      <c r="D35" t="s">
        <v>911</v>
      </c>
      <c r="J35" s="3">
        <v>0</v>
      </c>
      <c r="K35" s="3">
        <v>0</v>
      </c>
      <c r="L35">
        <v>14110</v>
      </c>
      <c r="Q35">
        <v>14110</v>
      </c>
    </row>
    <row r="36" spans="4:17">
      <c r="D36" t="s">
        <v>916</v>
      </c>
      <c r="M36" s="3">
        <v>0</v>
      </c>
      <c r="N36" s="3">
        <v>0</v>
      </c>
      <c r="O36">
        <v>24057</v>
      </c>
      <c r="Q36">
        <v>24057</v>
      </c>
    </row>
    <row r="37" spans="4:17">
      <c r="D37" t="s">
        <v>921</v>
      </c>
      <c r="G37" s="3">
        <v>0</v>
      </c>
      <c r="H37" s="3">
        <v>0</v>
      </c>
      <c r="I37">
        <v>2225</v>
      </c>
      <c r="Q37">
        <v>2225</v>
      </c>
    </row>
    <row r="38" spans="4:17">
      <c r="D38" t="s">
        <v>923</v>
      </c>
      <c r="L38" s="3">
        <v>0</v>
      </c>
      <c r="M38" s="3">
        <v>0</v>
      </c>
      <c r="N38">
        <v>4856</v>
      </c>
      <c r="Q38">
        <v>4856</v>
      </c>
    </row>
    <row r="39" spans="4:17">
      <c r="D39" t="s">
        <v>925</v>
      </c>
      <c r="J39" s="3">
        <v>0</v>
      </c>
      <c r="K39" s="3">
        <v>0</v>
      </c>
      <c r="L39">
        <v>4433</v>
      </c>
      <c r="Q39">
        <v>4433</v>
      </c>
    </row>
    <row r="40" spans="4:17">
      <c r="D40" t="s">
        <v>929</v>
      </c>
      <c r="M40">
        <v>5137</v>
      </c>
      <c r="N40" s="3">
        <v>0</v>
      </c>
      <c r="O40">
        <v>6446</v>
      </c>
      <c r="Q40">
        <v>11583</v>
      </c>
    </row>
    <row r="41" spans="4:17">
      <c r="D41" t="s">
        <v>934</v>
      </c>
      <c r="K41" s="3">
        <v>0</v>
      </c>
      <c r="L41" s="3">
        <v>0</v>
      </c>
      <c r="M41">
        <v>567</v>
      </c>
      <c r="Q41">
        <v>567</v>
      </c>
    </row>
    <row r="42" spans="4:17">
      <c r="D42" t="s">
        <v>938</v>
      </c>
      <c r="N42">
        <v>638</v>
      </c>
      <c r="O42" s="3">
        <v>0</v>
      </c>
      <c r="P42">
        <v>730</v>
      </c>
      <c r="Q42">
        <v>1368</v>
      </c>
    </row>
    <row r="43" spans="4:17">
      <c r="D43" t="s">
        <v>942</v>
      </c>
      <c r="K43" s="3">
        <v>0</v>
      </c>
      <c r="L43" s="3">
        <v>0</v>
      </c>
      <c r="M43">
        <v>793</v>
      </c>
      <c r="Q43">
        <v>793</v>
      </c>
    </row>
    <row r="44" spans="4:17">
      <c r="D44" t="s">
        <v>946</v>
      </c>
      <c r="E44" s="3">
        <v>0</v>
      </c>
      <c r="F44" s="3">
        <v>0</v>
      </c>
      <c r="G44" s="3">
        <v>0</v>
      </c>
      <c r="Q44">
        <v>0</v>
      </c>
    </row>
    <row r="45" spans="4:17">
      <c r="D45" t="s">
        <v>948</v>
      </c>
      <c r="H45" s="3">
        <v>0</v>
      </c>
      <c r="I45" s="3">
        <v>0</v>
      </c>
      <c r="J45" s="3">
        <v>0</v>
      </c>
      <c r="Q45">
        <v>0</v>
      </c>
    </row>
    <row r="46" spans="4:17">
      <c r="D46" t="s">
        <v>950</v>
      </c>
      <c r="K46" s="3">
        <v>0</v>
      </c>
      <c r="L46" s="3">
        <v>0</v>
      </c>
      <c r="M46" s="3">
        <v>0</v>
      </c>
      <c r="Q46">
        <v>0</v>
      </c>
    </row>
    <row r="47" spans="4:17">
      <c r="E47" t="s">
        <v>955</v>
      </c>
    </row>
    <row r="48" spans="4:17">
      <c r="D48" t="s">
        <v>888</v>
      </c>
      <c r="E48">
        <v>0</v>
      </c>
      <c r="F48">
        <v>0</v>
      </c>
      <c r="G48">
        <v>0</v>
      </c>
      <c r="H48">
        <v>0</v>
      </c>
      <c r="I48">
        <v>2225</v>
      </c>
      <c r="J48">
        <v>0</v>
      </c>
      <c r="K48">
        <v>0</v>
      </c>
      <c r="L48">
        <v>31378</v>
      </c>
      <c r="M48">
        <v>20895</v>
      </c>
      <c r="N48">
        <v>12571</v>
      </c>
      <c r="O48">
        <v>37821</v>
      </c>
      <c r="P48">
        <v>730</v>
      </c>
      <c r="Q48">
        <v>105620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cess_x0020_to_x0020_Information_x00a0_Policy xmlns="cdc7663a-08f0-4737-9e8c-148ce897a09c">Public</Access_x0020_to_x0020_Information_x00a0_Policy>
    <SISCOR_x0020_Number xmlns="cdc7663a-08f0-4737-9e8c-148ce897a09c" xsi:nil="true"/>
    <b26cdb1da78c4bb4b1c1bac2f6ac5911 xmlns="cdc7663a-08f0-4737-9e8c-148ce897a09c">
      <Terms xmlns="http://schemas.microsoft.com/office/infopath/2007/PartnerControls"/>
    </b26cdb1da78c4bb4b1c1bac2f6ac5911>
    <ic46d7e087fd4a108fb86518ca413cc6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Regional</TermName>
          <TermId xmlns="http://schemas.microsoft.com/office/infopath/2007/PartnerControls">2537a5b7-6d8e-482c-94dc-32c3cc44ff65</TermId>
        </TermInfo>
      </Terms>
    </ic46d7e087fd4a108fb86518ca413cc6>
    <IDBDocs_x0020_Number xmlns="cdc7663a-08f0-4737-9e8c-148ce897a09c" xsi:nil="true"/>
    <Division_x0020_or_x0020_Unit xmlns="cdc7663a-08f0-4737-9e8c-148ce897a09c">IFD/CTI</Division_x0020_or_x0020_Unit>
    <Fiscal_x0020_Year_x0020_IDB xmlns="cdc7663a-08f0-4737-9e8c-148ce897a09c">2021</Fiscal_x0020_Year_x0020_IDB>
    <e46fe2894295491da65140ffd2369f49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Monitoring and Reporting</TermName>
          <TermId xmlns="http://schemas.microsoft.com/office/infopath/2007/PartnerControls">df3c2aa1-d63e-41aa-b1f5-bb15dee691ca</TermId>
        </TermInfo>
      </Terms>
    </e46fe2894295491da65140ffd2369f49>
    <Other_x0020_Author xmlns="cdc7663a-08f0-4737-9e8c-148ce897a09c" xsi:nil="true"/>
    <Migration_x0020_Info xmlns="cdc7663a-08f0-4737-9e8c-148ce897a09c" xsi:nil="true"/>
    <Approval_x0020_Number xmlns="cdc7663a-08f0-4737-9e8c-148ce897a09c" xsi:nil="true"/>
    <Phase xmlns="cdc7663a-08f0-4737-9e8c-148ce897a09c" xsi:nil="true"/>
    <Document_x0020_Author xmlns="cdc7663a-08f0-4737-9e8c-148ce897a09c">Sierra Liranzo,Mayrett</Document_x0020_Author>
    <b2ec7cfb18674cb8803df6b262e8b107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STI POLICY ＆ INSTITUTIONS</TermName>
          <TermId xmlns="http://schemas.microsoft.com/office/infopath/2007/PartnerControls">cd7181a5-1672-417a-9820-de106a5c5933</TermId>
        </TermInfo>
      </Terms>
    </b2ec7cfb18674cb8803df6b262e8b107>
    <Business_x0020_Area xmlns="cdc7663a-08f0-4737-9e8c-148ce897a09c" xsi:nil="true"/>
    <Key_x0020_Document xmlns="cdc7663a-08f0-4737-9e8c-148ce897a09c">false</Key_x0020_Document>
    <Document_x0020_Language_x0020_IDB xmlns="cdc7663a-08f0-4737-9e8c-148ce897a09c">English</Document_x0020_Language_x0020_IDB>
    <Project_x0020_Document_x0020_Type xmlns="cdc7663a-08f0-4737-9e8c-148ce897a09c" xsi:nil="true"/>
    <g511464f9e53401d84b16fa9b379a574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INS</TermName>
          <TermId xmlns="http://schemas.microsoft.com/office/infopath/2007/PartnerControls">e59f52b4-6a5d-4c44-8c43-084396cc07ba</TermId>
        </TermInfo>
      </Terms>
    </g511464f9e53401d84b16fa9b379a574>
    <Related_x0020_SisCor_x0020_Number xmlns="cdc7663a-08f0-4737-9e8c-148ce897a09c" xsi:nil="true"/>
    <TaxCatchAll xmlns="cdc7663a-08f0-4737-9e8c-148ce897a09c">
      <Value>103</Value>
      <Value>338</Value>
      <Value>2</Value>
      <Value>44</Value>
      <Value>378</Value>
    </TaxCatchAll>
    <Operation_x0020_Type xmlns="cdc7663a-08f0-4737-9e8c-148ce897a09c">Technical Cooperation</Operation_x0020_Type>
    <Package_x0020_Code xmlns="cdc7663a-08f0-4737-9e8c-148ce897a09c" xsi:nil="true"/>
    <Identifier xmlns="cdc7663a-08f0-4737-9e8c-148ce897a09c" xsi:nil="true"/>
    <Project_x0020_Number xmlns="cdc7663a-08f0-4737-9e8c-148ce897a09c">RG-T3205</Project_x0020_Number>
    <nddeef1749674d76abdbe4b239a70bc6 xmlns="cdc7663a-08f0-4737-9e8c-148ce897a09c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SCIENCE AND TECHNOLOGY</TermName>
          <TermId xmlns="http://schemas.microsoft.com/office/infopath/2007/PartnerControls">0cc5734e-64eb-4bef-9520-748f3938df0e</TermId>
        </TermInfo>
      </Terms>
    </nddeef1749674d76abdbe4b239a70bc6>
    <Record_x0020_Number xmlns="cdc7663a-08f0-4737-9e8c-148ce897a09c" xsi:nil="true"/>
    <Extracted_x0020_Keywords xmlns="cdc7663a-08f0-4737-9e8c-148ce897a09c"/>
    <_dlc_DocId xmlns="cdc7663a-08f0-4737-9e8c-148ce897a09c">EZSHARE-1399142249-5</_dlc_DocId>
    <_dlc_DocIdUrl xmlns="cdc7663a-08f0-4737-9e8c-148ce897a09c">
      <Url>https://idbg.sharepoint.com/teams/EZ-RG-TCP/RG-T3205/_layouts/15/DocIdRedir.aspx?ID=EZSHARE-1399142249-5</Url>
      <Description>EZSHARE-1399142249-5</Description>
    </_dlc_DocIdUrl>
    <Disclosure_x0020_Activity xmlns="cdc7663a-08f0-4737-9e8c-148ce897a09c">Publication</Disclosure_x0020_Activity>
    <Issue_x0020_Date xmlns="cdc7663a-08f0-4737-9e8c-148ce897a09c" xsi:nil="true"/>
    <KP_x0020_Topics xmlns="cdc7663a-08f0-4737-9e8c-148ce897a09c" xsi:nil="true"/>
    <Disclosed xmlns="cdc7663a-08f0-4737-9e8c-148ce897a09c">false</Disclosed>
    <Publication_x0020_Type xmlns="cdc7663a-08f0-4737-9e8c-148ce897a09c" xsi:nil="true"/>
    <Editor1 xmlns="cdc7663a-08f0-4737-9e8c-148ce897a09c" xsi:nil="true"/>
    <Region xmlns="cdc7663a-08f0-4737-9e8c-148ce897a09c" xsi:nil="true"/>
    <Webtopic xmlns="cdc7663a-08f0-4737-9e8c-148ce897a09c" xsi:nil="true"/>
    <Abstract xmlns="cdc7663a-08f0-4737-9e8c-148ce897a09c" xsi:nil="true"/>
    <Publishing_x0020_House xmlns="cdc7663a-08f0-4737-9e8c-148ce897a09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z-Disclosure Operations" ma:contentTypeID="0x0101001A458A224826124E8B45B1D613300CFC0063F1015665C86E4EA905E285D4A3E4D9" ma:contentTypeVersion="2843" ma:contentTypeDescription="A content type to manage public (operations) IDB documents" ma:contentTypeScope="" ma:versionID="8ee298a180258780440005b1ada45c23">
  <xsd:schema xmlns:xsd="http://www.w3.org/2001/XMLSchema" xmlns:xs="http://www.w3.org/2001/XMLSchema" xmlns:p="http://schemas.microsoft.com/office/2006/metadata/properties" xmlns:ns2="cdc7663a-08f0-4737-9e8c-148ce897a09c" targetNamespace="http://schemas.microsoft.com/office/2006/metadata/properties" ma:root="true" ma:fieldsID="7d5b88ef7a230c3376a9a1ad44a0bacf" ns2:_="">
    <xsd:import namespace="cdc7663a-08f0-4737-9e8c-148ce897a09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e46fe2894295491da65140ffd2369f49" minOccurs="0"/>
                <xsd:element ref="ns2:TaxCatchAll" minOccurs="0"/>
                <xsd:element ref="ns2:TaxCatchAllLabel" minOccurs="0"/>
                <xsd:element ref="ns2:Access_x0020_to_x0020_Information_x00a0_Policy"/>
                <xsd:element ref="ns2:b26cdb1da78c4bb4b1c1bac2f6ac5911" minOccurs="0"/>
                <xsd:element ref="ns2:Project_x0020_Number"/>
                <xsd:element ref="ns2:Webtopic" minOccurs="0"/>
                <xsd:element ref="ns2:Approval_x0020_Number" minOccurs="0"/>
                <xsd:element ref="ns2:Disclosure_x0020_Activity"/>
                <xsd:element ref="ns2:Document_x0020_Author" minOccurs="0"/>
                <xsd:element ref="ns2:Other_x0020_Author" minOccurs="0"/>
                <xsd:element ref="ns2:g511464f9e53401d84b16fa9b379a574" minOccurs="0"/>
                <xsd:element ref="ns2:nddeef1749674d76abdbe4b239a70bc6" minOccurs="0"/>
                <xsd:element ref="ns2:b2ec7cfb18674cb8803df6b262e8b107" minOccurs="0"/>
                <xsd:element ref="ns2:Document_x0020_Language_x0020_IDB"/>
                <xsd:element ref="ns2:Division_x0020_or_x0020_Unit"/>
                <xsd:element ref="ns2:Identifier" minOccurs="0"/>
                <xsd:element ref="ns2:Fiscal_x0020_Year_x0020_IDB" minOccurs="0"/>
                <xsd:element ref="ns2:ic46d7e087fd4a108fb86518ca413cc6" minOccurs="0"/>
                <xsd:element ref="ns2:Operation_x0020_Type" minOccurs="0"/>
                <xsd:element ref="ns2:Package_x0020_Code" minOccurs="0"/>
                <xsd:element ref="ns2:Phase" minOccurs="0"/>
                <xsd:element ref="ns2:Business_x0020_Area" minOccurs="0"/>
                <xsd:element ref="ns2:Key_x0020_Document" minOccurs="0"/>
                <xsd:element ref="ns2:Project_x0020_Document_x0020_Type" minOccurs="0"/>
                <xsd:element ref="ns2:Abstract" minOccurs="0"/>
                <xsd:element ref="ns2:Migration_x0020_Info" minOccurs="0"/>
                <xsd:element ref="ns2:SISCOR_x0020_Number" minOccurs="0"/>
                <xsd:element ref="ns2:IDBDocs_x0020_Number" minOccurs="0"/>
                <xsd:element ref="ns2:Editor1" minOccurs="0"/>
                <xsd:element ref="ns2:Issue_x0020_Date" minOccurs="0"/>
                <xsd:element ref="ns2:Publishing_x0020_House" minOccurs="0"/>
                <xsd:element ref="ns2:KP_x0020_Topics" minOccurs="0"/>
                <xsd:element ref="ns2:Region" minOccurs="0"/>
                <xsd:element ref="ns2:Publication_x0020_Type" minOccurs="0"/>
                <xsd:element ref="ns2:Disclosed" minOccurs="0"/>
                <xsd:element ref="ns2:Record_x0020_Number" minOccurs="0"/>
                <xsd:element ref="ns2:Related_x0020_SisCor_x0020_Number" minOccurs="0"/>
                <xsd:element ref="ns2:Extracted_x0020_Keywor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7663a-08f0-4737-9e8c-148ce897a0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e46fe2894295491da65140ffd2369f49" ma:index="11" ma:taxonomy="true" ma:internalName="e46fe2894295491da65140ffd2369f49" ma:taxonomyFieldName="Function_x0020_Operations_x0020_IDB" ma:displayName="Function Operations IDB" ma:readOnly="false" ma:default="" ma:fieldId="{e46fe289-4295-491d-a651-40ffd2369f49}" ma:sspId="ae61f9b1-e23d-4f49-b3d7-56b991556c4b" ma:termSetId="90662247-c2d7-4c02-8f80-a99fdf3aec7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a21e8572-655e-4c0d-bfdb-c52ee7bb5839}" ma:internalName="TaxCatchAll" ma:showField="CatchAllData" ma:web="0ae48fe9-e043-4151-95b7-4d4bdf090f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a21e8572-655e-4c0d-bfdb-c52ee7bb5839}" ma:internalName="TaxCatchAllLabel" ma:readOnly="true" ma:showField="CatchAllDataLabel" ma:web="0ae48fe9-e043-4151-95b7-4d4bdf090f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ccess_x0020_to_x0020_Information_x00a0_Policy" ma:index="15" ma:displayName="Access to Information Policy" ma:default="Confidential" ma:format="Dropdown" ma:internalName="Access_x0020_to_x0020_Information_x00A0_Policy">
      <xsd:simpleType>
        <xsd:restriction base="dms:Choice">
          <xsd:enumeration value="Confidential"/>
          <xsd:enumeration value="Disclosed Over Time - 5 years"/>
          <xsd:enumeration value="Disclosed Over Time - 10 years"/>
          <xsd:enumeration value="Disclosed Over Time - 20 years"/>
          <xsd:enumeration value="Public"/>
          <xsd:enumeration value="Public - Simultaneous Disclosure"/>
        </xsd:restriction>
      </xsd:simpleType>
    </xsd:element>
    <xsd:element name="b26cdb1da78c4bb4b1c1bac2f6ac5911" ma:index="16" nillable="true" ma:taxonomy="true" ma:internalName="b26cdb1da78c4bb4b1c1bac2f6ac5911" ma:taxonomyFieldName="Series_x0020_Operations_x0020_IDB" ma:displayName="Series Operations IDB" ma:default="" ma:fieldId="{b26cdb1d-a78c-4bb4-b1c1-bac2f6ac5911}" ma:sspId="ae61f9b1-e23d-4f49-b3d7-56b991556c4b" ma:termSetId="aa8fb583-e935-416d-8a2e-4b97a8eb06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ject_x0020_Number" ma:index="18" ma:displayName="Project Number" ma:default="RG-T3205" ma:internalName="Project_x0020_Number" ma:readOnly="false">
      <xsd:simpleType>
        <xsd:restriction base="dms:Text">
          <xsd:maxLength value="255"/>
        </xsd:restriction>
      </xsd:simpleType>
    </xsd:element>
    <xsd:element name="Webtopic" ma:index="19" nillable="true" ma:displayName="Webtopic" ma:internalName="Webtopic">
      <xsd:simpleType>
        <xsd:restriction base="dms:Text">
          <xsd:maxLength value="255"/>
        </xsd:restriction>
      </xsd:simpleType>
    </xsd:element>
    <xsd:element name="Approval_x0020_Number" ma:index="20" nillable="true" ma:displayName="Approval Number" ma:internalName="Approval_x0020_Number">
      <xsd:simpleType>
        <xsd:restriction base="dms:Text">
          <xsd:maxLength value="255"/>
        </xsd:restriction>
      </xsd:simpleType>
    </xsd:element>
    <xsd:element name="Disclosure_x0020_Activity" ma:index="21" ma:displayName="Disclosure Activity" ma:internalName="Disclosure_x0020_Activity" ma:readOnly="false">
      <xsd:simpleType>
        <xsd:restriction base="dms:Text">
          <xsd:maxLength value="255"/>
        </xsd:restriction>
      </xsd:simpleType>
    </xsd:element>
    <xsd:element name="Document_x0020_Author" ma:index="22" nillable="true" ma:displayName="Document Author" ma:internalName="Document_x0020_Author">
      <xsd:simpleType>
        <xsd:restriction base="dms:Text">
          <xsd:maxLength value="255"/>
        </xsd:restriction>
      </xsd:simpleType>
    </xsd:element>
    <xsd:element name="Other_x0020_Author" ma:index="23" nillable="true" ma:displayName="Other Author" ma:internalName="Other_x0020_Author">
      <xsd:simpleType>
        <xsd:restriction base="dms:Text">
          <xsd:maxLength value="255"/>
        </xsd:restriction>
      </xsd:simpleType>
    </xsd:element>
    <xsd:element name="g511464f9e53401d84b16fa9b379a574" ma:index="24" nillable="true" ma:taxonomy="true" ma:internalName="g511464f9e53401d84b16fa9b379a574" ma:taxonomyFieldName="Fund_x0020_IDB" ma:displayName="Fund IDB" ma:default="" ma:fieldId="{0511464f-9e53-401d-84b1-6fa9b379a574}" ma:taxonomyMulti="true" ma:sspId="ae61f9b1-e23d-4f49-b3d7-56b991556c4b" ma:termSetId="69abb71a-f64f-4893-ac0e-66eb1be268a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ddeef1749674d76abdbe4b239a70bc6" ma:index="26" nillable="true" ma:taxonomy="true" ma:internalName="nddeef1749674d76abdbe4b239a70bc6" ma:taxonomyFieldName="Sector_x0020_IDB" ma:displayName="Sector IDB" ma:default="" ma:fieldId="{7ddeef17-4967-4d76-abdb-e4b239a70bc6}" ma:taxonomyMulti="true" ma:sspId="ae61f9b1-e23d-4f49-b3d7-56b991556c4b" ma:termSetId="12408410-0417-4253-a5ed-d52c55de15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b2ec7cfb18674cb8803df6b262e8b107" ma:index="28" nillable="true" ma:taxonomy="true" ma:internalName="b2ec7cfb18674cb8803df6b262e8b107" ma:taxonomyFieldName="Sub_x002d_Sector" ma:displayName="Sub-Sector" ma:default="" ma:fieldId="{b2ec7cfb-1867-4cb8-803d-f6b262e8b107}" ma:taxonomyMulti="true" ma:sspId="ae61f9b1-e23d-4f49-b3d7-56b991556c4b" ma:termSetId="73c9b9c8-b29b-461e-b5a6-c7e93795fb0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_x0020_Language_x0020_IDB" ma:index="30" ma:displayName="Document Language IDB" ma:format="Dropdown" ma:internalName="Document_x0020_Language_x0020_IDB" ma:readOnly="false">
      <xsd:simpleType>
        <xsd:restriction base="dms:Choice">
          <xsd:enumeration value="English"/>
          <xsd:enumeration value="French"/>
          <xsd:enumeration value="Italian"/>
          <xsd:enumeration value="Japanese"/>
          <xsd:enumeration value="Korean"/>
          <xsd:enumeration value="Other"/>
          <xsd:enumeration value="Portuguese"/>
          <xsd:enumeration value="Spanish"/>
        </xsd:restriction>
      </xsd:simpleType>
    </xsd:element>
    <xsd:element name="Division_x0020_or_x0020_Unit" ma:index="31" ma:displayName="Division or Unit" ma:internalName="Division_x0020_or_x0020_Unit" ma:readOnly="false">
      <xsd:simpleType>
        <xsd:restriction base="dms:Text">
          <xsd:maxLength value="255"/>
        </xsd:restriction>
      </xsd:simpleType>
    </xsd:element>
    <xsd:element name="Identifier" ma:index="32" nillable="true" ma:displayName="Identifier" ma:internalName="Identifier">
      <xsd:simpleType>
        <xsd:restriction base="dms:Text">
          <xsd:maxLength value="255"/>
        </xsd:restriction>
      </xsd:simpleType>
    </xsd:element>
    <xsd:element name="Fiscal_x0020_Year_x0020_IDB" ma:index="33" nillable="true" ma:displayName="Fiscal Year IDB" ma:internalName="Fiscal_x0020_Year_x0020_IDB">
      <xsd:simpleType>
        <xsd:restriction base="dms:Text">
          <xsd:maxLength value="255"/>
        </xsd:restriction>
      </xsd:simpleType>
    </xsd:element>
    <xsd:element name="ic46d7e087fd4a108fb86518ca413cc6" ma:index="34" nillable="true" ma:taxonomy="true" ma:internalName="ic46d7e087fd4a108fb86518ca413cc6" ma:taxonomyFieldName="Country" ma:displayName="Country" ma:default="" ma:fieldId="{2c46d7e0-87fd-4a10-8fb8-6518ca413cc6}" ma:taxonomyMulti="true" ma:sspId="ae61f9b1-e23d-4f49-b3d7-56b991556c4b" ma:termSetId="e1cf2cf4-6e0f-476b-b38c-a4927f870e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peration_x0020_Type" ma:index="36" nillable="true" ma:displayName="Operation Type" ma:default="Technical Cooperation" ma:internalName="Operation_x0020_Type">
      <xsd:simpleType>
        <xsd:restriction base="dms:Text">
          <xsd:maxLength value="255"/>
        </xsd:restriction>
      </xsd:simpleType>
    </xsd:element>
    <xsd:element name="Package_x0020_Code" ma:index="37" nillable="true" ma:displayName="Package Code" ma:internalName="Package_x0020_Code">
      <xsd:simpleType>
        <xsd:restriction base="dms:Text">
          <xsd:maxLength value="255"/>
        </xsd:restriction>
      </xsd:simpleType>
    </xsd:element>
    <xsd:element name="Phase" ma:index="38" nillable="true" ma:displayName="Phase" ma:internalName="Phase">
      <xsd:simpleType>
        <xsd:restriction base="dms:Text">
          <xsd:maxLength value="255"/>
        </xsd:restriction>
      </xsd:simpleType>
    </xsd:element>
    <xsd:element name="Business_x0020_Area" ma:index="39" nillable="true" ma:displayName="Business Area" ma:internalName="Business_x0020_Area">
      <xsd:simpleType>
        <xsd:restriction base="dms:Text">
          <xsd:maxLength value="255"/>
        </xsd:restriction>
      </xsd:simpleType>
    </xsd:element>
    <xsd:element name="Key_x0020_Document" ma:index="40" nillable="true" ma:displayName="Key Document" ma:default="0" ma:internalName="Key_x0020_Document">
      <xsd:simpleType>
        <xsd:restriction base="dms:Boolean"/>
      </xsd:simpleType>
    </xsd:element>
    <xsd:element name="Project_x0020_Document_x0020_Type" ma:index="41" nillable="true" ma:displayName="Project Document Type" ma:internalName="Project_x0020_Document_x0020_Type">
      <xsd:simpleType>
        <xsd:restriction base="dms:Text">
          <xsd:maxLength value="255"/>
        </xsd:restriction>
      </xsd:simpleType>
    </xsd:element>
    <xsd:element name="Abstract" ma:index="42" nillable="true" ma:displayName="Abstract" ma:internalName="Abstract">
      <xsd:simpleType>
        <xsd:restriction base="dms:Note"/>
      </xsd:simpleType>
    </xsd:element>
    <xsd:element name="Migration_x0020_Info" ma:index="43" nillable="true" ma:displayName="Migration Info" ma:internalName="Migration_x0020_Info">
      <xsd:simpleType>
        <xsd:restriction base="dms:Note"/>
      </xsd:simpleType>
    </xsd:element>
    <xsd:element name="SISCOR_x0020_Number" ma:index="44" nillable="true" ma:displayName="SISCOR Number" ma:internalName="SISCOR_x0020_Number">
      <xsd:simpleType>
        <xsd:restriction base="dms:Text">
          <xsd:maxLength value="255"/>
        </xsd:restriction>
      </xsd:simpleType>
    </xsd:element>
    <xsd:element name="IDBDocs_x0020_Number" ma:index="45" nillable="true" ma:displayName="IDBDocs Number" ma:internalName="IDBDocs_x0020_Number">
      <xsd:simpleType>
        <xsd:restriction base="dms:Text">
          <xsd:maxLength value="255"/>
        </xsd:restriction>
      </xsd:simpleType>
    </xsd:element>
    <xsd:element name="Editor1" ma:index="46" nillable="true" ma:displayName="Editor" ma:internalName="Editor1">
      <xsd:simpleType>
        <xsd:restriction base="dms:Text">
          <xsd:maxLength value="255"/>
        </xsd:restriction>
      </xsd:simpleType>
    </xsd:element>
    <xsd:element name="Issue_x0020_Date" ma:index="47" nillable="true" ma:displayName="Issue Date" ma:format="DateOnly" ma:internalName="Issue_x0020_Date">
      <xsd:simpleType>
        <xsd:restriction base="dms:DateTime"/>
      </xsd:simpleType>
    </xsd:element>
    <xsd:element name="Publishing_x0020_House" ma:index="48" nillable="true" ma:displayName="Publishing House" ma:internalName="Publishing_x0020_House">
      <xsd:simpleType>
        <xsd:restriction base="dms:Text">
          <xsd:maxLength value="255"/>
        </xsd:restriction>
      </xsd:simpleType>
    </xsd:element>
    <xsd:element name="KP_x0020_Topics" ma:index="49" nillable="true" ma:displayName="KP Topics" ma:internalName="KP_x0020_Topics">
      <xsd:simpleType>
        <xsd:restriction base="dms:Text">
          <xsd:maxLength value="255"/>
        </xsd:restriction>
      </xsd:simpleType>
    </xsd:element>
    <xsd:element name="Region" ma:index="50" nillable="true" ma:displayName="Region" ma:internalName="Region">
      <xsd:simpleType>
        <xsd:restriction base="dms:Text">
          <xsd:maxLength value="255"/>
        </xsd:restriction>
      </xsd:simpleType>
    </xsd:element>
    <xsd:element name="Publication_x0020_Type" ma:index="51" nillable="true" ma:displayName="Publication Type" ma:internalName="Publication_x0020_Type">
      <xsd:simpleType>
        <xsd:restriction base="dms:Text">
          <xsd:maxLength value="255"/>
        </xsd:restriction>
      </xsd:simpleType>
    </xsd:element>
    <xsd:element name="Disclosed" ma:index="52" nillable="true" ma:displayName="Disclosed" ma:default="0" ma:internalName="Disclosed">
      <xsd:simpleType>
        <xsd:restriction base="dms:Boolean"/>
      </xsd:simpleType>
    </xsd:element>
    <xsd:element name="Record_x0020_Number" ma:index="53" nillable="true" ma:displayName="Record Number" ma:internalName="Record_x0020_Number">
      <xsd:simpleType>
        <xsd:restriction base="dms:Text">
          <xsd:maxLength value="255"/>
        </xsd:restriction>
      </xsd:simpleType>
    </xsd:element>
    <xsd:element name="Related_x0020_SisCor_x0020_Number" ma:index="54" nillable="true" ma:displayName="Related SisCor Number" ma:internalName="Related_x0020_SisCor_x0020_Number">
      <xsd:simpleType>
        <xsd:restriction base="dms:Text">
          <xsd:maxLength value="255"/>
        </xsd:restriction>
      </xsd:simpleType>
    </xsd:element>
    <xsd:element name="Extracted_x0020_Keywords" ma:index="55" nillable="true" ma:displayName="Extracted Keywords" ma:hidden="true" ma:internalName="Extracted_x0020_Keywords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z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ae61f9b1-e23d-4f49-b3d7-56b991556c4b" ContentTypeId="0x0101001A458A224826124E8B45B1D613300CFC" PreviousValue="false"/>
</file>

<file path=customXml/itemProps1.xml><?xml version="1.0" encoding="utf-8"?>
<ds:datastoreItem xmlns:ds="http://schemas.openxmlformats.org/officeDocument/2006/customXml" ds:itemID="{1724678D-4B75-4A0A-BB4B-A1A4859708D0}">
  <ds:schemaRefs>
    <ds:schemaRef ds:uri="http://schemas.microsoft.com/office/2006/metadata/properties"/>
    <ds:schemaRef ds:uri="http://schemas.microsoft.com/office/infopath/2007/PartnerControls"/>
    <ds:schemaRef ds:uri="cdc7663a-08f0-4737-9e8c-148ce897a09c"/>
  </ds:schemaRefs>
</ds:datastoreItem>
</file>

<file path=customXml/itemProps2.xml><?xml version="1.0" encoding="utf-8"?>
<ds:datastoreItem xmlns:ds="http://schemas.openxmlformats.org/officeDocument/2006/customXml" ds:itemID="{E2FB465B-7719-4595-AC65-78478B51C0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639C1-C4C2-4A50-A9B8-65810905CF2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A9A0DD2-2BCE-476F-8CA1-088FFE491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7663a-08f0-4737-9e8c-148ce897a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33AD98D2-68A8-4ABC-A307-D876D1636B0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Variables_dictionary AC</vt:lpstr>
      <vt:lpstr>Model</vt:lpstr>
      <vt:lpstr>Heckman before</vt:lpstr>
      <vt:lpstr>Heckman final</vt:lpstr>
      <vt:lpstr>Variables table</vt:lpstr>
      <vt:lpstr>Descriptive stats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IADB</dc:creator>
  <cp:keywords/>
  <dc:description/>
  <cp:lastModifiedBy>Lammert Petter</cp:lastModifiedBy>
  <cp:revision/>
  <dcterms:created xsi:type="dcterms:W3CDTF">2017-05-04T14:59:17Z</dcterms:created>
  <dcterms:modified xsi:type="dcterms:W3CDTF">2023-07-06T08:13:50Z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ub_x002d_Sector">
    <vt:lpwstr/>
  </property>
  <property fmtid="{D5CDD505-2E9C-101B-9397-08002B2CF9AE}" pid="4" name="TaxKeywordTaxHTField">
    <vt:lpwstr/>
  </property>
  <property fmtid="{D5CDD505-2E9C-101B-9397-08002B2CF9AE}" pid="5" name="Country">
    <vt:lpwstr>44;#Regional|2537a5b7-6d8e-482c-94dc-32c3cc44ff65</vt:lpwstr>
  </property>
  <property fmtid="{D5CDD505-2E9C-101B-9397-08002B2CF9AE}" pid="6" name="Fund_x0020_IDB">
    <vt:lpwstr/>
  </property>
  <property fmtid="{D5CDD505-2E9C-101B-9397-08002B2CF9AE}" pid="7" name="Series_x0020_Operations_x0020_IDB">
    <vt:lpwstr/>
  </property>
  <property fmtid="{D5CDD505-2E9C-101B-9397-08002B2CF9AE}" pid="8" name="Function Operations IDB">
    <vt:lpwstr>2;#Monitoring and Reporting|df3c2aa1-d63e-41aa-b1f5-bb15dee691ca</vt:lpwstr>
  </property>
  <property fmtid="{D5CDD505-2E9C-101B-9397-08002B2CF9AE}" pid="9" name="Sector_x0020_IDB">
    <vt:lpwstr/>
  </property>
  <property fmtid="{D5CDD505-2E9C-101B-9397-08002B2CF9AE}" pid="10" name="Sub-Sector">
    <vt:lpwstr>338;#STI POLICY ＆ INSTITUTIONS|cd7181a5-1672-417a-9820-de106a5c5933</vt:lpwstr>
  </property>
  <property fmtid="{D5CDD505-2E9C-101B-9397-08002B2CF9AE}" pid="11" name="Fund IDB">
    <vt:lpwstr>378;#INS|e59f52b4-6a5d-4c44-8c43-084396cc07ba</vt:lpwstr>
  </property>
  <property fmtid="{D5CDD505-2E9C-101B-9397-08002B2CF9AE}" pid="12" name="Sector IDB">
    <vt:lpwstr>103;#SCIENCE AND TECHNOLOGY|0cc5734e-64eb-4bef-9520-748f3938df0e</vt:lpwstr>
  </property>
  <property fmtid="{D5CDD505-2E9C-101B-9397-08002B2CF9AE}" pid="13" name="_dlc_DocIdItemGuid">
    <vt:lpwstr>eec2f08f-64f4-48f2-a280-e233a0ae41cc</vt:lpwstr>
  </property>
  <property fmtid="{D5CDD505-2E9C-101B-9397-08002B2CF9AE}" pid="14" name="ContentTypeId">
    <vt:lpwstr>0x0101001A458A224826124E8B45B1D613300CFC0063F1015665C86E4EA905E285D4A3E4D9</vt:lpwstr>
  </property>
  <property fmtid="{D5CDD505-2E9C-101B-9397-08002B2CF9AE}" pid="15" name="Series Operations IDB">
    <vt:lpwstr/>
  </property>
</Properties>
</file>