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oster/Documents/trading_card_inventory/"/>
    </mc:Choice>
  </mc:AlternateContent>
  <xr:revisionPtr revIDLastSave="0" documentId="8_{BB1E6762-B728-2543-8500-67EE221FBEAC}" xr6:coauthVersionLast="45" xr6:coauthVersionMax="45" xr10:uidLastSave="{00000000-0000-0000-0000-000000000000}"/>
  <bookViews>
    <workbookView xWindow="820" yWindow="1460" windowWidth="28040" windowHeight="15840" xr2:uid="{C07FAEC2-1C75-4CCE-8084-A7429DD19D47}"/>
  </bookViews>
  <sheets>
    <sheet name="Inventory Master" sheetId="10" r:id="rId1"/>
    <sheet name="Jan" sheetId="1" r:id="rId2"/>
    <sheet name="Feb" sheetId="14" r:id="rId3"/>
    <sheet name="Mar" sheetId="15" r:id="rId4"/>
    <sheet name="Apr" sheetId="16" r:id="rId5"/>
    <sheet name="May" sheetId="18" r:id="rId6"/>
    <sheet name="Jun" sheetId="19" r:id="rId7"/>
    <sheet name="Jul" sheetId="20" r:id="rId8"/>
    <sheet name="Aug" sheetId="21" r:id="rId9"/>
    <sheet name="Sep" sheetId="22" r:id="rId10"/>
    <sheet name="Oct" sheetId="23" r:id="rId11"/>
    <sheet name="Nov" sheetId="24" r:id="rId12"/>
    <sheet name="Dec" sheetId="25" r:id="rId13"/>
  </sheets>
  <definedNames>
    <definedName name="_xlnm._FilterDatabase" localSheetId="4" hidden="1">Apr!$B$4:$Q$4</definedName>
    <definedName name="_xlnm._FilterDatabase" localSheetId="8" hidden="1">Aug!$B$4:$Q$4</definedName>
    <definedName name="_xlnm._FilterDatabase" localSheetId="12" hidden="1">Dec!$B$4:$Q$4</definedName>
    <definedName name="_xlnm._FilterDatabase" localSheetId="2" hidden="1">Feb!$B$4:$Q$4</definedName>
    <definedName name="_xlnm._FilterDatabase" localSheetId="0" hidden="1">'Inventory Master'!$B$6:$AA$6</definedName>
    <definedName name="_xlnm._FilterDatabase" localSheetId="1" hidden="1">Jan!$B$4:$Q$4</definedName>
    <definedName name="_xlnm._FilterDatabase" localSheetId="7" hidden="1">Jul!$B$4:$Q$4</definedName>
    <definedName name="_xlnm._FilterDatabase" localSheetId="6" hidden="1">Jun!$B$4:$Q$4</definedName>
    <definedName name="_xlnm._FilterDatabase" localSheetId="3" hidden="1">Mar!$B$4:$Q$4</definedName>
    <definedName name="_xlnm._FilterDatabase" localSheetId="5" hidden="1">May!$B$4:$Q$4</definedName>
    <definedName name="_xlnm._FilterDatabase" localSheetId="11" hidden="1">Nov!$B$4:$Q$4</definedName>
    <definedName name="_xlnm._FilterDatabase" localSheetId="10" hidden="1">Oct!$B$4:$Q$4</definedName>
    <definedName name="_xlnm._FilterDatabase" localSheetId="9" hidden="1">Sep!$B$4:$Q$4</definedName>
    <definedName name="Jan">'Inventory Master'!$AA$5:$AA$6</definedName>
    <definedName name="Months">'Inventory Master'!$AA$5:$AA$15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5" l="1"/>
  <c r="M7" i="25"/>
  <c r="M8" i="25"/>
  <c r="M9" i="25"/>
  <c r="M10" i="25"/>
  <c r="M11" i="25"/>
  <c r="M3" i="25" s="1"/>
  <c r="M12" i="25"/>
  <c r="P12" i="25" s="1"/>
  <c r="M13" i="25"/>
  <c r="P13" i="25" s="1"/>
  <c r="Q13" i="25" s="1"/>
  <c r="M14" i="25"/>
  <c r="M15" i="25"/>
  <c r="M16" i="25"/>
  <c r="M17" i="25"/>
  <c r="M18" i="25"/>
  <c r="M19" i="25"/>
  <c r="M20" i="25"/>
  <c r="M21" i="25"/>
  <c r="P21" i="25" s="1"/>
  <c r="Q21" i="25" s="1"/>
  <c r="M22" i="25"/>
  <c r="M23" i="25"/>
  <c r="M24" i="25"/>
  <c r="M25" i="25"/>
  <c r="M26" i="25"/>
  <c r="M27" i="25"/>
  <c r="M28" i="25"/>
  <c r="P28" i="25" s="1"/>
  <c r="Q28" i="25" s="1"/>
  <c r="M29" i="25"/>
  <c r="P29" i="25" s="1"/>
  <c r="M30" i="25"/>
  <c r="M31" i="25"/>
  <c r="M32" i="25"/>
  <c r="M33" i="25"/>
  <c r="M34" i="25"/>
  <c r="M35" i="25"/>
  <c r="M36" i="25"/>
  <c r="M37" i="25"/>
  <c r="P37" i="25" s="1"/>
  <c r="Q37" i="25" s="1"/>
  <c r="M38" i="25"/>
  <c r="M39" i="25"/>
  <c r="M40" i="25"/>
  <c r="M41" i="25"/>
  <c r="M42" i="25"/>
  <c r="M43" i="25"/>
  <c r="M44" i="25"/>
  <c r="P44" i="25" s="1"/>
  <c r="M45" i="25"/>
  <c r="P45" i="25" s="1"/>
  <c r="M46" i="25"/>
  <c r="M47" i="25"/>
  <c r="M48" i="25"/>
  <c r="M49" i="25"/>
  <c r="M50" i="25"/>
  <c r="M51" i="25"/>
  <c r="M52" i="25"/>
  <c r="P52" i="25" s="1"/>
  <c r="Q52" i="25" s="1"/>
  <c r="M53" i="25"/>
  <c r="P53" i="25" s="1"/>
  <c r="M54" i="25"/>
  <c r="M55" i="25"/>
  <c r="M56" i="25"/>
  <c r="M57" i="25"/>
  <c r="M58" i="25"/>
  <c r="M59" i="25"/>
  <c r="M60" i="25"/>
  <c r="P60" i="25" s="1"/>
  <c r="M61" i="25"/>
  <c r="P61" i="25" s="1"/>
  <c r="M62" i="25"/>
  <c r="M63" i="25"/>
  <c r="M64" i="25"/>
  <c r="M65" i="25"/>
  <c r="M66" i="25"/>
  <c r="M67" i="25"/>
  <c r="M68" i="25"/>
  <c r="M69" i="25"/>
  <c r="P69" i="25" s="1"/>
  <c r="M70" i="25"/>
  <c r="M71" i="25"/>
  <c r="M72" i="25"/>
  <c r="M73" i="25"/>
  <c r="M74" i="25"/>
  <c r="M75" i="25"/>
  <c r="M76" i="25"/>
  <c r="P76" i="25" s="1"/>
  <c r="M77" i="25"/>
  <c r="P77" i="25" s="1"/>
  <c r="M78" i="25"/>
  <c r="M79" i="25"/>
  <c r="M80" i="25"/>
  <c r="M81" i="25"/>
  <c r="M82" i="25"/>
  <c r="M83" i="25"/>
  <c r="M84" i="25"/>
  <c r="M85" i="25"/>
  <c r="P85" i="25" s="1"/>
  <c r="M86" i="25"/>
  <c r="M87" i="25"/>
  <c r="M88" i="25"/>
  <c r="M89" i="25"/>
  <c r="M90" i="25"/>
  <c r="M91" i="25"/>
  <c r="M92" i="25"/>
  <c r="P92" i="25" s="1"/>
  <c r="M93" i="25"/>
  <c r="P93" i="25" s="1"/>
  <c r="M94" i="25"/>
  <c r="M95" i="25"/>
  <c r="M96" i="25"/>
  <c r="M97" i="25"/>
  <c r="M98" i="25"/>
  <c r="M99" i="25"/>
  <c r="M100" i="25"/>
  <c r="P100" i="25" s="1"/>
  <c r="Q100" i="25" s="1"/>
  <c r="M101" i="25"/>
  <c r="M102" i="25"/>
  <c r="M103" i="25"/>
  <c r="M104" i="25"/>
  <c r="M105" i="25"/>
  <c r="M106" i="25"/>
  <c r="M107" i="25"/>
  <c r="M108" i="25"/>
  <c r="P108" i="25" s="1"/>
  <c r="M109" i="25"/>
  <c r="P109" i="25" s="1"/>
  <c r="M110" i="25"/>
  <c r="M111" i="25"/>
  <c r="M112" i="25"/>
  <c r="M113" i="25"/>
  <c r="M114" i="25"/>
  <c r="M115" i="25"/>
  <c r="P115" i="25" s="1"/>
  <c r="Q115" i="25" s="1"/>
  <c r="M116" i="25"/>
  <c r="P116" i="25" s="1"/>
  <c r="M117" i="25"/>
  <c r="P117" i="25" s="1"/>
  <c r="M118" i="25"/>
  <c r="M119" i="25"/>
  <c r="M120" i="25"/>
  <c r="M121" i="25"/>
  <c r="M122" i="25"/>
  <c r="M123" i="25"/>
  <c r="M124" i="25"/>
  <c r="P124" i="25" s="1"/>
  <c r="M125" i="25"/>
  <c r="P125" i="25" s="1"/>
  <c r="M126" i="25"/>
  <c r="M127" i="25"/>
  <c r="M128" i="25"/>
  <c r="M129" i="25"/>
  <c r="M130" i="25"/>
  <c r="M131" i="25"/>
  <c r="P131" i="25" s="1"/>
  <c r="M132" i="25"/>
  <c r="P132" i="25" s="1"/>
  <c r="Q132" i="25" s="1"/>
  <c r="M133" i="25"/>
  <c r="P133" i="25" s="1"/>
  <c r="M134" i="25"/>
  <c r="M135" i="25"/>
  <c r="M136" i="25"/>
  <c r="M137" i="25"/>
  <c r="M138" i="25"/>
  <c r="M139" i="25"/>
  <c r="M140" i="25"/>
  <c r="P140" i="25" s="1"/>
  <c r="M141" i="25"/>
  <c r="P141" i="25" s="1"/>
  <c r="Q141" i="25" s="1"/>
  <c r="M142" i="25"/>
  <c r="M143" i="25"/>
  <c r="M144" i="25"/>
  <c r="M145" i="25"/>
  <c r="M146" i="25"/>
  <c r="M147" i="25"/>
  <c r="P147" i="25" s="1"/>
  <c r="M148" i="25"/>
  <c r="P148" i="25" s="1"/>
  <c r="M149" i="25"/>
  <c r="P149" i="25" s="1"/>
  <c r="M150" i="25"/>
  <c r="M151" i="25"/>
  <c r="M152" i="25"/>
  <c r="M153" i="25"/>
  <c r="M154" i="25"/>
  <c r="M155" i="25"/>
  <c r="P155" i="25" s="1"/>
  <c r="M156" i="25"/>
  <c r="M157" i="25"/>
  <c r="P157" i="25" s="1"/>
  <c r="M158" i="25"/>
  <c r="M159" i="25"/>
  <c r="M160" i="25"/>
  <c r="M161" i="25"/>
  <c r="M162" i="25"/>
  <c r="M163" i="25"/>
  <c r="M164" i="25"/>
  <c r="P164" i="25" s="1"/>
  <c r="Q164" i="25" s="1"/>
  <c r="M165" i="25"/>
  <c r="P165" i="25" s="1"/>
  <c r="M166" i="25"/>
  <c r="M167" i="25"/>
  <c r="M168" i="25"/>
  <c r="M169" i="25"/>
  <c r="M170" i="25"/>
  <c r="M171" i="25"/>
  <c r="M172" i="25"/>
  <c r="P172" i="25" s="1"/>
  <c r="M173" i="25"/>
  <c r="P173" i="25" s="1"/>
  <c r="M174" i="25"/>
  <c r="M175" i="25"/>
  <c r="M176" i="25"/>
  <c r="M177" i="25"/>
  <c r="M178" i="25"/>
  <c r="M179" i="25"/>
  <c r="P179" i="25" s="1"/>
  <c r="M180" i="25"/>
  <c r="P180" i="25" s="1"/>
  <c r="M181" i="25"/>
  <c r="P181" i="25" s="1"/>
  <c r="M182" i="25"/>
  <c r="M183" i="25"/>
  <c r="M184" i="25"/>
  <c r="M185" i="25"/>
  <c r="M186" i="25"/>
  <c r="M187" i="25"/>
  <c r="P187" i="25" s="1"/>
  <c r="M188" i="25"/>
  <c r="P188" i="25" s="1"/>
  <c r="M189" i="25"/>
  <c r="P189" i="25" s="1"/>
  <c r="M190" i="25"/>
  <c r="M191" i="25"/>
  <c r="M192" i="25"/>
  <c r="M193" i="25"/>
  <c r="M194" i="25"/>
  <c r="M195" i="25"/>
  <c r="P195" i="25" s="1"/>
  <c r="M196" i="25"/>
  <c r="P196" i="25" s="1"/>
  <c r="M197" i="25"/>
  <c r="P197" i="25" s="1"/>
  <c r="M198" i="25"/>
  <c r="M199" i="25"/>
  <c r="M200" i="25"/>
  <c r="M201" i="25"/>
  <c r="M202" i="25"/>
  <c r="M203" i="25"/>
  <c r="P203" i="25" s="1"/>
  <c r="M204" i="25"/>
  <c r="P204" i="25" s="1"/>
  <c r="M205" i="25"/>
  <c r="M206" i="25"/>
  <c r="M207" i="25"/>
  <c r="M208" i="25"/>
  <c r="M209" i="25"/>
  <c r="M210" i="25"/>
  <c r="M211" i="25"/>
  <c r="M212" i="25"/>
  <c r="P212" i="25" s="1"/>
  <c r="M213" i="25"/>
  <c r="P213" i="25" s="1"/>
  <c r="M214" i="25"/>
  <c r="M215" i="25"/>
  <c r="M216" i="25"/>
  <c r="M217" i="25"/>
  <c r="M218" i="25"/>
  <c r="M219" i="25"/>
  <c r="P219" i="25" s="1"/>
  <c r="M220" i="25"/>
  <c r="P220" i="25" s="1"/>
  <c r="Q220" i="25" s="1"/>
  <c r="M221" i="25"/>
  <c r="P221" i="25" s="1"/>
  <c r="M222" i="25"/>
  <c r="M223" i="25"/>
  <c r="M224" i="25"/>
  <c r="M225" i="25"/>
  <c r="M226" i="25"/>
  <c r="M227" i="25"/>
  <c r="M228" i="25"/>
  <c r="P228" i="25" s="1"/>
  <c r="M229" i="25"/>
  <c r="P229" i="25" s="1"/>
  <c r="Q229" i="25" s="1"/>
  <c r="M230" i="25"/>
  <c r="M231" i="25"/>
  <c r="M232" i="25"/>
  <c r="M233" i="25"/>
  <c r="M234" i="25"/>
  <c r="M235" i="25"/>
  <c r="P235" i="25" s="1"/>
  <c r="M236" i="25"/>
  <c r="P236" i="25" s="1"/>
  <c r="M237" i="25"/>
  <c r="P237" i="25" s="1"/>
  <c r="M238" i="25"/>
  <c r="M239" i="25"/>
  <c r="M240" i="25"/>
  <c r="M241" i="25"/>
  <c r="M242" i="25"/>
  <c r="M243" i="25"/>
  <c r="P243" i="25" s="1"/>
  <c r="M244" i="25"/>
  <c r="M245" i="25"/>
  <c r="P245" i="25" s="1"/>
  <c r="M246" i="25"/>
  <c r="M247" i="25"/>
  <c r="M248" i="25"/>
  <c r="M5" i="25"/>
  <c r="M6" i="24"/>
  <c r="M7" i="24"/>
  <c r="M8" i="24"/>
  <c r="M9" i="24"/>
  <c r="M10" i="24"/>
  <c r="M11" i="24"/>
  <c r="M12" i="24"/>
  <c r="P12" i="24" s="1"/>
  <c r="M13" i="24"/>
  <c r="P13" i="24" s="1"/>
  <c r="M14" i="24"/>
  <c r="M15" i="24"/>
  <c r="M16" i="24"/>
  <c r="M17" i="24"/>
  <c r="M18" i="24"/>
  <c r="M19" i="24"/>
  <c r="M20" i="24"/>
  <c r="P20" i="24" s="1"/>
  <c r="M21" i="24"/>
  <c r="M22" i="24"/>
  <c r="M23" i="24"/>
  <c r="M24" i="24"/>
  <c r="M25" i="24"/>
  <c r="M26" i="24"/>
  <c r="M27" i="24"/>
  <c r="M28" i="24"/>
  <c r="M29" i="24"/>
  <c r="P29" i="24" s="1"/>
  <c r="M30" i="24"/>
  <c r="M31" i="24"/>
  <c r="M32" i="24"/>
  <c r="M33" i="24"/>
  <c r="M34" i="24"/>
  <c r="M35" i="24"/>
  <c r="M36" i="24"/>
  <c r="P36" i="24" s="1"/>
  <c r="M37" i="24"/>
  <c r="P37" i="24" s="1"/>
  <c r="M38" i="24"/>
  <c r="M39" i="24"/>
  <c r="M40" i="24"/>
  <c r="M41" i="24"/>
  <c r="M42" i="24"/>
  <c r="M43" i="24"/>
  <c r="M44" i="24"/>
  <c r="P44" i="24" s="1"/>
  <c r="M45" i="24"/>
  <c r="P45" i="24" s="1"/>
  <c r="M46" i="24"/>
  <c r="M47" i="24"/>
  <c r="M48" i="24"/>
  <c r="M49" i="24"/>
  <c r="M50" i="24"/>
  <c r="M51" i="24"/>
  <c r="M52" i="24"/>
  <c r="P52" i="24" s="1"/>
  <c r="M53" i="24"/>
  <c r="P53" i="24" s="1"/>
  <c r="M54" i="24"/>
  <c r="M55" i="24"/>
  <c r="M56" i="24"/>
  <c r="M57" i="24"/>
  <c r="M58" i="24"/>
  <c r="M59" i="24"/>
  <c r="M60" i="24"/>
  <c r="P60" i="24" s="1"/>
  <c r="M61" i="24"/>
  <c r="M62" i="24"/>
  <c r="M63" i="24"/>
  <c r="M64" i="24"/>
  <c r="M65" i="24"/>
  <c r="M66" i="24"/>
  <c r="M67" i="24"/>
  <c r="M68" i="24"/>
  <c r="M69" i="24"/>
  <c r="P69" i="24" s="1"/>
  <c r="M70" i="24"/>
  <c r="M71" i="24"/>
  <c r="M72" i="24"/>
  <c r="M73" i="24"/>
  <c r="P73" i="24" s="1"/>
  <c r="M74" i="24"/>
  <c r="M75" i="24"/>
  <c r="M76" i="24"/>
  <c r="P76" i="24" s="1"/>
  <c r="M77" i="24"/>
  <c r="P77" i="24" s="1"/>
  <c r="M78" i="24"/>
  <c r="M79" i="24"/>
  <c r="M80" i="24"/>
  <c r="M81" i="24"/>
  <c r="P81" i="24" s="1"/>
  <c r="M82" i="24"/>
  <c r="M83" i="24"/>
  <c r="M84" i="24"/>
  <c r="P84" i="24" s="1"/>
  <c r="M85" i="24"/>
  <c r="P85" i="24" s="1"/>
  <c r="M86" i="24"/>
  <c r="M87" i="24"/>
  <c r="M88" i="24"/>
  <c r="M89" i="24"/>
  <c r="M90" i="24"/>
  <c r="M91" i="24"/>
  <c r="M92" i="24"/>
  <c r="M93" i="24"/>
  <c r="P93" i="24" s="1"/>
  <c r="M94" i="24"/>
  <c r="M95" i="24"/>
  <c r="M96" i="24"/>
  <c r="M97" i="24"/>
  <c r="P97" i="24" s="1"/>
  <c r="M98" i="24"/>
  <c r="M99" i="24"/>
  <c r="M100" i="24"/>
  <c r="P100" i="24" s="1"/>
  <c r="M101" i="24"/>
  <c r="P101" i="24" s="1"/>
  <c r="M102" i="24"/>
  <c r="M103" i="24"/>
  <c r="M104" i="24"/>
  <c r="M105" i="24"/>
  <c r="P105" i="24" s="1"/>
  <c r="Q105" i="24" s="1"/>
  <c r="M106" i="24"/>
  <c r="M107" i="24"/>
  <c r="M108" i="24"/>
  <c r="M109" i="24"/>
  <c r="P109" i="24" s="1"/>
  <c r="M110" i="24"/>
  <c r="M111" i="24"/>
  <c r="M112" i="24"/>
  <c r="M113" i="24"/>
  <c r="P113" i="24" s="1"/>
  <c r="M114" i="24"/>
  <c r="M115" i="24"/>
  <c r="M116" i="24"/>
  <c r="M117" i="24"/>
  <c r="P117" i="24" s="1"/>
  <c r="M118" i="24"/>
  <c r="M119" i="24"/>
  <c r="M120" i="24"/>
  <c r="M121" i="24"/>
  <c r="P121" i="24" s="1"/>
  <c r="M122" i="24"/>
  <c r="M123" i="24"/>
  <c r="M124" i="24"/>
  <c r="P124" i="24" s="1"/>
  <c r="Q124" i="24" s="1"/>
  <c r="M125" i="24"/>
  <c r="P125" i="24" s="1"/>
  <c r="M126" i="24"/>
  <c r="M127" i="24"/>
  <c r="M128" i="24"/>
  <c r="M129" i="24"/>
  <c r="M130" i="24"/>
  <c r="M131" i="24"/>
  <c r="M132" i="24"/>
  <c r="P132" i="24" s="1"/>
  <c r="M133" i="24"/>
  <c r="P133" i="24" s="1"/>
  <c r="M134" i="24"/>
  <c r="M135" i="24"/>
  <c r="M136" i="24"/>
  <c r="M137" i="24"/>
  <c r="M138" i="24"/>
  <c r="M139" i="24"/>
  <c r="M140" i="24"/>
  <c r="P140" i="24" s="1"/>
  <c r="M141" i="24"/>
  <c r="P141" i="24" s="1"/>
  <c r="M142" i="24"/>
  <c r="M143" i="24"/>
  <c r="M144" i="24"/>
  <c r="M145" i="24"/>
  <c r="M146" i="24"/>
  <c r="M147" i="24"/>
  <c r="M148" i="24"/>
  <c r="P148" i="24" s="1"/>
  <c r="Q148" i="24" s="1"/>
  <c r="M149" i="24"/>
  <c r="P149" i="24" s="1"/>
  <c r="M150" i="24"/>
  <c r="M151" i="24"/>
  <c r="M152" i="24"/>
  <c r="M153" i="24"/>
  <c r="P153" i="24" s="1"/>
  <c r="Q153" i="24" s="1"/>
  <c r="M154" i="24"/>
  <c r="M155" i="24"/>
  <c r="M156" i="24"/>
  <c r="M157" i="24"/>
  <c r="P157" i="24" s="1"/>
  <c r="M158" i="24"/>
  <c r="M159" i="24"/>
  <c r="M160" i="24"/>
  <c r="M161" i="24"/>
  <c r="M162" i="24"/>
  <c r="M163" i="24"/>
  <c r="M164" i="24"/>
  <c r="P164" i="24" s="1"/>
  <c r="Q164" i="24" s="1"/>
  <c r="M165" i="24"/>
  <c r="P165" i="24" s="1"/>
  <c r="M166" i="24"/>
  <c r="M167" i="24"/>
  <c r="M168" i="24"/>
  <c r="M169" i="24"/>
  <c r="P169" i="24" s="1"/>
  <c r="M170" i="24"/>
  <c r="M171" i="24"/>
  <c r="M172" i="24"/>
  <c r="P172" i="24" s="1"/>
  <c r="M173" i="24"/>
  <c r="P173" i="24" s="1"/>
  <c r="M174" i="24"/>
  <c r="M175" i="24"/>
  <c r="M176" i="24"/>
  <c r="M177" i="24"/>
  <c r="P177" i="24" s="1"/>
  <c r="M178" i="24"/>
  <c r="M179" i="24"/>
  <c r="M180" i="24"/>
  <c r="M181" i="24"/>
  <c r="P181" i="24" s="1"/>
  <c r="M182" i="24"/>
  <c r="M183" i="24"/>
  <c r="M184" i="24"/>
  <c r="M185" i="24"/>
  <c r="P185" i="24" s="1"/>
  <c r="Q185" i="24" s="1"/>
  <c r="M186" i="24"/>
  <c r="M187" i="24"/>
  <c r="M188" i="24"/>
  <c r="P188" i="24" s="1"/>
  <c r="Q188" i="24" s="1"/>
  <c r="M189" i="24"/>
  <c r="P189" i="24" s="1"/>
  <c r="M190" i="24"/>
  <c r="M191" i="24"/>
  <c r="M192" i="24"/>
  <c r="M193" i="24"/>
  <c r="M194" i="24"/>
  <c r="M195" i="24"/>
  <c r="M196" i="24"/>
  <c r="M197" i="24"/>
  <c r="P197" i="24" s="1"/>
  <c r="M198" i="24"/>
  <c r="M199" i="24"/>
  <c r="M200" i="24"/>
  <c r="M201" i="24"/>
  <c r="M202" i="24"/>
  <c r="M203" i="24"/>
  <c r="M204" i="24"/>
  <c r="P204" i="24" s="1"/>
  <c r="M205" i="24"/>
  <c r="P205" i="24" s="1"/>
  <c r="M206" i="24"/>
  <c r="M207" i="24"/>
  <c r="M208" i="24"/>
  <c r="M209" i="24"/>
  <c r="P209" i="24" s="1"/>
  <c r="M210" i="24"/>
  <c r="M211" i="24"/>
  <c r="M212" i="24"/>
  <c r="P212" i="24" s="1"/>
  <c r="Q212" i="24" s="1"/>
  <c r="M213" i="24"/>
  <c r="M214" i="24"/>
  <c r="M215" i="24"/>
  <c r="M216" i="24"/>
  <c r="M217" i="24"/>
  <c r="P217" i="24" s="1"/>
  <c r="M218" i="24"/>
  <c r="M219" i="24"/>
  <c r="M220" i="24"/>
  <c r="M221" i="24"/>
  <c r="P221" i="24" s="1"/>
  <c r="M222" i="24"/>
  <c r="M223" i="24"/>
  <c r="M224" i="24"/>
  <c r="M225" i="24"/>
  <c r="P225" i="24" s="1"/>
  <c r="M226" i="24"/>
  <c r="M227" i="24"/>
  <c r="M228" i="24"/>
  <c r="P228" i="24" s="1"/>
  <c r="M229" i="24"/>
  <c r="P229" i="24" s="1"/>
  <c r="M230" i="24"/>
  <c r="M231" i="24"/>
  <c r="M232" i="24"/>
  <c r="M233" i="24"/>
  <c r="M234" i="24"/>
  <c r="M235" i="24"/>
  <c r="M236" i="24"/>
  <c r="P236" i="24" s="1"/>
  <c r="M237" i="24"/>
  <c r="P237" i="24" s="1"/>
  <c r="M238" i="24"/>
  <c r="M239" i="24"/>
  <c r="M240" i="24"/>
  <c r="M241" i="24"/>
  <c r="M242" i="24"/>
  <c r="M243" i="24"/>
  <c r="M244" i="24"/>
  <c r="P244" i="24" s="1"/>
  <c r="M245" i="24"/>
  <c r="P245" i="24" s="1"/>
  <c r="M246" i="24"/>
  <c r="M247" i="24"/>
  <c r="M248" i="24"/>
  <c r="M5" i="24"/>
  <c r="M6" i="23"/>
  <c r="M7" i="23"/>
  <c r="M8" i="23"/>
  <c r="M9" i="23"/>
  <c r="M10" i="23"/>
  <c r="M11" i="23"/>
  <c r="M3" i="23" s="1"/>
  <c r="M12" i="23"/>
  <c r="P12" i="23" s="1"/>
  <c r="M13" i="23"/>
  <c r="P13" i="23" s="1"/>
  <c r="M14" i="23"/>
  <c r="M15" i="23"/>
  <c r="M16" i="23"/>
  <c r="M17" i="23"/>
  <c r="M18" i="23"/>
  <c r="M19" i="23"/>
  <c r="M20" i="23"/>
  <c r="P20" i="23" s="1"/>
  <c r="M21" i="23"/>
  <c r="P21" i="23" s="1"/>
  <c r="M22" i="23"/>
  <c r="M23" i="23"/>
  <c r="M24" i="23"/>
  <c r="M25" i="23"/>
  <c r="M26" i="23"/>
  <c r="M27" i="23"/>
  <c r="M28" i="23"/>
  <c r="M29" i="23"/>
  <c r="P29" i="23" s="1"/>
  <c r="M30" i="23"/>
  <c r="M31" i="23"/>
  <c r="M32" i="23"/>
  <c r="M33" i="23"/>
  <c r="M34" i="23"/>
  <c r="M35" i="23"/>
  <c r="M36" i="23"/>
  <c r="P36" i="23" s="1"/>
  <c r="Q36" i="23" s="1"/>
  <c r="M37" i="23"/>
  <c r="P37" i="23" s="1"/>
  <c r="M38" i="23"/>
  <c r="M39" i="23"/>
  <c r="M40" i="23"/>
  <c r="M41" i="23"/>
  <c r="M42" i="23"/>
  <c r="M43" i="23"/>
  <c r="M44" i="23"/>
  <c r="M45" i="23"/>
  <c r="P45" i="23" s="1"/>
  <c r="M46" i="23"/>
  <c r="M47" i="23"/>
  <c r="M48" i="23"/>
  <c r="M49" i="23"/>
  <c r="M50" i="23"/>
  <c r="M51" i="23"/>
  <c r="M52" i="23"/>
  <c r="P52" i="23" s="1"/>
  <c r="M53" i="23"/>
  <c r="P53" i="23" s="1"/>
  <c r="M54" i="23"/>
  <c r="M55" i="23"/>
  <c r="M56" i="23"/>
  <c r="M57" i="23"/>
  <c r="M58" i="23"/>
  <c r="M59" i="23"/>
  <c r="M60" i="23"/>
  <c r="P60" i="23" s="1"/>
  <c r="M61" i="23"/>
  <c r="P61" i="23" s="1"/>
  <c r="M62" i="23"/>
  <c r="M63" i="23"/>
  <c r="M64" i="23"/>
  <c r="M65" i="23"/>
  <c r="M66" i="23"/>
  <c r="M67" i="23"/>
  <c r="M68" i="23"/>
  <c r="M69" i="23"/>
  <c r="P69" i="23" s="1"/>
  <c r="M70" i="23"/>
  <c r="M71" i="23"/>
  <c r="M72" i="23"/>
  <c r="M73" i="23"/>
  <c r="M74" i="23"/>
  <c r="M75" i="23"/>
  <c r="M76" i="23"/>
  <c r="P76" i="23" s="1"/>
  <c r="M77" i="23"/>
  <c r="P77" i="23" s="1"/>
  <c r="M78" i="23"/>
  <c r="M79" i="23"/>
  <c r="M80" i="23"/>
  <c r="M81" i="23"/>
  <c r="M82" i="23"/>
  <c r="M83" i="23"/>
  <c r="P83" i="23" s="1"/>
  <c r="M84" i="23"/>
  <c r="P84" i="23" s="1"/>
  <c r="M85" i="23"/>
  <c r="P85" i="23" s="1"/>
  <c r="M86" i="23"/>
  <c r="M87" i="23"/>
  <c r="M88" i="23"/>
  <c r="M89" i="23"/>
  <c r="M90" i="23"/>
  <c r="M91" i="23"/>
  <c r="P91" i="23" s="1"/>
  <c r="M92" i="23"/>
  <c r="P92" i="23" s="1"/>
  <c r="M93" i="23"/>
  <c r="P93" i="23" s="1"/>
  <c r="M94" i="23"/>
  <c r="M95" i="23"/>
  <c r="M96" i="23"/>
  <c r="M97" i="23"/>
  <c r="M98" i="23"/>
  <c r="M99" i="23"/>
  <c r="P99" i="23" s="1"/>
  <c r="Q99" i="23" s="1"/>
  <c r="M100" i="23"/>
  <c r="P100" i="23" s="1"/>
  <c r="M101" i="23"/>
  <c r="M102" i="23"/>
  <c r="M103" i="23"/>
  <c r="M104" i="23"/>
  <c r="M105" i="23"/>
  <c r="M106" i="23"/>
  <c r="M107" i="23"/>
  <c r="M108" i="23"/>
  <c r="P108" i="23" s="1"/>
  <c r="M109" i="23"/>
  <c r="P109" i="23" s="1"/>
  <c r="M110" i="23"/>
  <c r="M111" i="23"/>
  <c r="M112" i="23"/>
  <c r="M113" i="23"/>
  <c r="M114" i="23"/>
  <c r="M115" i="23"/>
  <c r="P115" i="23" s="1"/>
  <c r="M116" i="23"/>
  <c r="P116" i="23" s="1"/>
  <c r="M117" i="23"/>
  <c r="P117" i="23" s="1"/>
  <c r="M118" i="23"/>
  <c r="M119" i="23"/>
  <c r="M120" i="23"/>
  <c r="M121" i="23"/>
  <c r="M122" i="23"/>
  <c r="M123" i="23"/>
  <c r="P123" i="23" s="1"/>
  <c r="Q123" i="23" s="1"/>
  <c r="M124" i="23"/>
  <c r="M125" i="23"/>
  <c r="P125" i="23" s="1"/>
  <c r="M126" i="23"/>
  <c r="M127" i="23"/>
  <c r="M128" i="23"/>
  <c r="M129" i="23"/>
  <c r="M130" i="23"/>
  <c r="M131" i="23"/>
  <c r="M132" i="23"/>
  <c r="P132" i="23" s="1"/>
  <c r="Q132" i="23" s="1"/>
  <c r="M133" i="23"/>
  <c r="P133" i="23" s="1"/>
  <c r="M134" i="23"/>
  <c r="M135" i="23"/>
  <c r="M136" i="23"/>
  <c r="M137" i="23"/>
  <c r="M138" i="23"/>
  <c r="M139" i="23"/>
  <c r="P139" i="23" s="1"/>
  <c r="Q139" i="23" s="1"/>
  <c r="M140" i="23"/>
  <c r="P140" i="23" s="1"/>
  <c r="M141" i="23"/>
  <c r="P141" i="23" s="1"/>
  <c r="M142" i="23"/>
  <c r="M143" i="23"/>
  <c r="M144" i="23"/>
  <c r="M145" i="23"/>
  <c r="M146" i="23"/>
  <c r="M147" i="23"/>
  <c r="P147" i="23" s="1"/>
  <c r="M148" i="23"/>
  <c r="M149" i="23"/>
  <c r="P149" i="23" s="1"/>
  <c r="M150" i="23"/>
  <c r="M151" i="23"/>
  <c r="M152" i="23"/>
  <c r="M153" i="23"/>
  <c r="M154" i="23"/>
  <c r="M155" i="23"/>
  <c r="P155" i="23" s="1"/>
  <c r="Q155" i="23" s="1"/>
  <c r="M156" i="23"/>
  <c r="P156" i="23" s="1"/>
  <c r="M157" i="23"/>
  <c r="P157" i="23" s="1"/>
  <c r="M158" i="23"/>
  <c r="M159" i="23"/>
  <c r="M160" i="23"/>
  <c r="M161" i="23"/>
  <c r="M162" i="23"/>
  <c r="M163" i="23"/>
  <c r="P163" i="23" s="1"/>
  <c r="M164" i="23"/>
  <c r="P164" i="23" s="1"/>
  <c r="M165" i="23"/>
  <c r="M166" i="23"/>
  <c r="M167" i="23"/>
  <c r="M168" i="23"/>
  <c r="M169" i="23"/>
  <c r="M170" i="23"/>
  <c r="M171" i="23"/>
  <c r="M172" i="23"/>
  <c r="P172" i="23" s="1"/>
  <c r="M173" i="23"/>
  <c r="P173" i="23" s="1"/>
  <c r="M174" i="23"/>
  <c r="M175" i="23"/>
  <c r="M176" i="23"/>
  <c r="M177" i="23"/>
  <c r="M178" i="23"/>
  <c r="M179" i="23"/>
  <c r="P179" i="23" s="1"/>
  <c r="M180" i="23"/>
  <c r="P180" i="23" s="1"/>
  <c r="M181" i="23"/>
  <c r="P181" i="23" s="1"/>
  <c r="Q181" i="23" s="1"/>
  <c r="M182" i="23"/>
  <c r="M183" i="23"/>
  <c r="M184" i="23"/>
  <c r="M185" i="23"/>
  <c r="M186" i="23"/>
  <c r="M187" i="23"/>
  <c r="P187" i="23" s="1"/>
  <c r="M188" i="23"/>
  <c r="M189" i="23"/>
  <c r="P189" i="23" s="1"/>
  <c r="M190" i="23"/>
  <c r="M191" i="23"/>
  <c r="M192" i="23"/>
  <c r="M193" i="23"/>
  <c r="M194" i="23"/>
  <c r="M195" i="23"/>
  <c r="M196" i="23"/>
  <c r="M197" i="23"/>
  <c r="P197" i="23" s="1"/>
  <c r="Q197" i="23" s="1"/>
  <c r="M198" i="23"/>
  <c r="M199" i="23"/>
  <c r="M200" i="23"/>
  <c r="M201" i="23"/>
  <c r="M202" i="23"/>
  <c r="M203" i="23"/>
  <c r="P203" i="23" s="1"/>
  <c r="Q203" i="23" s="1"/>
  <c r="M204" i="23"/>
  <c r="P204" i="23" s="1"/>
  <c r="M205" i="23"/>
  <c r="P205" i="23" s="1"/>
  <c r="M206" i="23"/>
  <c r="M207" i="23"/>
  <c r="M208" i="23"/>
  <c r="M209" i="23"/>
  <c r="M210" i="23"/>
  <c r="M211" i="23"/>
  <c r="P211" i="23" s="1"/>
  <c r="Q211" i="23" s="1"/>
  <c r="M212" i="23"/>
  <c r="M213" i="23"/>
  <c r="P213" i="23" s="1"/>
  <c r="M214" i="23"/>
  <c r="M215" i="23"/>
  <c r="M216" i="23"/>
  <c r="M217" i="23"/>
  <c r="M218" i="23"/>
  <c r="M219" i="23"/>
  <c r="M220" i="23"/>
  <c r="P220" i="23" s="1"/>
  <c r="M221" i="23"/>
  <c r="P221" i="23" s="1"/>
  <c r="M222" i="23"/>
  <c r="M223" i="23"/>
  <c r="M224" i="23"/>
  <c r="M225" i="23"/>
  <c r="M226" i="23"/>
  <c r="M227" i="23"/>
  <c r="M228" i="23"/>
  <c r="P228" i="23" s="1"/>
  <c r="M229" i="23"/>
  <c r="P229" i="23" s="1"/>
  <c r="M230" i="23"/>
  <c r="M231" i="23"/>
  <c r="M232" i="23"/>
  <c r="M233" i="23"/>
  <c r="M234" i="23"/>
  <c r="M235" i="23"/>
  <c r="P235" i="23" s="1"/>
  <c r="Q235" i="23" s="1"/>
  <c r="M236" i="23"/>
  <c r="P236" i="23" s="1"/>
  <c r="M237" i="23"/>
  <c r="P237" i="23" s="1"/>
  <c r="M238" i="23"/>
  <c r="M239" i="23"/>
  <c r="M240" i="23"/>
  <c r="M241" i="23"/>
  <c r="M242" i="23"/>
  <c r="M243" i="23"/>
  <c r="M244" i="23"/>
  <c r="M245" i="23"/>
  <c r="P245" i="23" s="1"/>
  <c r="M246" i="23"/>
  <c r="M247" i="23"/>
  <c r="M248" i="23"/>
  <c r="M5" i="23"/>
  <c r="M6" i="22"/>
  <c r="M7" i="22"/>
  <c r="M8" i="22"/>
  <c r="M9" i="22"/>
  <c r="M10" i="22"/>
  <c r="M11" i="22"/>
  <c r="M12" i="22"/>
  <c r="P12" i="22" s="1"/>
  <c r="M13" i="22"/>
  <c r="P13" i="22" s="1"/>
  <c r="M14" i="22"/>
  <c r="M15" i="22"/>
  <c r="M16" i="22"/>
  <c r="M17" i="22"/>
  <c r="M18" i="22"/>
  <c r="M19" i="22"/>
  <c r="M20" i="22"/>
  <c r="M21" i="22"/>
  <c r="P21" i="22" s="1"/>
  <c r="M22" i="22"/>
  <c r="M23" i="22"/>
  <c r="M24" i="22"/>
  <c r="M25" i="22"/>
  <c r="M26" i="22"/>
  <c r="M27" i="22"/>
  <c r="M28" i="22"/>
  <c r="M29" i="22"/>
  <c r="P29" i="22" s="1"/>
  <c r="M30" i="22"/>
  <c r="M31" i="22"/>
  <c r="M32" i="22"/>
  <c r="M33" i="22"/>
  <c r="M34" i="22"/>
  <c r="M35" i="22"/>
  <c r="M36" i="22"/>
  <c r="P36" i="22" s="1"/>
  <c r="Q36" i="22" s="1"/>
  <c r="M37" i="22"/>
  <c r="P37" i="22" s="1"/>
  <c r="M38" i="22"/>
  <c r="M39" i="22"/>
  <c r="M40" i="22"/>
  <c r="M41" i="22"/>
  <c r="M42" i="22"/>
  <c r="M43" i="22"/>
  <c r="M44" i="22"/>
  <c r="M45" i="22"/>
  <c r="P45" i="22" s="1"/>
  <c r="M46" i="22"/>
  <c r="M47" i="22"/>
  <c r="M48" i="22"/>
  <c r="M49" i="22"/>
  <c r="M50" i="22"/>
  <c r="M51" i="22"/>
  <c r="M52" i="22"/>
  <c r="P52" i="22" s="1"/>
  <c r="M53" i="22"/>
  <c r="P53" i="22" s="1"/>
  <c r="M54" i="22"/>
  <c r="M55" i="22"/>
  <c r="M56" i="22"/>
  <c r="M57" i="22"/>
  <c r="M58" i="22"/>
  <c r="M59" i="22"/>
  <c r="M60" i="22"/>
  <c r="P60" i="22" s="1"/>
  <c r="M61" i="22"/>
  <c r="P61" i="22" s="1"/>
  <c r="M62" i="22"/>
  <c r="M63" i="22"/>
  <c r="M64" i="22"/>
  <c r="M65" i="22"/>
  <c r="M66" i="22"/>
  <c r="M67" i="22"/>
  <c r="M68" i="22"/>
  <c r="P68" i="22" s="1"/>
  <c r="M69" i="22"/>
  <c r="P69" i="22" s="1"/>
  <c r="M70" i="22"/>
  <c r="M71" i="22"/>
  <c r="M72" i="22"/>
  <c r="M73" i="22"/>
  <c r="M74" i="22"/>
  <c r="M75" i="22"/>
  <c r="M76" i="22"/>
  <c r="P76" i="22" s="1"/>
  <c r="M77" i="22"/>
  <c r="P77" i="22" s="1"/>
  <c r="M78" i="22"/>
  <c r="M79" i="22"/>
  <c r="M80" i="22"/>
  <c r="M81" i="22"/>
  <c r="M82" i="22"/>
  <c r="M83" i="22"/>
  <c r="M84" i="22"/>
  <c r="P84" i="22" s="1"/>
  <c r="M85" i="22"/>
  <c r="P85" i="22" s="1"/>
  <c r="M86" i="22"/>
  <c r="M87" i="22"/>
  <c r="M88" i="22"/>
  <c r="M89" i="22"/>
  <c r="M90" i="22"/>
  <c r="M91" i="22"/>
  <c r="M92" i="22"/>
  <c r="M93" i="22"/>
  <c r="P93" i="22" s="1"/>
  <c r="Q93" i="22" s="1"/>
  <c r="M94" i="22"/>
  <c r="M95" i="22"/>
  <c r="M96" i="22"/>
  <c r="M97" i="22"/>
  <c r="M98" i="22"/>
  <c r="M99" i="22"/>
  <c r="M100" i="22"/>
  <c r="P100" i="22" s="1"/>
  <c r="M101" i="22"/>
  <c r="P101" i="22" s="1"/>
  <c r="M102" i="22"/>
  <c r="M103" i="22"/>
  <c r="M104" i="22"/>
  <c r="M105" i="22"/>
  <c r="M106" i="22"/>
  <c r="M107" i="22"/>
  <c r="M108" i="22"/>
  <c r="P108" i="22" s="1"/>
  <c r="M109" i="22"/>
  <c r="P109" i="22" s="1"/>
  <c r="M110" i="22"/>
  <c r="M111" i="22"/>
  <c r="M112" i="22"/>
  <c r="M113" i="22"/>
  <c r="M114" i="22"/>
  <c r="M115" i="22"/>
  <c r="M116" i="22"/>
  <c r="P116" i="22" s="1"/>
  <c r="M117" i="22"/>
  <c r="M118" i="22"/>
  <c r="M119" i="22"/>
  <c r="M120" i="22"/>
  <c r="M121" i="22"/>
  <c r="M122" i="22"/>
  <c r="M123" i="22"/>
  <c r="M124" i="22"/>
  <c r="P124" i="22" s="1"/>
  <c r="M125" i="22"/>
  <c r="M126" i="22"/>
  <c r="M127" i="22"/>
  <c r="M128" i="22"/>
  <c r="M129" i="22"/>
  <c r="M130" i="22"/>
  <c r="M131" i="22"/>
  <c r="M132" i="22"/>
  <c r="M133" i="22"/>
  <c r="P133" i="22" s="1"/>
  <c r="M134" i="22"/>
  <c r="M135" i="22"/>
  <c r="M136" i="22"/>
  <c r="M137" i="22"/>
  <c r="M138" i="22"/>
  <c r="M139" i="22"/>
  <c r="M140" i="22"/>
  <c r="M141" i="22"/>
  <c r="P141" i="22" s="1"/>
  <c r="M142" i="22"/>
  <c r="M143" i="22"/>
  <c r="M144" i="22"/>
  <c r="M145" i="22"/>
  <c r="M146" i="22"/>
  <c r="M147" i="22"/>
  <c r="M148" i="22"/>
  <c r="M149" i="22"/>
  <c r="P149" i="22" s="1"/>
  <c r="M150" i="22"/>
  <c r="M151" i="22"/>
  <c r="M152" i="22"/>
  <c r="M153" i="22"/>
  <c r="M154" i="22"/>
  <c r="M155" i="22"/>
  <c r="M156" i="22"/>
  <c r="M157" i="22"/>
  <c r="P157" i="22" s="1"/>
  <c r="M158" i="22"/>
  <c r="M159" i="22"/>
  <c r="M160" i="22"/>
  <c r="M161" i="22"/>
  <c r="M162" i="22"/>
  <c r="M163" i="22"/>
  <c r="M164" i="22"/>
  <c r="P164" i="22" s="1"/>
  <c r="M165" i="22"/>
  <c r="P165" i="22" s="1"/>
  <c r="M166" i="22"/>
  <c r="M167" i="22"/>
  <c r="M168" i="22"/>
  <c r="M169" i="22"/>
  <c r="M170" i="22"/>
  <c r="M171" i="22"/>
  <c r="P171" i="22" s="1"/>
  <c r="M172" i="22"/>
  <c r="P172" i="22" s="1"/>
  <c r="M173" i="22"/>
  <c r="P173" i="22" s="1"/>
  <c r="M174" i="22"/>
  <c r="M175" i="22"/>
  <c r="M176" i="22"/>
  <c r="M177" i="22"/>
  <c r="M178" i="22"/>
  <c r="M179" i="22"/>
  <c r="P179" i="22" s="1"/>
  <c r="M180" i="22"/>
  <c r="P180" i="22" s="1"/>
  <c r="M181" i="22"/>
  <c r="M182" i="22"/>
  <c r="M183" i="22"/>
  <c r="M184" i="22"/>
  <c r="M185" i="22"/>
  <c r="M186" i="22"/>
  <c r="M187" i="22"/>
  <c r="M188" i="22"/>
  <c r="M189" i="22"/>
  <c r="P189" i="22" s="1"/>
  <c r="M190" i="22"/>
  <c r="M191" i="22"/>
  <c r="M192" i="22"/>
  <c r="M193" i="22"/>
  <c r="M194" i="22"/>
  <c r="M195" i="22"/>
  <c r="M196" i="22"/>
  <c r="M197" i="22"/>
  <c r="P197" i="22" s="1"/>
  <c r="M198" i="22"/>
  <c r="M199" i="22"/>
  <c r="M200" i="22"/>
  <c r="M201" i="22"/>
  <c r="M202" i="22"/>
  <c r="M203" i="22"/>
  <c r="M204" i="22"/>
  <c r="P204" i="22" s="1"/>
  <c r="M205" i="22"/>
  <c r="P205" i="22" s="1"/>
  <c r="M206" i="22"/>
  <c r="M207" i="22"/>
  <c r="M208" i="22"/>
  <c r="M209" i="22"/>
  <c r="M210" i="22"/>
  <c r="M211" i="22"/>
  <c r="P211" i="22" s="1"/>
  <c r="Q211" i="22" s="1"/>
  <c r="M212" i="22"/>
  <c r="P212" i="22" s="1"/>
  <c r="Q212" i="22" s="1"/>
  <c r="M213" i="22"/>
  <c r="P213" i="22" s="1"/>
  <c r="M214" i="22"/>
  <c r="M215" i="22"/>
  <c r="M216" i="22"/>
  <c r="M217" i="22"/>
  <c r="M218" i="22"/>
  <c r="M219" i="22"/>
  <c r="P219" i="22" s="1"/>
  <c r="Q219" i="22" s="1"/>
  <c r="M220" i="22"/>
  <c r="M221" i="22"/>
  <c r="P221" i="22" s="1"/>
  <c r="M222" i="22"/>
  <c r="M223" i="22"/>
  <c r="M224" i="22"/>
  <c r="M225" i="22"/>
  <c r="M226" i="22"/>
  <c r="M227" i="22"/>
  <c r="M228" i="22"/>
  <c r="M229" i="22"/>
  <c r="P229" i="22" s="1"/>
  <c r="M230" i="22"/>
  <c r="M231" i="22"/>
  <c r="M232" i="22"/>
  <c r="M233" i="22"/>
  <c r="M234" i="22"/>
  <c r="M235" i="22"/>
  <c r="P235" i="22" s="1"/>
  <c r="M236" i="22"/>
  <c r="P236" i="22" s="1"/>
  <c r="M237" i="22"/>
  <c r="P237" i="22" s="1"/>
  <c r="Q237" i="22" s="1"/>
  <c r="M238" i="22"/>
  <c r="M239" i="22"/>
  <c r="M240" i="22"/>
  <c r="M241" i="22"/>
  <c r="M242" i="22"/>
  <c r="M243" i="22"/>
  <c r="P243" i="22" s="1"/>
  <c r="Q243" i="22" s="1"/>
  <c r="M244" i="22"/>
  <c r="M245" i="22"/>
  <c r="P245" i="22" s="1"/>
  <c r="M246" i="22"/>
  <c r="M247" i="22"/>
  <c r="M248" i="22"/>
  <c r="M5" i="22"/>
  <c r="M6" i="21"/>
  <c r="M3" i="21" s="1"/>
  <c r="M7" i="21"/>
  <c r="M8" i="21"/>
  <c r="M9" i="21"/>
  <c r="M10" i="21"/>
  <c r="M11" i="21"/>
  <c r="M12" i="21"/>
  <c r="M13" i="21"/>
  <c r="P13" i="21" s="1"/>
  <c r="M14" i="21"/>
  <c r="M15" i="21"/>
  <c r="M16" i="21"/>
  <c r="M17" i="21"/>
  <c r="M18" i="21"/>
  <c r="M19" i="21"/>
  <c r="M20" i="21"/>
  <c r="M21" i="21"/>
  <c r="P21" i="21" s="1"/>
  <c r="M22" i="21"/>
  <c r="M23" i="21"/>
  <c r="M24" i="21"/>
  <c r="M25" i="21"/>
  <c r="M26" i="21"/>
  <c r="M27" i="21"/>
  <c r="M28" i="21"/>
  <c r="M29" i="21"/>
  <c r="P29" i="21" s="1"/>
  <c r="M30" i="21"/>
  <c r="M31" i="21"/>
  <c r="M32" i="21"/>
  <c r="M33" i="21"/>
  <c r="M34" i="21"/>
  <c r="M35" i="21"/>
  <c r="M36" i="21"/>
  <c r="M37" i="21"/>
  <c r="P37" i="21" s="1"/>
  <c r="M38" i="21"/>
  <c r="M39" i="21"/>
  <c r="M40" i="21"/>
  <c r="M41" i="21"/>
  <c r="M42" i="21"/>
  <c r="M43" i="21"/>
  <c r="M44" i="21"/>
  <c r="M45" i="21"/>
  <c r="P45" i="21" s="1"/>
  <c r="M46" i="21"/>
  <c r="M47" i="21"/>
  <c r="M48" i="21"/>
  <c r="M49" i="21"/>
  <c r="M50" i="21"/>
  <c r="M51" i="21"/>
  <c r="M52" i="21"/>
  <c r="M53" i="21"/>
  <c r="P53" i="21" s="1"/>
  <c r="M54" i="21"/>
  <c r="M55" i="21"/>
  <c r="M56" i="21"/>
  <c r="M57" i="21"/>
  <c r="M58" i="21"/>
  <c r="M59" i="21"/>
  <c r="M60" i="21"/>
  <c r="M61" i="21"/>
  <c r="P61" i="21" s="1"/>
  <c r="M62" i="21"/>
  <c r="P62" i="21" s="1"/>
  <c r="M63" i="21"/>
  <c r="M64" i="21"/>
  <c r="M65" i="21"/>
  <c r="M66" i="21"/>
  <c r="M67" i="21"/>
  <c r="M68" i="21"/>
  <c r="M69" i="21"/>
  <c r="P69" i="21" s="1"/>
  <c r="Q69" i="21" s="1"/>
  <c r="M70" i="21"/>
  <c r="P70" i="21" s="1"/>
  <c r="Q70" i="21" s="1"/>
  <c r="M71" i="21"/>
  <c r="M72" i="21"/>
  <c r="M73" i="21"/>
  <c r="M74" i="21"/>
  <c r="M75" i="21"/>
  <c r="M76" i="21"/>
  <c r="M77" i="21"/>
  <c r="P77" i="21" s="1"/>
  <c r="M78" i="21"/>
  <c r="P78" i="21" s="1"/>
  <c r="Q78" i="21" s="1"/>
  <c r="M79" i="21"/>
  <c r="M80" i="21"/>
  <c r="M81" i="21"/>
  <c r="M82" i="21"/>
  <c r="M83" i="21"/>
  <c r="M84" i="21"/>
  <c r="M85" i="21"/>
  <c r="P85" i="21" s="1"/>
  <c r="M86" i="21"/>
  <c r="P86" i="21" s="1"/>
  <c r="Q86" i="21" s="1"/>
  <c r="M87" i="21"/>
  <c r="M88" i="21"/>
  <c r="M89" i="21"/>
  <c r="M90" i="21"/>
  <c r="M91" i="21"/>
  <c r="M92" i="21"/>
  <c r="M93" i="21"/>
  <c r="P93" i="21" s="1"/>
  <c r="M94" i="21"/>
  <c r="P94" i="21" s="1"/>
  <c r="Q94" i="21" s="1"/>
  <c r="M95" i="21"/>
  <c r="M96" i="21"/>
  <c r="M97" i="21"/>
  <c r="M98" i="21"/>
  <c r="M99" i="21"/>
  <c r="M100" i="21"/>
  <c r="M101" i="21"/>
  <c r="P101" i="21" s="1"/>
  <c r="M102" i="21"/>
  <c r="P102" i="21" s="1"/>
  <c r="Q102" i="21" s="1"/>
  <c r="M103" i="21"/>
  <c r="M104" i="21"/>
  <c r="M105" i="21"/>
  <c r="M106" i="21"/>
  <c r="M107" i="21"/>
  <c r="M108" i="21"/>
  <c r="M109" i="21"/>
  <c r="P109" i="21" s="1"/>
  <c r="M110" i="21"/>
  <c r="P110" i="21" s="1"/>
  <c r="M111" i="21"/>
  <c r="M112" i="21"/>
  <c r="M113" i="21"/>
  <c r="M114" i="21"/>
  <c r="M115" i="21"/>
  <c r="M116" i="21"/>
  <c r="M117" i="21"/>
  <c r="M118" i="21"/>
  <c r="P118" i="21" s="1"/>
  <c r="M119" i="21"/>
  <c r="M120" i="21"/>
  <c r="M121" i="21"/>
  <c r="M122" i="21"/>
  <c r="M123" i="21"/>
  <c r="M124" i="21"/>
  <c r="M125" i="21"/>
  <c r="P125" i="21" s="1"/>
  <c r="Q125" i="21" s="1"/>
  <c r="M126" i="21"/>
  <c r="P126" i="21" s="1"/>
  <c r="M127" i="21"/>
  <c r="M128" i="21"/>
  <c r="M129" i="21"/>
  <c r="M130" i="21"/>
  <c r="M131" i="21"/>
  <c r="M132" i="21"/>
  <c r="M133" i="21"/>
  <c r="P133" i="21" s="1"/>
  <c r="M134" i="21"/>
  <c r="M135" i="21"/>
  <c r="M136" i="21"/>
  <c r="M137" i="21"/>
  <c r="M138" i="21"/>
  <c r="M139" i="21"/>
  <c r="M140" i="21"/>
  <c r="M141" i="21"/>
  <c r="P141" i="21" s="1"/>
  <c r="M142" i="21"/>
  <c r="M143" i="21"/>
  <c r="M144" i="21"/>
  <c r="M145" i="21"/>
  <c r="M146" i="21"/>
  <c r="M147" i="21"/>
  <c r="M148" i="21"/>
  <c r="M149" i="21"/>
  <c r="P149" i="21" s="1"/>
  <c r="M150" i="21"/>
  <c r="M151" i="21"/>
  <c r="M152" i="21"/>
  <c r="M153" i="21"/>
  <c r="M154" i="21"/>
  <c r="M155" i="21"/>
  <c r="M156" i="21"/>
  <c r="M157" i="21"/>
  <c r="P157" i="21" s="1"/>
  <c r="M158" i="21"/>
  <c r="M159" i="21"/>
  <c r="M160" i="21"/>
  <c r="M161" i="21"/>
  <c r="M162" i="21"/>
  <c r="M163" i="21"/>
  <c r="M164" i="21"/>
  <c r="M165" i="21"/>
  <c r="P165" i="21" s="1"/>
  <c r="M166" i="21"/>
  <c r="P166" i="21" s="1"/>
  <c r="M167" i="21"/>
  <c r="M168" i="21"/>
  <c r="M169" i="21"/>
  <c r="M170" i="21"/>
  <c r="M171" i="21"/>
  <c r="M172" i="21"/>
  <c r="M173" i="21"/>
  <c r="P173" i="21" s="1"/>
  <c r="M174" i="21"/>
  <c r="P174" i="21" s="1"/>
  <c r="M175" i="21"/>
  <c r="M176" i="21"/>
  <c r="M177" i="21"/>
  <c r="M178" i="21"/>
  <c r="M179" i="21"/>
  <c r="M180" i="21"/>
  <c r="M181" i="21"/>
  <c r="P181" i="21" s="1"/>
  <c r="M182" i="21"/>
  <c r="P182" i="21" s="1"/>
  <c r="M183" i="21"/>
  <c r="M184" i="21"/>
  <c r="M185" i="21"/>
  <c r="M186" i="21"/>
  <c r="M187" i="21"/>
  <c r="M188" i="21"/>
  <c r="M189" i="21"/>
  <c r="P189" i="21" s="1"/>
  <c r="M190" i="21"/>
  <c r="P190" i="21" s="1"/>
  <c r="M191" i="21"/>
  <c r="M192" i="21"/>
  <c r="M193" i="21"/>
  <c r="M194" i="21"/>
  <c r="M195" i="21"/>
  <c r="M196" i="21"/>
  <c r="M197" i="21"/>
  <c r="P197" i="21" s="1"/>
  <c r="M198" i="21"/>
  <c r="P198" i="21" s="1"/>
  <c r="M199" i="21"/>
  <c r="M200" i="21"/>
  <c r="M201" i="21"/>
  <c r="M202" i="21"/>
  <c r="M203" i="21"/>
  <c r="M204" i="21"/>
  <c r="M205" i="21"/>
  <c r="P205" i="21" s="1"/>
  <c r="M206" i="21"/>
  <c r="M207" i="21"/>
  <c r="M208" i="21"/>
  <c r="M209" i="21"/>
  <c r="M210" i="21"/>
  <c r="M211" i="21"/>
  <c r="M212" i="21"/>
  <c r="M213" i="21"/>
  <c r="M214" i="21"/>
  <c r="P214" i="21" s="1"/>
  <c r="M215" i="21"/>
  <c r="M216" i="21"/>
  <c r="M217" i="21"/>
  <c r="M218" i="21"/>
  <c r="M219" i="21"/>
  <c r="M220" i="21"/>
  <c r="M221" i="21"/>
  <c r="P221" i="21" s="1"/>
  <c r="M222" i="21"/>
  <c r="P222" i="21" s="1"/>
  <c r="M223" i="21"/>
  <c r="M224" i="21"/>
  <c r="M225" i="21"/>
  <c r="M226" i="21"/>
  <c r="M227" i="21"/>
  <c r="M228" i="21"/>
  <c r="M229" i="21"/>
  <c r="P229" i="21" s="1"/>
  <c r="M230" i="21"/>
  <c r="P230" i="21" s="1"/>
  <c r="M231" i="21"/>
  <c r="M232" i="21"/>
  <c r="M233" i="21"/>
  <c r="M234" i="21"/>
  <c r="M235" i="21"/>
  <c r="M236" i="21"/>
  <c r="M237" i="21"/>
  <c r="M238" i="21"/>
  <c r="P238" i="21" s="1"/>
  <c r="M239" i="21"/>
  <c r="M240" i="21"/>
  <c r="M241" i="21"/>
  <c r="M242" i="21"/>
  <c r="M243" i="21"/>
  <c r="M244" i="21"/>
  <c r="M245" i="21"/>
  <c r="P245" i="21" s="1"/>
  <c r="M246" i="21"/>
  <c r="P246" i="21" s="1"/>
  <c r="M247" i="21"/>
  <c r="M248" i="21"/>
  <c r="M5" i="21"/>
  <c r="M6" i="20"/>
  <c r="M7" i="20"/>
  <c r="M8" i="20"/>
  <c r="M9" i="20"/>
  <c r="M10" i="20"/>
  <c r="M11" i="20"/>
  <c r="M12" i="20"/>
  <c r="M13" i="20"/>
  <c r="M3" i="20" s="1"/>
  <c r="M14" i="20"/>
  <c r="M15" i="20"/>
  <c r="M16" i="20"/>
  <c r="M17" i="20"/>
  <c r="M18" i="20"/>
  <c r="M19" i="20"/>
  <c r="M20" i="20"/>
  <c r="M21" i="20"/>
  <c r="P21" i="20" s="1"/>
  <c r="M22" i="20"/>
  <c r="M23" i="20"/>
  <c r="M24" i="20"/>
  <c r="M25" i="20"/>
  <c r="M26" i="20"/>
  <c r="M27" i="20"/>
  <c r="M28" i="20"/>
  <c r="M29" i="20"/>
  <c r="P29" i="20" s="1"/>
  <c r="M30" i="20"/>
  <c r="M31" i="20"/>
  <c r="M32" i="20"/>
  <c r="M33" i="20"/>
  <c r="M34" i="20"/>
  <c r="M35" i="20"/>
  <c r="M36" i="20"/>
  <c r="M37" i="20"/>
  <c r="P37" i="20" s="1"/>
  <c r="M38" i="20"/>
  <c r="M39" i="20"/>
  <c r="M40" i="20"/>
  <c r="M41" i="20"/>
  <c r="M42" i="20"/>
  <c r="M43" i="20"/>
  <c r="M44" i="20"/>
  <c r="M45" i="20"/>
  <c r="P45" i="20" s="1"/>
  <c r="M46" i="20"/>
  <c r="M47" i="20"/>
  <c r="M48" i="20"/>
  <c r="M49" i="20"/>
  <c r="M50" i="20"/>
  <c r="M51" i="20"/>
  <c r="M52" i="20"/>
  <c r="M53" i="20"/>
  <c r="P53" i="20" s="1"/>
  <c r="M54" i="20"/>
  <c r="M55" i="20"/>
  <c r="M56" i="20"/>
  <c r="M57" i="20"/>
  <c r="M58" i="20"/>
  <c r="M59" i="20"/>
  <c r="M60" i="20"/>
  <c r="M61" i="20"/>
  <c r="P61" i="20" s="1"/>
  <c r="M62" i="20"/>
  <c r="M63" i="20"/>
  <c r="M64" i="20"/>
  <c r="M65" i="20"/>
  <c r="M66" i="20"/>
  <c r="M67" i="20"/>
  <c r="M68" i="20"/>
  <c r="M69" i="20"/>
  <c r="P69" i="20" s="1"/>
  <c r="M70" i="20"/>
  <c r="M71" i="20"/>
  <c r="M72" i="20"/>
  <c r="M73" i="20"/>
  <c r="M74" i="20"/>
  <c r="M75" i="20"/>
  <c r="M76" i="20"/>
  <c r="M77" i="20"/>
  <c r="P77" i="20" s="1"/>
  <c r="M78" i="20"/>
  <c r="M79" i="20"/>
  <c r="M80" i="20"/>
  <c r="M81" i="20"/>
  <c r="M82" i="20"/>
  <c r="M83" i="20"/>
  <c r="M84" i="20"/>
  <c r="M85" i="20"/>
  <c r="P85" i="20" s="1"/>
  <c r="M86" i="20"/>
  <c r="M87" i="20"/>
  <c r="M88" i="20"/>
  <c r="M89" i="20"/>
  <c r="M90" i="20"/>
  <c r="M91" i="20"/>
  <c r="M92" i="20"/>
  <c r="M93" i="20"/>
  <c r="P93" i="20" s="1"/>
  <c r="M94" i="20"/>
  <c r="M95" i="20"/>
  <c r="M96" i="20"/>
  <c r="M97" i="20"/>
  <c r="P97" i="20" s="1"/>
  <c r="Q97" i="20" s="1"/>
  <c r="M98" i="20"/>
  <c r="M99" i="20"/>
  <c r="M100" i="20"/>
  <c r="P100" i="20" s="1"/>
  <c r="M101" i="20"/>
  <c r="P101" i="20" s="1"/>
  <c r="M102" i="20"/>
  <c r="M103" i="20"/>
  <c r="M104" i="20"/>
  <c r="M105" i="20"/>
  <c r="M106" i="20"/>
  <c r="M107" i="20"/>
  <c r="M108" i="20"/>
  <c r="P108" i="20" s="1"/>
  <c r="M109" i="20"/>
  <c r="P109" i="20" s="1"/>
  <c r="M110" i="20"/>
  <c r="M111" i="20"/>
  <c r="M112" i="20"/>
  <c r="M113" i="20"/>
  <c r="M114" i="20"/>
  <c r="M115" i="20"/>
  <c r="M116" i="20"/>
  <c r="P116" i="20" s="1"/>
  <c r="M117" i="20"/>
  <c r="P117" i="20" s="1"/>
  <c r="M118" i="20"/>
  <c r="M119" i="20"/>
  <c r="M120" i="20"/>
  <c r="M121" i="20"/>
  <c r="M122" i="20"/>
  <c r="M123" i="20"/>
  <c r="M124" i="20"/>
  <c r="P124" i="20" s="1"/>
  <c r="M125" i="20"/>
  <c r="P125" i="20" s="1"/>
  <c r="Q125" i="20" s="1"/>
  <c r="M126" i="20"/>
  <c r="M127" i="20"/>
  <c r="M128" i="20"/>
  <c r="M129" i="20"/>
  <c r="P129" i="20" s="1"/>
  <c r="Q129" i="20" s="1"/>
  <c r="M130" i="20"/>
  <c r="M131" i="20"/>
  <c r="M132" i="20"/>
  <c r="M133" i="20"/>
  <c r="P133" i="20" s="1"/>
  <c r="M134" i="20"/>
  <c r="M135" i="20"/>
  <c r="M136" i="20"/>
  <c r="M137" i="20"/>
  <c r="M138" i="20"/>
  <c r="M139" i="20"/>
  <c r="M140" i="20"/>
  <c r="P140" i="20" s="1"/>
  <c r="Q140" i="20" s="1"/>
  <c r="M141" i="20"/>
  <c r="P141" i="20" s="1"/>
  <c r="M142" i="20"/>
  <c r="M143" i="20"/>
  <c r="M144" i="20"/>
  <c r="M145" i="20"/>
  <c r="P145" i="20" s="1"/>
  <c r="M146" i="20"/>
  <c r="M147" i="20"/>
  <c r="M148" i="20"/>
  <c r="P148" i="20" s="1"/>
  <c r="M149" i="20"/>
  <c r="M150" i="20"/>
  <c r="M151" i="20"/>
  <c r="M152" i="20"/>
  <c r="M153" i="20"/>
  <c r="P153" i="20" s="1"/>
  <c r="Q153" i="20" s="1"/>
  <c r="M154" i="20"/>
  <c r="M155" i="20"/>
  <c r="M156" i="20"/>
  <c r="P156" i="20" s="1"/>
  <c r="M157" i="20"/>
  <c r="P157" i="20" s="1"/>
  <c r="M158" i="20"/>
  <c r="M159" i="20"/>
  <c r="M160" i="20"/>
  <c r="M161" i="20"/>
  <c r="M162" i="20"/>
  <c r="M163" i="20"/>
  <c r="M164" i="20"/>
  <c r="P164" i="20" s="1"/>
  <c r="Q164" i="20" s="1"/>
  <c r="M165" i="20"/>
  <c r="M166" i="20"/>
  <c r="M167" i="20"/>
  <c r="M168" i="20"/>
  <c r="M169" i="20"/>
  <c r="P169" i="20" s="1"/>
  <c r="Q169" i="20" s="1"/>
  <c r="M170" i="20"/>
  <c r="M171" i="20"/>
  <c r="M172" i="20"/>
  <c r="M173" i="20"/>
  <c r="P173" i="20" s="1"/>
  <c r="M174" i="20"/>
  <c r="M175" i="20"/>
  <c r="M176" i="20"/>
  <c r="M177" i="20"/>
  <c r="P177" i="20" s="1"/>
  <c r="M178" i="20"/>
  <c r="M179" i="20"/>
  <c r="M180" i="20"/>
  <c r="P180" i="20" s="1"/>
  <c r="M181" i="20"/>
  <c r="P181" i="20" s="1"/>
  <c r="M182" i="20"/>
  <c r="M183" i="20"/>
  <c r="M184" i="20"/>
  <c r="M185" i="20"/>
  <c r="P185" i="20" s="1"/>
  <c r="Q185" i="20" s="1"/>
  <c r="M186" i="20"/>
  <c r="M187" i="20"/>
  <c r="M188" i="20"/>
  <c r="M189" i="20"/>
  <c r="P189" i="20" s="1"/>
  <c r="M190" i="20"/>
  <c r="M191" i="20"/>
  <c r="M192" i="20"/>
  <c r="M193" i="20"/>
  <c r="P193" i="20" s="1"/>
  <c r="Q193" i="20" s="1"/>
  <c r="M194" i="20"/>
  <c r="M195" i="20"/>
  <c r="M196" i="20"/>
  <c r="P196" i="20" s="1"/>
  <c r="M197" i="20"/>
  <c r="P197" i="20" s="1"/>
  <c r="M198" i="20"/>
  <c r="M199" i="20"/>
  <c r="M200" i="20"/>
  <c r="M201" i="20"/>
  <c r="P201" i="20" s="1"/>
  <c r="Q201" i="20" s="1"/>
  <c r="M202" i="20"/>
  <c r="M203" i="20"/>
  <c r="M204" i="20"/>
  <c r="P204" i="20" s="1"/>
  <c r="M205" i="20"/>
  <c r="P205" i="20" s="1"/>
  <c r="M206" i="20"/>
  <c r="M207" i="20"/>
  <c r="M208" i="20"/>
  <c r="M209" i="20"/>
  <c r="P209" i="20" s="1"/>
  <c r="M210" i="20"/>
  <c r="M211" i="20"/>
  <c r="M212" i="20"/>
  <c r="P212" i="20" s="1"/>
  <c r="M213" i="20"/>
  <c r="P213" i="20" s="1"/>
  <c r="Q213" i="20" s="1"/>
  <c r="M214" i="20"/>
  <c r="M215" i="20"/>
  <c r="M216" i="20"/>
  <c r="M217" i="20"/>
  <c r="P217" i="20" s="1"/>
  <c r="Q217" i="20" s="1"/>
  <c r="M218" i="20"/>
  <c r="M219" i="20"/>
  <c r="M220" i="20"/>
  <c r="P220" i="20" s="1"/>
  <c r="M221" i="20"/>
  <c r="P221" i="20" s="1"/>
  <c r="M222" i="20"/>
  <c r="M223" i="20"/>
  <c r="M224" i="20"/>
  <c r="M225" i="20"/>
  <c r="P225" i="20" s="1"/>
  <c r="Q225" i="20" s="1"/>
  <c r="M226" i="20"/>
  <c r="M227" i="20"/>
  <c r="M228" i="20"/>
  <c r="P228" i="20" s="1"/>
  <c r="M229" i="20"/>
  <c r="M230" i="20"/>
  <c r="M231" i="20"/>
  <c r="M232" i="20"/>
  <c r="M233" i="20"/>
  <c r="P233" i="20" s="1"/>
  <c r="Q233" i="20" s="1"/>
  <c r="M234" i="20"/>
  <c r="M235" i="20"/>
  <c r="M236" i="20"/>
  <c r="M237" i="20"/>
  <c r="P237" i="20" s="1"/>
  <c r="M238" i="20"/>
  <c r="M239" i="20"/>
  <c r="M240" i="20"/>
  <c r="M241" i="20"/>
  <c r="P241" i="20" s="1"/>
  <c r="M242" i="20"/>
  <c r="M243" i="20"/>
  <c r="M244" i="20"/>
  <c r="P244" i="20" s="1"/>
  <c r="M245" i="20"/>
  <c r="P245" i="20" s="1"/>
  <c r="M246" i="20"/>
  <c r="M247" i="20"/>
  <c r="M248" i="20"/>
  <c r="M5" i="20"/>
  <c r="M6" i="19"/>
  <c r="M7" i="19"/>
  <c r="M8" i="19"/>
  <c r="M9" i="19"/>
  <c r="M10" i="19"/>
  <c r="M11" i="19"/>
  <c r="M12" i="19"/>
  <c r="P12" i="19" s="1"/>
  <c r="M13" i="19"/>
  <c r="P13" i="19" s="1"/>
  <c r="M14" i="19"/>
  <c r="M15" i="19"/>
  <c r="M16" i="19"/>
  <c r="M17" i="19"/>
  <c r="M18" i="19"/>
  <c r="M19" i="19"/>
  <c r="M20" i="19"/>
  <c r="M21" i="19"/>
  <c r="P21" i="19" s="1"/>
  <c r="M22" i="19"/>
  <c r="M23" i="19"/>
  <c r="M24" i="19"/>
  <c r="M25" i="19"/>
  <c r="M26" i="19"/>
  <c r="M27" i="19"/>
  <c r="M28" i="19"/>
  <c r="M29" i="19"/>
  <c r="P29" i="19" s="1"/>
  <c r="M30" i="19"/>
  <c r="M31" i="19"/>
  <c r="M32" i="19"/>
  <c r="M33" i="19"/>
  <c r="M34" i="19"/>
  <c r="M35" i="19"/>
  <c r="M36" i="19"/>
  <c r="P36" i="19" s="1"/>
  <c r="M37" i="19"/>
  <c r="P37" i="19" s="1"/>
  <c r="M38" i="19"/>
  <c r="M39" i="19"/>
  <c r="M40" i="19"/>
  <c r="M41" i="19"/>
  <c r="M42" i="19"/>
  <c r="M43" i="19"/>
  <c r="M44" i="19"/>
  <c r="P44" i="19" s="1"/>
  <c r="M45" i="19"/>
  <c r="P45" i="19" s="1"/>
  <c r="M46" i="19"/>
  <c r="M47" i="19"/>
  <c r="M48" i="19"/>
  <c r="M49" i="19"/>
  <c r="M50" i="19"/>
  <c r="M51" i="19"/>
  <c r="M52" i="19"/>
  <c r="P52" i="19" s="1"/>
  <c r="M53" i="19"/>
  <c r="M54" i="19"/>
  <c r="M55" i="19"/>
  <c r="M56" i="19"/>
  <c r="M57" i="19"/>
  <c r="M58" i="19"/>
  <c r="M59" i="19"/>
  <c r="M60" i="19"/>
  <c r="M61" i="19"/>
  <c r="P61" i="19" s="1"/>
  <c r="M62" i="19"/>
  <c r="M63" i="19"/>
  <c r="M64" i="19"/>
  <c r="M65" i="19"/>
  <c r="M66" i="19"/>
  <c r="M67" i="19"/>
  <c r="M68" i="19"/>
  <c r="P68" i="19" s="1"/>
  <c r="M69" i="19"/>
  <c r="P69" i="19" s="1"/>
  <c r="M70" i="19"/>
  <c r="M71" i="19"/>
  <c r="M72" i="19"/>
  <c r="M73" i="19"/>
  <c r="M74" i="19"/>
  <c r="M75" i="19"/>
  <c r="M76" i="19"/>
  <c r="P76" i="19" s="1"/>
  <c r="M77" i="19"/>
  <c r="P77" i="19" s="1"/>
  <c r="M78" i="19"/>
  <c r="M79" i="19"/>
  <c r="M80" i="19"/>
  <c r="M81" i="19"/>
  <c r="P81" i="19" s="1"/>
  <c r="M82" i="19"/>
  <c r="M83" i="19"/>
  <c r="M84" i="19"/>
  <c r="P84" i="19" s="1"/>
  <c r="M85" i="19"/>
  <c r="P85" i="19" s="1"/>
  <c r="M86" i="19"/>
  <c r="M87" i="19"/>
  <c r="M88" i="19"/>
  <c r="M89" i="19"/>
  <c r="P89" i="19" s="1"/>
  <c r="M90" i="19"/>
  <c r="M91" i="19"/>
  <c r="M92" i="19"/>
  <c r="M93" i="19"/>
  <c r="P93" i="19" s="1"/>
  <c r="M94" i="19"/>
  <c r="M95" i="19"/>
  <c r="M96" i="19"/>
  <c r="M97" i="19"/>
  <c r="P97" i="19" s="1"/>
  <c r="M98" i="19"/>
  <c r="M99" i="19"/>
  <c r="M100" i="19"/>
  <c r="P100" i="19" s="1"/>
  <c r="M101" i="19"/>
  <c r="P101" i="19" s="1"/>
  <c r="M102" i="19"/>
  <c r="M103" i="19"/>
  <c r="M104" i="19"/>
  <c r="M105" i="19"/>
  <c r="M106" i="19"/>
  <c r="M107" i="19"/>
  <c r="M108" i="19"/>
  <c r="M109" i="19"/>
  <c r="P109" i="19" s="1"/>
  <c r="M110" i="19"/>
  <c r="M111" i="19"/>
  <c r="M112" i="19"/>
  <c r="M113" i="19"/>
  <c r="P113" i="19" s="1"/>
  <c r="M114" i="19"/>
  <c r="M115" i="19"/>
  <c r="M116" i="19"/>
  <c r="P116" i="19" s="1"/>
  <c r="M117" i="19"/>
  <c r="P117" i="19" s="1"/>
  <c r="M118" i="19"/>
  <c r="M119" i="19"/>
  <c r="M120" i="19"/>
  <c r="M121" i="19"/>
  <c r="M122" i="19"/>
  <c r="M123" i="19"/>
  <c r="M124" i="19"/>
  <c r="M125" i="19"/>
  <c r="P125" i="19" s="1"/>
  <c r="M126" i="19"/>
  <c r="M127" i="19"/>
  <c r="M128" i="19"/>
  <c r="M129" i="19"/>
  <c r="P129" i="19" s="1"/>
  <c r="Q129" i="19" s="1"/>
  <c r="M130" i="19"/>
  <c r="M131" i="19"/>
  <c r="M132" i="19"/>
  <c r="P132" i="19" s="1"/>
  <c r="M133" i="19"/>
  <c r="P133" i="19" s="1"/>
  <c r="M134" i="19"/>
  <c r="M135" i="19"/>
  <c r="M136" i="19"/>
  <c r="M137" i="19"/>
  <c r="M138" i="19"/>
  <c r="M139" i="19"/>
  <c r="M140" i="19"/>
  <c r="P140" i="19" s="1"/>
  <c r="M141" i="19"/>
  <c r="P141" i="19" s="1"/>
  <c r="M142" i="19"/>
  <c r="M143" i="19"/>
  <c r="M144" i="19"/>
  <c r="M145" i="19"/>
  <c r="M146" i="19"/>
  <c r="M147" i="19"/>
  <c r="M148" i="19"/>
  <c r="P148" i="19" s="1"/>
  <c r="M149" i="19"/>
  <c r="P149" i="19" s="1"/>
  <c r="M150" i="19"/>
  <c r="M151" i="19"/>
  <c r="M152" i="19"/>
  <c r="M153" i="19"/>
  <c r="P153" i="19" s="1"/>
  <c r="Q153" i="19" s="1"/>
  <c r="M154" i="19"/>
  <c r="M155" i="19"/>
  <c r="M156" i="19"/>
  <c r="P156" i="19" s="1"/>
  <c r="M157" i="19"/>
  <c r="P157" i="19" s="1"/>
  <c r="M158" i="19"/>
  <c r="M159" i="19"/>
  <c r="M160" i="19"/>
  <c r="M161" i="19"/>
  <c r="M162" i="19"/>
  <c r="M163" i="19"/>
  <c r="M164" i="19"/>
  <c r="M165" i="19"/>
  <c r="P165" i="19" s="1"/>
  <c r="M166" i="19"/>
  <c r="M167" i="19"/>
  <c r="M168" i="19"/>
  <c r="M169" i="19"/>
  <c r="M170" i="19"/>
  <c r="M171" i="19"/>
  <c r="M172" i="19"/>
  <c r="P172" i="19" s="1"/>
  <c r="M173" i="19"/>
  <c r="P173" i="19" s="1"/>
  <c r="M174" i="19"/>
  <c r="M175" i="19"/>
  <c r="M176" i="19"/>
  <c r="M177" i="19"/>
  <c r="P177" i="19" s="1"/>
  <c r="M178" i="19"/>
  <c r="M179" i="19"/>
  <c r="M180" i="19"/>
  <c r="P180" i="19" s="1"/>
  <c r="M181" i="19"/>
  <c r="M182" i="19"/>
  <c r="M183" i="19"/>
  <c r="M184" i="19"/>
  <c r="M185" i="19"/>
  <c r="P185" i="19" s="1"/>
  <c r="M186" i="19"/>
  <c r="M187" i="19"/>
  <c r="M188" i="19"/>
  <c r="P188" i="19" s="1"/>
  <c r="M189" i="19"/>
  <c r="P189" i="19" s="1"/>
  <c r="M190" i="19"/>
  <c r="M191" i="19"/>
  <c r="M192" i="19"/>
  <c r="M193" i="19"/>
  <c r="M194" i="19"/>
  <c r="M195" i="19"/>
  <c r="M196" i="19"/>
  <c r="P196" i="19" s="1"/>
  <c r="M197" i="19"/>
  <c r="P197" i="19" s="1"/>
  <c r="M198" i="19"/>
  <c r="M199" i="19"/>
  <c r="M200" i="19"/>
  <c r="M201" i="19"/>
  <c r="M202" i="19"/>
  <c r="M203" i="19"/>
  <c r="M204" i="19"/>
  <c r="P204" i="19" s="1"/>
  <c r="M205" i="19"/>
  <c r="P205" i="19" s="1"/>
  <c r="M206" i="19"/>
  <c r="M207" i="19"/>
  <c r="M208" i="19"/>
  <c r="M209" i="19"/>
  <c r="M210" i="19"/>
  <c r="M211" i="19"/>
  <c r="M212" i="19"/>
  <c r="P212" i="19" s="1"/>
  <c r="M213" i="19"/>
  <c r="P213" i="19" s="1"/>
  <c r="M214" i="19"/>
  <c r="M215" i="19"/>
  <c r="M216" i="19"/>
  <c r="M217" i="19"/>
  <c r="M218" i="19"/>
  <c r="M219" i="19"/>
  <c r="M220" i="19"/>
  <c r="P220" i="19" s="1"/>
  <c r="M221" i="19"/>
  <c r="P221" i="19" s="1"/>
  <c r="M222" i="19"/>
  <c r="M223" i="19"/>
  <c r="M224" i="19"/>
  <c r="M225" i="19"/>
  <c r="M226" i="19"/>
  <c r="M227" i="19"/>
  <c r="M228" i="19"/>
  <c r="P228" i="19" s="1"/>
  <c r="M229" i="19"/>
  <c r="P229" i="19" s="1"/>
  <c r="M230" i="19"/>
  <c r="M231" i="19"/>
  <c r="M232" i="19"/>
  <c r="M233" i="19"/>
  <c r="P233" i="19" s="1"/>
  <c r="Q233" i="19" s="1"/>
  <c r="M234" i="19"/>
  <c r="M235" i="19"/>
  <c r="M236" i="19"/>
  <c r="P236" i="19" s="1"/>
  <c r="M237" i="19"/>
  <c r="P237" i="19" s="1"/>
  <c r="M238" i="19"/>
  <c r="M239" i="19"/>
  <c r="M240" i="19"/>
  <c r="M241" i="19"/>
  <c r="P241" i="19" s="1"/>
  <c r="M242" i="19"/>
  <c r="M243" i="19"/>
  <c r="M244" i="19"/>
  <c r="P244" i="19" s="1"/>
  <c r="M245" i="19"/>
  <c r="P245" i="19" s="1"/>
  <c r="M246" i="19"/>
  <c r="M247" i="19"/>
  <c r="M248" i="19"/>
  <c r="M5" i="19"/>
  <c r="M6" i="18"/>
  <c r="M7" i="18"/>
  <c r="M8" i="18"/>
  <c r="M9" i="18"/>
  <c r="M10" i="18"/>
  <c r="M11" i="18"/>
  <c r="M12" i="18"/>
  <c r="M13" i="18"/>
  <c r="M3" i="18" s="1"/>
  <c r="M14" i="18"/>
  <c r="M15" i="18"/>
  <c r="M16" i="18"/>
  <c r="M17" i="18"/>
  <c r="M18" i="18"/>
  <c r="M19" i="18"/>
  <c r="M20" i="18"/>
  <c r="P20" i="18" s="1"/>
  <c r="M21" i="18"/>
  <c r="P21" i="18" s="1"/>
  <c r="M22" i="18"/>
  <c r="M23" i="18"/>
  <c r="M24" i="18"/>
  <c r="M25" i="18"/>
  <c r="M26" i="18"/>
  <c r="M27" i="18"/>
  <c r="M28" i="18"/>
  <c r="P28" i="18" s="1"/>
  <c r="M29" i="18"/>
  <c r="P29" i="18" s="1"/>
  <c r="M30" i="18"/>
  <c r="M31" i="18"/>
  <c r="M32" i="18"/>
  <c r="M33" i="18"/>
  <c r="M34" i="18"/>
  <c r="M35" i="18"/>
  <c r="M36" i="18"/>
  <c r="P36" i="18" s="1"/>
  <c r="M37" i="18"/>
  <c r="P37" i="18" s="1"/>
  <c r="M38" i="18"/>
  <c r="M39" i="18"/>
  <c r="M40" i="18"/>
  <c r="M41" i="18"/>
  <c r="M42" i="18"/>
  <c r="M43" i="18"/>
  <c r="M44" i="18"/>
  <c r="P44" i="18" s="1"/>
  <c r="M45" i="18"/>
  <c r="P45" i="18" s="1"/>
  <c r="M46" i="18"/>
  <c r="M47" i="18"/>
  <c r="M48" i="18"/>
  <c r="M49" i="18"/>
  <c r="M50" i="18"/>
  <c r="M51" i="18"/>
  <c r="M52" i="18"/>
  <c r="P52" i="18" s="1"/>
  <c r="M53" i="18"/>
  <c r="P53" i="18" s="1"/>
  <c r="M54" i="18"/>
  <c r="M55" i="18"/>
  <c r="M56" i="18"/>
  <c r="M57" i="18"/>
  <c r="M58" i="18"/>
  <c r="M59" i="18"/>
  <c r="M60" i="18"/>
  <c r="P60" i="18" s="1"/>
  <c r="M61" i="18"/>
  <c r="P61" i="18" s="1"/>
  <c r="M62" i="18"/>
  <c r="M63" i="18"/>
  <c r="M64" i="18"/>
  <c r="M65" i="18"/>
  <c r="M66" i="18"/>
  <c r="M67" i="18"/>
  <c r="M68" i="18"/>
  <c r="P68" i="18" s="1"/>
  <c r="M69" i="18"/>
  <c r="P69" i="18" s="1"/>
  <c r="M70" i="18"/>
  <c r="M71" i="18"/>
  <c r="M72" i="18"/>
  <c r="M73" i="18"/>
  <c r="M74" i="18"/>
  <c r="M75" i="18"/>
  <c r="M76" i="18"/>
  <c r="P76" i="18" s="1"/>
  <c r="Q76" i="18" s="1"/>
  <c r="M77" i="18"/>
  <c r="P77" i="18" s="1"/>
  <c r="M78" i="18"/>
  <c r="M79" i="18"/>
  <c r="M80" i="18"/>
  <c r="M81" i="18"/>
  <c r="M82" i="18"/>
  <c r="M83" i="18"/>
  <c r="M84" i="18"/>
  <c r="M85" i="18"/>
  <c r="P85" i="18" s="1"/>
  <c r="M86" i="18"/>
  <c r="M87" i="18"/>
  <c r="M88" i="18"/>
  <c r="M89" i="18"/>
  <c r="M90" i="18"/>
  <c r="M91" i="18"/>
  <c r="M92" i="18"/>
  <c r="P92" i="18" s="1"/>
  <c r="M93" i="18"/>
  <c r="P93" i="18" s="1"/>
  <c r="M94" i="18"/>
  <c r="M95" i="18"/>
  <c r="M96" i="18"/>
  <c r="M97" i="18"/>
  <c r="M98" i="18"/>
  <c r="M99" i="18"/>
  <c r="M100" i="18"/>
  <c r="M101" i="18"/>
  <c r="P101" i="18" s="1"/>
  <c r="M102" i="18"/>
  <c r="M103" i="18"/>
  <c r="M104" i="18"/>
  <c r="M105" i="18"/>
  <c r="M106" i="18"/>
  <c r="M107" i="18"/>
  <c r="M108" i="18"/>
  <c r="P108" i="18" s="1"/>
  <c r="M109" i="18"/>
  <c r="P109" i="18" s="1"/>
  <c r="M110" i="18"/>
  <c r="M111" i="18"/>
  <c r="M112" i="18"/>
  <c r="M113" i="18"/>
  <c r="M114" i="18"/>
  <c r="M115" i="18"/>
  <c r="M116" i="18"/>
  <c r="P116" i="18" s="1"/>
  <c r="M117" i="18"/>
  <c r="P117" i="18" s="1"/>
  <c r="M118" i="18"/>
  <c r="M119" i="18"/>
  <c r="M120" i="18"/>
  <c r="M121" i="18"/>
  <c r="M122" i="18"/>
  <c r="M123" i="18"/>
  <c r="M124" i="18"/>
  <c r="P124" i="18" s="1"/>
  <c r="M125" i="18"/>
  <c r="P125" i="18" s="1"/>
  <c r="M126" i="18"/>
  <c r="M127" i="18"/>
  <c r="M128" i="18"/>
  <c r="M129" i="18"/>
  <c r="M130" i="18"/>
  <c r="M131" i="18"/>
  <c r="M132" i="18"/>
  <c r="P132" i="18" s="1"/>
  <c r="M133" i="18"/>
  <c r="P133" i="18" s="1"/>
  <c r="Q133" i="18" s="1"/>
  <c r="M134" i="18"/>
  <c r="M135" i="18"/>
  <c r="M136" i="18"/>
  <c r="M137" i="18"/>
  <c r="M138" i="18"/>
  <c r="M139" i="18"/>
  <c r="M140" i="18"/>
  <c r="P140" i="18" s="1"/>
  <c r="M141" i="18"/>
  <c r="M142" i="18"/>
  <c r="M143" i="18"/>
  <c r="M144" i="18"/>
  <c r="M145" i="18"/>
  <c r="M146" i="18"/>
  <c r="M147" i="18"/>
  <c r="M148" i="18"/>
  <c r="P148" i="18" s="1"/>
  <c r="Q148" i="18" s="1"/>
  <c r="M149" i="18"/>
  <c r="P149" i="18" s="1"/>
  <c r="M150" i="18"/>
  <c r="M151" i="18"/>
  <c r="M152" i="18"/>
  <c r="M153" i="18"/>
  <c r="M154" i="18"/>
  <c r="M155" i="18"/>
  <c r="M156" i="18"/>
  <c r="P156" i="18" s="1"/>
  <c r="M157" i="18"/>
  <c r="P157" i="18" s="1"/>
  <c r="M158" i="18"/>
  <c r="M159" i="18"/>
  <c r="M160" i="18"/>
  <c r="M161" i="18"/>
  <c r="M162" i="18"/>
  <c r="M163" i="18"/>
  <c r="M164" i="18"/>
  <c r="P164" i="18" s="1"/>
  <c r="M165" i="18"/>
  <c r="M166" i="18"/>
  <c r="M167" i="18"/>
  <c r="M168" i="18"/>
  <c r="M169" i="18"/>
  <c r="M170" i="18"/>
  <c r="M171" i="18"/>
  <c r="M172" i="18"/>
  <c r="P172" i="18" s="1"/>
  <c r="Q172" i="18" s="1"/>
  <c r="M173" i="18"/>
  <c r="P173" i="18" s="1"/>
  <c r="M174" i="18"/>
  <c r="M175" i="18"/>
  <c r="M176" i="18"/>
  <c r="M177" i="18"/>
  <c r="M178" i="18"/>
  <c r="M179" i="18"/>
  <c r="M180" i="18"/>
  <c r="P180" i="18" s="1"/>
  <c r="M181" i="18"/>
  <c r="P181" i="18" s="1"/>
  <c r="M182" i="18"/>
  <c r="M183" i="18"/>
  <c r="M184" i="18"/>
  <c r="M185" i="18"/>
  <c r="M186" i="18"/>
  <c r="M187" i="18"/>
  <c r="M188" i="18"/>
  <c r="P188" i="18" s="1"/>
  <c r="M189" i="18"/>
  <c r="P189" i="18" s="1"/>
  <c r="M190" i="18"/>
  <c r="M191" i="18"/>
  <c r="M192" i="18"/>
  <c r="M193" i="18"/>
  <c r="M194" i="18"/>
  <c r="M195" i="18"/>
  <c r="M196" i="18"/>
  <c r="P196" i="18" s="1"/>
  <c r="Q196" i="18" s="1"/>
  <c r="M197" i="18"/>
  <c r="P197" i="18" s="1"/>
  <c r="M198" i="18"/>
  <c r="M199" i="18"/>
  <c r="M200" i="18"/>
  <c r="M201" i="18"/>
  <c r="M202" i="18"/>
  <c r="M203" i="18"/>
  <c r="M204" i="18"/>
  <c r="P204" i="18" s="1"/>
  <c r="M205" i="18"/>
  <c r="P205" i="18" s="1"/>
  <c r="M206" i="18"/>
  <c r="M207" i="18"/>
  <c r="M208" i="18"/>
  <c r="M209" i="18"/>
  <c r="M210" i="18"/>
  <c r="M211" i="18"/>
  <c r="M212" i="18"/>
  <c r="P212" i="18" s="1"/>
  <c r="M213" i="18"/>
  <c r="P213" i="18" s="1"/>
  <c r="M214" i="18"/>
  <c r="M215" i="18"/>
  <c r="M216" i="18"/>
  <c r="M217" i="18"/>
  <c r="M218" i="18"/>
  <c r="M219" i="18"/>
  <c r="M220" i="18"/>
  <c r="P220" i="18" s="1"/>
  <c r="M221" i="18"/>
  <c r="P221" i="18" s="1"/>
  <c r="M222" i="18"/>
  <c r="M223" i="18"/>
  <c r="M224" i="18"/>
  <c r="M225" i="18"/>
  <c r="M226" i="18"/>
  <c r="M227" i="18"/>
  <c r="M228" i="18"/>
  <c r="P228" i="18" s="1"/>
  <c r="M229" i="18"/>
  <c r="P229" i="18" s="1"/>
  <c r="Q229" i="18" s="1"/>
  <c r="M230" i="18"/>
  <c r="M231" i="18"/>
  <c r="M232" i="18"/>
  <c r="M233" i="18"/>
  <c r="M234" i="18"/>
  <c r="M235" i="18"/>
  <c r="M236" i="18"/>
  <c r="P236" i="18" s="1"/>
  <c r="M237" i="18"/>
  <c r="M238" i="18"/>
  <c r="M239" i="18"/>
  <c r="P239" i="18" s="1"/>
  <c r="Q239" i="18" s="1"/>
  <c r="M240" i="18"/>
  <c r="M241" i="18"/>
  <c r="M242" i="18"/>
  <c r="M243" i="18"/>
  <c r="M244" i="18"/>
  <c r="M245" i="18"/>
  <c r="P245" i="18" s="1"/>
  <c r="M246" i="18"/>
  <c r="M247" i="18"/>
  <c r="P247" i="18" s="1"/>
  <c r="Q247" i="18" s="1"/>
  <c r="M248" i="18"/>
  <c r="M5" i="18"/>
  <c r="M6" i="16"/>
  <c r="M7" i="16"/>
  <c r="M8" i="16"/>
  <c r="M9" i="16"/>
  <c r="M10" i="16"/>
  <c r="M11" i="16"/>
  <c r="M12" i="16"/>
  <c r="M13" i="16"/>
  <c r="M3" i="16" s="1"/>
  <c r="M14" i="16"/>
  <c r="M15" i="16"/>
  <c r="M16" i="16"/>
  <c r="M17" i="16"/>
  <c r="M18" i="16"/>
  <c r="M19" i="16"/>
  <c r="M20" i="16"/>
  <c r="M21" i="16"/>
  <c r="P21" i="16" s="1"/>
  <c r="M22" i="16"/>
  <c r="M23" i="16"/>
  <c r="M24" i="16"/>
  <c r="M25" i="16"/>
  <c r="M26" i="16"/>
  <c r="M27" i="16"/>
  <c r="M28" i="16"/>
  <c r="M29" i="16"/>
  <c r="P29" i="16" s="1"/>
  <c r="Q29" i="16" s="1"/>
  <c r="M30" i="16"/>
  <c r="M31" i="16"/>
  <c r="M32" i="16"/>
  <c r="M33" i="16"/>
  <c r="M34" i="16"/>
  <c r="M35" i="16"/>
  <c r="M36" i="16"/>
  <c r="M37" i="16"/>
  <c r="P37" i="16" s="1"/>
  <c r="M38" i="16"/>
  <c r="M39" i="16"/>
  <c r="M40" i="16"/>
  <c r="M41" i="16"/>
  <c r="M42" i="16"/>
  <c r="M43" i="16"/>
  <c r="M44" i="16"/>
  <c r="M45" i="16"/>
  <c r="P45" i="16" s="1"/>
  <c r="M46" i="16"/>
  <c r="M47" i="16"/>
  <c r="M48" i="16"/>
  <c r="M49" i="16"/>
  <c r="M50" i="16"/>
  <c r="M51" i="16"/>
  <c r="M52" i="16"/>
  <c r="M53" i="16"/>
  <c r="P53" i="16" s="1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P69" i="16" s="1"/>
  <c r="M70" i="16"/>
  <c r="M71" i="16"/>
  <c r="M72" i="16"/>
  <c r="M73" i="16"/>
  <c r="M74" i="16"/>
  <c r="M75" i="16"/>
  <c r="M76" i="16"/>
  <c r="M77" i="16"/>
  <c r="P77" i="16" s="1"/>
  <c r="M78" i="16"/>
  <c r="M79" i="16"/>
  <c r="M80" i="16"/>
  <c r="M81" i="16"/>
  <c r="M82" i="16"/>
  <c r="M83" i="16"/>
  <c r="M84" i="16"/>
  <c r="M85" i="16"/>
  <c r="P85" i="16" s="1"/>
  <c r="M86" i="16"/>
  <c r="M87" i="16"/>
  <c r="M88" i="16"/>
  <c r="M89" i="16"/>
  <c r="M90" i="16"/>
  <c r="M91" i="16"/>
  <c r="M92" i="16"/>
  <c r="M93" i="16"/>
  <c r="P93" i="16" s="1"/>
  <c r="M94" i="16"/>
  <c r="M95" i="16"/>
  <c r="M96" i="16"/>
  <c r="M97" i="16"/>
  <c r="M98" i="16"/>
  <c r="M99" i="16"/>
  <c r="M100" i="16"/>
  <c r="M101" i="16"/>
  <c r="P101" i="16" s="1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P117" i="16" s="1"/>
  <c r="M118" i="16"/>
  <c r="M119" i="16"/>
  <c r="M120" i="16"/>
  <c r="M121" i="16"/>
  <c r="M122" i="16"/>
  <c r="M123" i="16"/>
  <c r="M124" i="16"/>
  <c r="M125" i="16"/>
  <c r="P125" i="16" s="1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P141" i="16" s="1"/>
  <c r="M142" i="16"/>
  <c r="M143" i="16"/>
  <c r="M144" i="16"/>
  <c r="M145" i="16"/>
  <c r="M146" i="16"/>
  <c r="M147" i="16"/>
  <c r="M148" i="16"/>
  <c r="M149" i="16"/>
  <c r="P149" i="16" s="1"/>
  <c r="M150" i="16"/>
  <c r="M151" i="16"/>
  <c r="M152" i="16"/>
  <c r="M153" i="16"/>
  <c r="M154" i="16"/>
  <c r="M155" i="16"/>
  <c r="M156" i="16"/>
  <c r="M157" i="16"/>
  <c r="P157" i="16" s="1"/>
  <c r="M158" i="16"/>
  <c r="M159" i="16"/>
  <c r="M160" i="16"/>
  <c r="M161" i="16"/>
  <c r="M162" i="16"/>
  <c r="M163" i="16"/>
  <c r="M164" i="16"/>
  <c r="M165" i="16"/>
  <c r="P165" i="16" s="1"/>
  <c r="M166" i="16"/>
  <c r="M167" i="16"/>
  <c r="M168" i="16"/>
  <c r="M169" i="16"/>
  <c r="M170" i="16"/>
  <c r="M171" i="16"/>
  <c r="M172" i="16"/>
  <c r="M173" i="16"/>
  <c r="P173" i="16" s="1"/>
  <c r="M174" i="16"/>
  <c r="M175" i="16"/>
  <c r="M176" i="16"/>
  <c r="M177" i="16"/>
  <c r="M178" i="16"/>
  <c r="M179" i="16"/>
  <c r="M180" i="16"/>
  <c r="M181" i="16"/>
  <c r="P181" i="16" s="1"/>
  <c r="M182" i="16"/>
  <c r="M183" i="16"/>
  <c r="M184" i="16"/>
  <c r="M185" i="16"/>
  <c r="M186" i="16"/>
  <c r="M187" i="16"/>
  <c r="M188" i="16"/>
  <c r="M189" i="16"/>
  <c r="P189" i="16" s="1"/>
  <c r="M190" i="16"/>
  <c r="M191" i="16"/>
  <c r="M192" i="16"/>
  <c r="M193" i="16"/>
  <c r="M194" i="16"/>
  <c r="M195" i="16"/>
  <c r="M196" i="16"/>
  <c r="P196" i="16" s="1"/>
  <c r="M197" i="16"/>
  <c r="P197" i="16" s="1"/>
  <c r="M198" i="16"/>
  <c r="M199" i="16"/>
  <c r="M200" i="16"/>
  <c r="M201" i="16"/>
  <c r="M202" i="16"/>
  <c r="M203" i="16"/>
  <c r="M204" i="16"/>
  <c r="P204" i="16" s="1"/>
  <c r="M205" i="16"/>
  <c r="P205" i="16" s="1"/>
  <c r="M206" i="16"/>
  <c r="M207" i="16"/>
  <c r="M208" i="16"/>
  <c r="M209" i="16"/>
  <c r="M210" i="16"/>
  <c r="M211" i="16"/>
  <c r="M212" i="16"/>
  <c r="M213" i="16"/>
  <c r="P213" i="16" s="1"/>
  <c r="M214" i="16"/>
  <c r="M215" i="16"/>
  <c r="M216" i="16"/>
  <c r="P216" i="16" s="1"/>
  <c r="M217" i="16"/>
  <c r="M218" i="16"/>
  <c r="M219" i="16"/>
  <c r="M220" i="16"/>
  <c r="P220" i="16" s="1"/>
  <c r="M221" i="16"/>
  <c r="M222" i="16"/>
  <c r="M223" i="16"/>
  <c r="M224" i="16"/>
  <c r="P224" i="16" s="1"/>
  <c r="M225" i="16"/>
  <c r="M226" i="16"/>
  <c r="M227" i="16"/>
  <c r="M228" i="16"/>
  <c r="P228" i="16" s="1"/>
  <c r="M229" i="16"/>
  <c r="M230" i="16"/>
  <c r="M231" i="16"/>
  <c r="M232" i="16"/>
  <c r="P232" i="16" s="1"/>
  <c r="M233" i="16"/>
  <c r="M234" i="16"/>
  <c r="M235" i="16"/>
  <c r="M236" i="16"/>
  <c r="P236" i="16" s="1"/>
  <c r="M237" i="16"/>
  <c r="M238" i="16"/>
  <c r="M239" i="16"/>
  <c r="M240" i="16"/>
  <c r="P240" i="16" s="1"/>
  <c r="M241" i="16"/>
  <c r="M242" i="16"/>
  <c r="M243" i="16"/>
  <c r="M244" i="16"/>
  <c r="P244" i="16" s="1"/>
  <c r="M245" i="16"/>
  <c r="M246" i="16"/>
  <c r="M247" i="16"/>
  <c r="M248" i="16"/>
  <c r="P248" i="16" s="1"/>
  <c r="M5" i="16"/>
  <c r="M6" i="15"/>
  <c r="M7" i="15"/>
  <c r="M8" i="15"/>
  <c r="M9" i="15"/>
  <c r="M10" i="15"/>
  <c r="M11" i="15"/>
  <c r="M12" i="15"/>
  <c r="M13" i="15"/>
  <c r="P13" i="15" s="1"/>
  <c r="M14" i="15"/>
  <c r="M15" i="15"/>
  <c r="M16" i="15"/>
  <c r="M17" i="15"/>
  <c r="M18" i="15"/>
  <c r="M19" i="15"/>
  <c r="M20" i="15"/>
  <c r="M21" i="15"/>
  <c r="P21" i="15" s="1"/>
  <c r="M22" i="15"/>
  <c r="M23" i="15"/>
  <c r="M24" i="15"/>
  <c r="M25" i="15"/>
  <c r="M26" i="15"/>
  <c r="M27" i="15"/>
  <c r="M28" i="15"/>
  <c r="P28" i="15" s="1"/>
  <c r="Q28" i="15" s="1"/>
  <c r="M29" i="15"/>
  <c r="P29" i="15" s="1"/>
  <c r="M30" i="15"/>
  <c r="M31" i="15"/>
  <c r="M32" i="15"/>
  <c r="M33" i="15"/>
  <c r="M34" i="15"/>
  <c r="M35" i="15"/>
  <c r="M36" i="15"/>
  <c r="P36" i="15" s="1"/>
  <c r="M37" i="15"/>
  <c r="P37" i="15" s="1"/>
  <c r="M38" i="15"/>
  <c r="M39" i="15"/>
  <c r="M40" i="15"/>
  <c r="P40" i="15" s="1"/>
  <c r="M41" i="15"/>
  <c r="M42" i="15"/>
  <c r="M43" i="15"/>
  <c r="M44" i="15"/>
  <c r="P44" i="15" s="1"/>
  <c r="M45" i="15"/>
  <c r="P45" i="15" s="1"/>
  <c r="M46" i="15"/>
  <c r="M47" i="15"/>
  <c r="M48" i="15"/>
  <c r="P48" i="15" s="1"/>
  <c r="M49" i="15"/>
  <c r="M50" i="15"/>
  <c r="M51" i="15"/>
  <c r="M52" i="15"/>
  <c r="P52" i="15" s="1"/>
  <c r="M53" i="15"/>
  <c r="P53" i="15" s="1"/>
  <c r="M54" i="15"/>
  <c r="M55" i="15"/>
  <c r="M56" i="15"/>
  <c r="P56" i="15" s="1"/>
  <c r="M57" i="15"/>
  <c r="M58" i="15"/>
  <c r="M59" i="15"/>
  <c r="M60" i="15"/>
  <c r="P60" i="15" s="1"/>
  <c r="M61" i="15"/>
  <c r="P61" i="15" s="1"/>
  <c r="M62" i="15"/>
  <c r="M63" i="15"/>
  <c r="M64" i="15"/>
  <c r="P64" i="15" s="1"/>
  <c r="M65" i="15"/>
  <c r="M66" i="15"/>
  <c r="M67" i="15"/>
  <c r="M68" i="15"/>
  <c r="P68" i="15" s="1"/>
  <c r="Q68" i="15" s="1"/>
  <c r="M69" i="15"/>
  <c r="P69" i="15" s="1"/>
  <c r="M70" i="15"/>
  <c r="M71" i="15"/>
  <c r="M72" i="15"/>
  <c r="P72" i="15" s="1"/>
  <c r="M73" i="15"/>
  <c r="M74" i="15"/>
  <c r="M75" i="15"/>
  <c r="M76" i="15"/>
  <c r="P76" i="15" s="1"/>
  <c r="M77" i="15"/>
  <c r="P77" i="15" s="1"/>
  <c r="M78" i="15"/>
  <c r="M79" i="15"/>
  <c r="M80" i="15"/>
  <c r="M81" i="15"/>
  <c r="M82" i="15"/>
  <c r="M83" i="15"/>
  <c r="M84" i="15"/>
  <c r="P84" i="15" s="1"/>
  <c r="Q84" i="15" s="1"/>
  <c r="M85" i="15"/>
  <c r="P85" i="15" s="1"/>
  <c r="M86" i="15"/>
  <c r="M87" i="15"/>
  <c r="M88" i="15"/>
  <c r="P88" i="15" s="1"/>
  <c r="M89" i="15"/>
  <c r="M90" i="15"/>
  <c r="M91" i="15"/>
  <c r="M92" i="15"/>
  <c r="P92" i="15" s="1"/>
  <c r="M93" i="15"/>
  <c r="M94" i="15"/>
  <c r="M95" i="15"/>
  <c r="M96" i="15"/>
  <c r="P96" i="15" s="1"/>
  <c r="M97" i="15"/>
  <c r="M98" i="15"/>
  <c r="M99" i="15"/>
  <c r="M100" i="15"/>
  <c r="P100" i="15" s="1"/>
  <c r="M101" i="15"/>
  <c r="M102" i="15"/>
  <c r="M103" i="15"/>
  <c r="M104" i="15"/>
  <c r="P104" i="15" s="1"/>
  <c r="M105" i="15"/>
  <c r="M106" i="15"/>
  <c r="M107" i="15"/>
  <c r="M108" i="15"/>
  <c r="M109" i="15"/>
  <c r="P109" i="15" s="1"/>
  <c r="M110" i="15"/>
  <c r="M111" i="15"/>
  <c r="M112" i="15"/>
  <c r="M113" i="15"/>
  <c r="M114" i="15"/>
  <c r="M115" i="15"/>
  <c r="M116" i="15"/>
  <c r="M117" i="15"/>
  <c r="P117" i="15" s="1"/>
  <c r="M118" i="15"/>
  <c r="M119" i="15"/>
  <c r="M120" i="15"/>
  <c r="M121" i="15"/>
  <c r="M122" i="15"/>
  <c r="M123" i="15"/>
  <c r="M124" i="15"/>
  <c r="P124" i="15" s="1"/>
  <c r="M125" i="15"/>
  <c r="P125" i="15" s="1"/>
  <c r="M126" i="15"/>
  <c r="M127" i="15"/>
  <c r="M128" i="15"/>
  <c r="P128" i="15" s="1"/>
  <c r="M129" i="15"/>
  <c r="M130" i="15"/>
  <c r="M131" i="15"/>
  <c r="M132" i="15"/>
  <c r="P132" i="15" s="1"/>
  <c r="M133" i="15"/>
  <c r="P133" i="15" s="1"/>
  <c r="M134" i="15"/>
  <c r="M135" i="15"/>
  <c r="M136" i="15"/>
  <c r="P136" i="15" s="1"/>
  <c r="M137" i="15"/>
  <c r="M138" i="15"/>
  <c r="M139" i="15"/>
  <c r="M140" i="15"/>
  <c r="P140" i="15" s="1"/>
  <c r="M141" i="15"/>
  <c r="P141" i="15" s="1"/>
  <c r="M142" i="15"/>
  <c r="M143" i="15"/>
  <c r="M144" i="15"/>
  <c r="P144" i="15" s="1"/>
  <c r="M145" i="15"/>
  <c r="M146" i="15"/>
  <c r="M147" i="15"/>
  <c r="M148" i="15"/>
  <c r="P148" i="15" s="1"/>
  <c r="M149" i="15"/>
  <c r="P149" i="15" s="1"/>
  <c r="M150" i="15"/>
  <c r="M151" i="15"/>
  <c r="M152" i="15"/>
  <c r="P152" i="15" s="1"/>
  <c r="M153" i="15"/>
  <c r="M154" i="15"/>
  <c r="M155" i="15"/>
  <c r="M156" i="15"/>
  <c r="P156" i="15" s="1"/>
  <c r="M157" i="15"/>
  <c r="P157" i="15" s="1"/>
  <c r="M158" i="15"/>
  <c r="M159" i="15"/>
  <c r="M160" i="15"/>
  <c r="P160" i="15" s="1"/>
  <c r="M161" i="15"/>
  <c r="M162" i="15"/>
  <c r="M163" i="15"/>
  <c r="M164" i="15"/>
  <c r="P164" i="15" s="1"/>
  <c r="M165" i="15"/>
  <c r="P165" i="15" s="1"/>
  <c r="M166" i="15"/>
  <c r="M167" i="15"/>
  <c r="M168" i="15"/>
  <c r="P168" i="15" s="1"/>
  <c r="M169" i="15"/>
  <c r="M170" i="15"/>
  <c r="M171" i="15"/>
  <c r="M172" i="15"/>
  <c r="P172" i="15" s="1"/>
  <c r="M173" i="15"/>
  <c r="P173" i="15" s="1"/>
  <c r="M174" i="15"/>
  <c r="M175" i="15"/>
  <c r="M176" i="15"/>
  <c r="P176" i="15" s="1"/>
  <c r="M177" i="15"/>
  <c r="M178" i="15"/>
  <c r="M179" i="15"/>
  <c r="M180" i="15"/>
  <c r="P180" i="15" s="1"/>
  <c r="M181" i="15"/>
  <c r="P181" i="15" s="1"/>
  <c r="M182" i="15"/>
  <c r="M183" i="15"/>
  <c r="M184" i="15"/>
  <c r="P184" i="15" s="1"/>
  <c r="M185" i="15"/>
  <c r="M186" i="15"/>
  <c r="M187" i="15"/>
  <c r="M188" i="15"/>
  <c r="P188" i="15" s="1"/>
  <c r="M189" i="15"/>
  <c r="P189" i="15" s="1"/>
  <c r="M190" i="15"/>
  <c r="M191" i="15"/>
  <c r="M192" i="15"/>
  <c r="P192" i="15" s="1"/>
  <c r="M193" i="15"/>
  <c r="M194" i="15"/>
  <c r="M195" i="15"/>
  <c r="M196" i="15"/>
  <c r="P196" i="15" s="1"/>
  <c r="M197" i="15"/>
  <c r="P197" i="15" s="1"/>
  <c r="M198" i="15"/>
  <c r="M199" i="15"/>
  <c r="M200" i="15"/>
  <c r="P200" i="15" s="1"/>
  <c r="M201" i="15"/>
  <c r="M202" i="15"/>
  <c r="M203" i="15"/>
  <c r="M204" i="15"/>
  <c r="P204" i="15" s="1"/>
  <c r="M205" i="15"/>
  <c r="P205" i="15" s="1"/>
  <c r="M206" i="15"/>
  <c r="M207" i="15"/>
  <c r="M208" i="15"/>
  <c r="P208" i="15" s="1"/>
  <c r="M209" i="15"/>
  <c r="M210" i="15"/>
  <c r="M211" i="15"/>
  <c r="M212" i="15"/>
  <c r="P212" i="15" s="1"/>
  <c r="M213" i="15"/>
  <c r="P213" i="15" s="1"/>
  <c r="M214" i="15"/>
  <c r="M215" i="15"/>
  <c r="M216" i="15"/>
  <c r="P216" i="15" s="1"/>
  <c r="M217" i="15"/>
  <c r="M218" i="15"/>
  <c r="M219" i="15"/>
  <c r="M220" i="15"/>
  <c r="P220" i="15" s="1"/>
  <c r="M221" i="15"/>
  <c r="P221" i="15" s="1"/>
  <c r="M222" i="15"/>
  <c r="M223" i="15"/>
  <c r="M224" i="15"/>
  <c r="M225" i="15"/>
  <c r="M226" i="15"/>
  <c r="M227" i="15"/>
  <c r="M228" i="15"/>
  <c r="P228" i="15" s="1"/>
  <c r="M229" i="15"/>
  <c r="P229" i="15" s="1"/>
  <c r="M230" i="15"/>
  <c r="M231" i="15"/>
  <c r="M232" i="15"/>
  <c r="M233" i="15"/>
  <c r="M234" i="15"/>
  <c r="M235" i="15"/>
  <c r="M236" i="15"/>
  <c r="P236" i="15" s="1"/>
  <c r="M237" i="15"/>
  <c r="P237" i="15" s="1"/>
  <c r="M238" i="15"/>
  <c r="M239" i="15"/>
  <c r="M240" i="15"/>
  <c r="M241" i="15"/>
  <c r="M242" i="15"/>
  <c r="M243" i="15"/>
  <c r="M244" i="15"/>
  <c r="P244" i="15" s="1"/>
  <c r="M245" i="15"/>
  <c r="P245" i="15" s="1"/>
  <c r="M246" i="15"/>
  <c r="M247" i="15"/>
  <c r="M248" i="15"/>
  <c r="M5" i="15"/>
  <c r="M6" i="14"/>
  <c r="M7" i="14"/>
  <c r="M8" i="14"/>
  <c r="M9" i="14"/>
  <c r="M10" i="14"/>
  <c r="M11" i="14"/>
  <c r="M3" i="14" s="1"/>
  <c r="M12" i="14"/>
  <c r="P12" i="14" s="1"/>
  <c r="M13" i="14"/>
  <c r="P13" i="14" s="1"/>
  <c r="M14" i="14"/>
  <c r="M15" i="14"/>
  <c r="M16" i="14"/>
  <c r="M17" i="14"/>
  <c r="M18" i="14"/>
  <c r="M19" i="14"/>
  <c r="M20" i="14"/>
  <c r="P20" i="14" s="1"/>
  <c r="M21" i="14"/>
  <c r="M22" i="14"/>
  <c r="M23" i="14"/>
  <c r="M24" i="14"/>
  <c r="M25" i="14"/>
  <c r="M26" i="14"/>
  <c r="M27" i="14"/>
  <c r="M28" i="14"/>
  <c r="P28" i="14" s="1"/>
  <c r="M29" i="14"/>
  <c r="P29" i="14" s="1"/>
  <c r="M30" i="14"/>
  <c r="M31" i="14"/>
  <c r="M32" i="14"/>
  <c r="M33" i="14"/>
  <c r="M34" i="14"/>
  <c r="M35" i="14"/>
  <c r="M36" i="14"/>
  <c r="P36" i="14" s="1"/>
  <c r="M37" i="14"/>
  <c r="P37" i="14" s="1"/>
  <c r="M38" i="14"/>
  <c r="M39" i="14"/>
  <c r="M40" i="14"/>
  <c r="M41" i="14"/>
  <c r="M42" i="14"/>
  <c r="M43" i="14"/>
  <c r="M44" i="14"/>
  <c r="P44" i="14" s="1"/>
  <c r="M45" i="14"/>
  <c r="P45" i="14" s="1"/>
  <c r="M46" i="14"/>
  <c r="M47" i="14"/>
  <c r="M48" i="14"/>
  <c r="M49" i="14"/>
  <c r="M50" i="14"/>
  <c r="M51" i="14"/>
  <c r="M52" i="14"/>
  <c r="P52" i="14" s="1"/>
  <c r="M53" i="14"/>
  <c r="P53" i="14" s="1"/>
  <c r="M54" i="14"/>
  <c r="M55" i="14"/>
  <c r="M56" i="14"/>
  <c r="M57" i="14"/>
  <c r="M58" i="14"/>
  <c r="M59" i="14"/>
  <c r="M60" i="14"/>
  <c r="P60" i="14" s="1"/>
  <c r="M61" i="14"/>
  <c r="P61" i="14" s="1"/>
  <c r="M62" i="14"/>
  <c r="M63" i="14"/>
  <c r="M64" i="14"/>
  <c r="M65" i="14"/>
  <c r="M66" i="14"/>
  <c r="M67" i="14"/>
  <c r="M68" i="14"/>
  <c r="M69" i="14"/>
  <c r="P69" i="14" s="1"/>
  <c r="M70" i="14"/>
  <c r="M71" i="14"/>
  <c r="M72" i="14"/>
  <c r="M73" i="14"/>
  <c r="M74" i="14"/>
  <c r="M75" i="14"/>
  <c r="M76" i="14"/>
  <c r="M77" i="14"/>
  <c r="P77" i="14" s="1"/>
  <c r="M78" i="14"/>
  <c r="M79" i="14"/>
  <c r="M80" i="14"/>
  <c r="M81" i="14"/>
  <c r="M82" i="14"/>
  <c r="M83" i="14"/>
  <c r="M84" i="14"/>
  <c r="M85" i="14"/>
  <c r="P85" i="14" s="1"/>
  <c r="M86" i="14"/>
  <c r="M87" i="14"/>
  <c r="M88" i="14"/>
  <c r="M89" i="14"/>
  <c r="M90" i="14"/>
  <c r="M91" i="14"/>
  <c r="M92" i="14"/>
  <c r="M93" i="14"/>
  <c r="P93" i="14" s="1"/>
  <c r="M94" i="14"/>
  <c r="M95" i="14"/>
  <c r="M96" i="14"/>
  <c r="M97" i="14"/>
  <c r="M98" i="14"/>
  <c r="M99" i="14"/>
  <c r="M100" i="14"/>
  <c r="M101" i="14"/>
  <c r="P101" i="14" s="1"/>
  <c r="M102" i="14"/>
  <c r="M103" i="14"/>
  <c r="M104" i="14"/>
  <c r="M105" i="14"/>
  <c r="M106" i="14"/>
  <c r="M107" i="14"/>
  <c r="M108" i="14"/>
  <c r="M109" i="14"/>
  <c r="P109" i="14" s="1"/>
  <c r="M110" i="14"/>
  <c r="M111" i="14"/>
  <c r="M112" i="14"/>
  <c r="M113" i="14"/>
  <c r="M114" i="14"/>
  <c r="M115" i="14"/>
  <c r="M116" i="14"/>
  <c r="M117" i="14"/>
  <c r="P117" i="14" s="1"/>
  <c r="M118" i="14"/>
  <c r="M119" i="14"/>
  <c r="M120" i="14"/>
  <c r="M121" i="14"/>
  <c r="M122" i="14"/>
  <c r="M123" i="14"/>
  <c r="M124" i="14"/>
  <c r="M125" i="14"/>
  <c r="P125" i="14" s="1"/>
  <c r="M126" i="14"/>
  <c r="M127" i="14"/>
  <c r="M128" i="14"/>
  <c r="M129" i="14"/>
  <c r="M130" i="14"/>
  <c r="M131" i="14"/>
  <c r="M132" i="14"/>
  <c r="M133" i="14"/>
  <c r="P133" i="14" s="1"/>
  <c r="M134" i="14"/>
  <c r="M135" i="14"/>
  <c r="M136" i="14"/>
  <c r="M137" i="14"/>
  <c r="M138" i="14"/>
  <c r="M139" i="14"/>
  <c r="M140" i="14"/>
  <c r="M141" i="14"/>
  <c r="P141" i="14" s="1"/>
  <c r="M142" i="14"/>
  <c r="M143" i="14"/>
  <c r="M144" i="14"/>
  <c r="M145" i="14"/>
  <c r="M146" i="14"/>
  <c r="M147" i="14"/>
  <c r="M148" i="14"/>
  <c r="M149" i="14"/>
  <c r="P149" i="14" s="1"/>
  <c r="M150" i="14"/>
  <c r="M151" i="14"/>
  <c r="M152" i="14"/>
  <c r="M153" i="14"/>
  <c r="M154" i="14"/>
  <c r="M155" i="14"/>
  <c r="M156" i="14"/>
  <c r="M157" i="14"/>
  <c r="P157" i="14" s="1"/>
  <c r="M158" i="14"/>
  <c r="M159" i="14"/>
  <c r="M160" i="14"/>
  <c r="M161" i="14"/>
  <c r="M162" i="14"/>
  <c r="M163" i="14"/>
  <c r="M164" i="14"/>
  <c r="M165" i="14"/>
  <c r="P165" i="14" s="1"/>
  <c r="M166" i="14"/>
  <c r="M167" i="14"/>
  <c r="M168" i="14"/>
  <c r="M169" i="14"/>
  <c r="M170" i="14"/>
  <c r="M171" i="14"/>
  <c r="M172" i="14"/>
  <c r="M173" i="14"/>
  <c r="P173" i="14" s="1"/>
  <c r="M174" i="14"/>
  <c r="M175" i="14"/>
  <c r="M176" i="14"/>
  <c r="M177" i="14"/>
  <c r="M178" i="14"/>
  <c r="M179" i="14"/>
  <c r="M180" i="14"/>
  <c r="M181" i="14"/>
  <c r="P181" i="14" s="1"/>
  <c r="M182" i="14"/>
  <c r="M183" i="14"/>
  <c r="M184" i="14"/>
  <c r="M185" i="14"/>
  <c r="M186" i="14"/>
  <c r="M187" i="14"/>
  <c r="M188" i="14"/>
  <c r="M189" i="14"/>
  <c r="P189" i="14" s="1"/>
  <c r="M190" i="14"/>
  <c r="M191" i="14"/>
  <c r="M192" i="14"/>
  <c r="M193" i="14"/>
  <c r="M194" i="14"/>
  <c r="M195" i="14"/>
  <c r="M196" i="14"/>
  <c r="M197" i="14"/>
  <c r="P197" i="14" s="1"/>
  <c r="M198" i="14"/>
  <c r="M199" i="14"/>
  <c r="M200" i="14"/>
  <c r="M201" i="14"/>
  <c r="M202" i="14"/>
  <c r="M203" i="14"/>
  <c r="M204" i="14"/>
  <c r="M205" i="14"/>
  <c r="P205" i="14" s="1"/>
  <c r="M206" i="14"/>
  <c r="M207" i="14"/>
  <c r="M208" i="14"/>
  <c r="M209" i="14"/>
  <c r="M210" i="14"/>
  <c r="M211" i="14"/>
  <c r="M212" i="14"/>
  <c r="M213" i="14"/>
  <c r="P213" i="14" s="1"/>
  <c r="M214" i="14"/>
  <c r="M215" i="14"/>
  <c r="M216" i="14"/>
  <c r="M217" i="14"/>
  <c r="M218" i="14"/>
  <c r="M219" i="14"/>
  <c r="M220" i="14"/>
  <c r="M221" i="14"/>
  <c r="P221" i="14" s="1"/>
  <c r="M222" i="14"/>
  <c r="M223" i="14"/>
  <c r="M224" i="14"/>
  <c r="M225" i="14"/>
  <c r="M226" i="14"/>
  <c r="M227" i="14"/>
  <c r="M228" i="14"/>
  <c r="M229" i="14"/>
  <c r="P229" i="14" s="1"/>
  <c r="M230" i="14"/>
  <c r="M231" i="14"/>
  <c r="M232" i="14"/>
  <c r="M233" i="14"/>
  <c r="M234" i="14"/>
  <c r="M235" i="14"/>
  <c r="M236" i="14"/>
  <c r="M237" i="14"/>
  <c r="P237" i="14" s="1"/>
  <c r="M238" i="14"/>
  <c r="M239" i="14"/>
  <c r="M240" i="14"/>
  <c r="M241" i="14"/>
  <c r="M242" i="14"/>
  <c r="M243" i="14"/>
  <c r="M244" i="14"/>
  <c r="M245" i="14"/>
  <c r="P245" i="14" s="1"/>
  <c r="M246" i="14"/>
  <c r="M247" i="14"/>
  <c r="M248" i="14"/>
  <c r="M5" i="1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5" i="1"/>
  <c r="O3" i="25"/>
  <c r="N3" i="25"/>
  <c r="L3" i="25"/>
  <c r="K3" i="25"/>
  <c r="J3" i="25"/>
  <c r="O3" i="24"/>
  <c r="N3" i="24"/>
  <c r="L3" i="24"/>
  <c r="K3" i="24"/>
  <c r="J3" i="24"/>
  <c r="O3" i="23"/>
  <c r="N3" i="23"/>
  <c r="L3" i="23"/>
  <c r="K3" i="23"/>
  <c r="J3" i="23"/>
  <c r="O3" i="22"/>
  <c r="N3" i="22"/>
  <c r="L3" i="22"/>
  <c r="K3" i="22"/>
  <c r="J3" i="22"/>
  <c r="O3" i="21"/>
  <c r="N3" i="21"/>
  <c r="L3" i="21"/>
  <c r="K3" i="21"/>
  <c r="J3" i="21"/>
  <c r="O3" i="20"/>
  <c r="N3" i="20"/>
  <c r="L3" i="20"/>
  <c r="K3" i="20"/>
  <c r="J3" i="20"/>
  <c r="O3" i="19"/>
  <c r="N3" i="19"/>
  <c r="L3" i="19"/>
  <c r="K3" i="19"/>
  <c r="J3" i="19"/>
  <c r="O3" i="18"/>
  <c r="N3" i="18"/>
  <c r="L3" i="18"/>
  <c r="K3" i="18"/>
  <c r="J3" i="18"/>
  <c r="O3" i="16"/>
  <c r="N3" i="16"/>
  <c r="L3" i="16"/>
  <c r="K3" i="16"/>
  <c r="J3" i="16"/>
  <c r="O3" i="15"/>
  <c r="N3" i="15"/>
  <c r="L3" i="15"/>
  <c r="K3" i="15"/>
  <c r="J3" i="15"/>
  <c r="O3" i="14"/>
  <c r="N3" i="14"/>
  <c r="L3" i="14"/>
  <c r="K3" i="14"/>
  <c r="J3" i="14"/>
  <c r="O3" i="1"/>
  <c r="N3" i="1"/>
  <c r="J3" i="1"/>
  <c r="K3" i="1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Q105" i="25" s="1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Q209" i="25" s="1"/>
  <c r="L210" i="25"/>
  <c r="L211" i="25"/>
  <c r="L212" i="25"/>
  <c r="L213" i="25"/>
  <c r="L214" i="25"/>
  <c r="L215" i="25"/>
  <c r="L216" i="25"/>
  <c r="L217" i="25"/>
  <c r="Q217" i="25" s="1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Q233" i="25" s="1"/>
  <c r="L234" i="25"/>
  <c r="L235" i="25"/>
  <c r="L236" i="25"/>
  <c r="L237" i="25"/>
  <c r="L238" i="25"/>
  <c r="L239" i="25"/>
  <c r="L240" i="25"/>
  <c r="L241" i="25"/>
  <c r="Q241" i="25" s="1"/>
  <c r="L242" i="25"/>
  <c r="L243" i="25"/>
  <c r="L244" i="25"/>
  <c r="L245" i="25"/>
  <c r="L246" i="25"/>
  <c r="L247" i="25"/>
  <c r="L248" i="25"/>
  <c r="L5" i="25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5" i="24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Q122" i="23" s="1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Q193" i="23" s="1"/>
  <c r="L194" i="23"/>
  <c r="Q194" i="23" s="1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Q218" i="23" s="1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Q234" i="23" s="1"/>
  <c r="L235" i="23"/>
  <c r="L236" i="23"/>
  <c r="L237" i="23"/>
  <c r="L238" i="23"/>
  <c r="L239" i="23"/>
  <c r="L240" i="23"/>
  <c r="L241" i="23"/>
  <c r="L242" i="23"/>
  <c r="Q242" i="23" s="1"/>
  <c r="L243" i="23"/>
  <c r="L244" i="23"/>
  <c r="L245" i="23"/>
  <c r="L246" i="23"/>
  <c r="L247" i="23"/>
  <c r="L248" i="23"/>
  <c r="L5" i="23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5" i="22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Q20" i="21" s="1"/>
  <c r="L21" i="21"/>
  <c r="L22" i="21"/>
  <c r="L23" i="21"/>
  <c r="L24" i="21"/>
  <c r="L25" i="21"/>
  <c r="L26" i="21"/>
  <c r="L27" i="21"/>
  <c r="L28" i="21"/>
  <c r="Q28" i="21" s="1"/>
  <c r="L29" i="21"/>
  <c r="L30" i="21"/>
  <c r="L31" i="21"/>
  <c r="L32" i="21"/>
  <c r="L33" i="21"/>
  <c r="L34" i="21"/>
  <c r="L35" i="21"/>
  <c r="L36" i="21"/>
  <c r="Q36" i="21" s="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Q52" i="21" s="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Q76" i="21" s="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Q92" i="21" s="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Q108" i="21" s="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Q124" i="21" s="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Q172" i="21" s="1"/>
  <c r="L173" i="21"/>
  <c r="L174" i="21"/>
  <c r="L175" i="21"/>
  <c r="L176" i="21"/>
  <c r="L177" i="21"/>
  <c r="L178" i="21"/>
  <c r="L179" i="21"/>
  <c r="L180" i="21"/>
  <c r="Q180" i="21" s="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Q196" i="21" s="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Q212" i="21" s="1"/>
  <c r="L213" i="21"/>
  <c r="L214" i="21"/>
  <c r="L215" i="21"/>
  <c r="L216" i="21"/>
  <c r="L217" i="21"/>
  <c r="L218" i="21"/>
  <c r="L219" i="21"/>
  <c r="L220" i="21"/>
  <c r="Q220" i="21" s="1"/>
  <c r="L221" i="21"/>
  <c r="L222" i="21"/>
  <c r="L223" i="21"/>
  <c r="L224" i="21"/>
  <c r="L225" i="21"/>
  <c r="L226" i="21"/>
  <c r="L227" i="21"/>
  <c r="L228" i="21"/>
  <c r="Q228" i="21" s="1"/>
  <c r="L229" i="21"/>
  <c r="L230" i="21"/>
  <c r="L231" i="21"/>
  <c r="L232" i="21"/>
  <c r="L233" i="21"/>
  <c r="L234" i="21"/>
  <c r="L235" i="21"/>
  <c r="L236" i="21"/>
  <c r="Q236" i="21" s="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5" i="21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5" i="19"/>
  <c r="L274" i="10"/>
  <c r="Q274" i="10" s="1"/>
  <c r="L273" i="10"/>
  <c r="Q273" i="10" s="1"/>
  <c r="L272" i="10"/>
  <c r="Q272" i="10" s="1"/>
  <c r="L271" i="10"/>
  <c r="Q271" i="10" s="1"/>
  <c r="L270" i="10"/>
  <c r="Q270" i="10" s="1"/>
  <c r="L269" i="10"/>
  <c r="Q269" i="10" s="1"/>
  <c r="L268" i="10"/>
  <c r="Q268" i="10" s="1"/>
  <c r="L267" i="10"/>
  <c r="Q267" i="10" s="1"/>
  <c r="L266" i="10"/>
  <c r="Q266" i="10" s="1"/>
  <c r="L265" i="10"/>
  <c r="Q265" i="10" s="1"/>
  <c r="L264" i="10"/>
  <c r="Q264" i="10" s="1"/>
  <c r="L263" i="10"/>
  <c r="Q263" i="10" s="1"/>
  <c r="L262" i="10"/>
  <c r="Q262" i="10" s="1"/>
  <c r="L261" i="10"/>
  <c r="Q261" i="10" s="1"/>
  <c r="L260" i="10"/>
  <c r="Q260" i="10" s="1"/>
  <c r="L259" i="10"/>
  <c r="Q259" i="10" s="1"/>
  <c r="L258" i="10"/>
  <c r="P258" i="10" s="1"/>
  <c r="L257" i="10"/>
  <c r="Q257" i="10" s="1"/>
  <c r="L256" i="10"/>
  <c r="Q256" i="10" s="1"/>
  <c r="L255" i="10"/>
  <c r="Q255" i="10" s="1"/>
  <c r="L254" i="10"/>
  <c r="Q254" i="10" s="1"/>
  <c r="L253" i="10"/>
  <c r="Q253" i="10" s="1"/>
  <c r="L252" i="10"/>
  <c r="Q252" i="10" s="1"/>
  <c r="L251" i="10"/>
  <c r="Q251" i="10" s="1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Q84" i="18" s="1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Q99" i="18" s="1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Q155" i="18" s="1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Q227" i="18" s="1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5" i="18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Q28" i="16" s="1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Q60" i="16" s="1"/>
  <c r="L61" i="16"/>
  <c r="L62" i="16"/>
  <c r="L63" i="16"/>
  <c r="L64" i="16"/>
  <c r="L65" i="16"/>
  <c r="L66" i="16"/>
  <c r="L67" i="16"/>
  <c r="L68" i="16"/>
  <c r="Q68" i="16" s="1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Q124" i="16" s="1"/>
  <c r="L125" i="16"/>
  <c r="L126" i="16"/>
  <c r="L127" i="16"/>
  <c r="L128" i="16"/>
  <c r="L129" i="16"/>
  <c r="L130" i="16"/>
  <c r="L131" i="16"/>
  <c r="L132" i="16"/>
  <c r="Q132" i="16" s="1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Q156" i="16" s="1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Q169" i="16" s="1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Q185" i="16" s="1"/>
  <c r="L186" i="16"/>
  <c r="L187" i="16"/>
  <c r="L188" i="16"/>
  <c r="Q188" i="16" s="1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Q225" i="16" s="1"/>
  <c r="L226" i="16"/>
  <c r="L227" i="16"/>
  <c r="L228" i="16"/>
  <c r="L229" i="16"/>
  <c r="L230" i="16"/>
  <c r="L231" i="16"/>
  <c r="L232" i="16"/>
  <c r="L233" i="16"/>
  <c r="Q233" i="16" s="1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5" i="16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Q94" i="15" s="1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Q118" i="15" s="1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Q58" i="14" s="1"/>
  <c r="L59" i="14"/>
  <c r="Q59" i="14" s="1"/>
  <c r="L60" i="14"/>
  <c r="L61" i="14"/>
  <c r="L62" i="14"/>
  <c r="L63" i="14"/>
  <c r="L64" i="14"/>
  <c r="L65" i="14"/>
  <c r="L66" i="14"/>
  <c r="Q66" i="14" s="1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Q114" i="14" s="1"/>
  <c r="L115" i="14"/>
  <c r="L116" i="14"/>
  <c r="L117" i="14"/>
  <c r="L118" i="14"/>
  <c r="L119" i="14"/>
  <c r="L120" i="14"/>
  <c r="L121" i="14"/>
  <c r="L122" i="14"/>
  <c r="Q122" i="14" s="1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Q138" i="14" s="1"/>
  <c r="L139" i="14"/>
  <c r="L140" i="14"/>
  <c r="L141" i="14"/>
  <c r="L142" i="14"/>
  <c r="L143" i="14"/>
  <c r="L144" i="14"/>
  <c r="L145" i="14"/>
  <c r="L146" i="14"/>
  <c r="Q146" i="14" s="1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Q162" i="14" s="1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Q226" i="14" s="1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Q242" i="14" s="1"/>
  <c r="L243" i="14"/>
  <c r="L244" i="14"/>
  <c r="L245" i="14"/>
  <c r="L246" i="14"/>
  <c r="L247" i="14"/>
  <c r="L248" i="14"/>
  <c r="L5" i="14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Y13" i="25"/>
  <c r="X13" i="25"/>
  <c r="Y12" i="25"/>
  <c r="X12" i="25"/>
  <c r="Y11" i="25"/>
  <c r="X11" i="25"/>
  <c r="Y10" i="25"/>
  <c r="X10" i="25"/>
  <c r="Y13" i="24"/>
  <c r="X13" i="24"/>
  <c r="Y12" i="24"/>
  <c r="X12" i="24"/>
  <c r="Y11" i="24"/>
  <c r="X11" i="24"/>
  <c r="Y10" i="24"/>
  <c r="X10" i="24"/>
  <c r="Y13" i="23"/>
  <c r="X13" i="23"/>
  <c r="Y12" i="23"/>
  <c r="X12" i="23"/>
  <c r="Y11" i="23"/>
  <c r="X11" i="23"/>
  <c r="Y10" i="23"/>
  <c r="X10" i="23"/>
  <c r="Y13" i="22"/>
  <c r="X13" i="22"/>
  <c r="Y12" i="22"/>
  <c r="X12" i="22"/>
  <c r="Y11" i="22"/>
  <c r="X11" i="22"/>
  <c r="Y10" i="22"/>
  <c r="X10" i="22"/>
  <c r="Y13" i="21"/>
  <c r="X13" i="21"/>
  <c r="Y12" i="21"/>
  <c r="X12" i="21"/>
  <c r="Y11" i="21"/>
  <c r="X11" i="21"/>
  <c r="Y10" i="21"/>
  <c r="X10" i="21"/>
  <c r="Y13" i="20"/>
  <c r="X13" i="20"/>
  <c r="Y12" i="20"/>
  <c r="X12" i="20"/>
  <c r="Y11" i="20"/>
  <c r="X11" i="20"/>
  <c r="Y10" i="20"/>
  <c r="X10" i="20"/>
  <c r="Y13" i="19"/>
  <c r="X13" i="19"/>
  <c r="Y12" i="19"/>
  <c r="X12" i="19"/>
  <c r="Y11" i="19"/>
  <c r="X11" i="19"/>
  <c r="Y10" i="19"/>
  <c r="X10" i="19"/>
  <c r="Y13" i="18"/>
  <c r="X13" i="18"/>
  <c r="Y12" i="18"/>
  <c r="X12" i="18"/>
  <c r="Y11" i="18"/>
  <c r="X11" i="18"/>
  <c r="Y10" i="18"/>
  <c r="X10" i="18"/>
  <c r="Y13" i="16"/>
  <c r="X13" i="16"/>
  <c r="Y12" i="16"/>
  <c r="X12" i="16"/>
  <c r="Y11" i="16"/>
  <c r="X11" i="16"/>
  <c r="Y10" i="16"/>
  <c r="X10" i="16"/>
  <c r="Y13" i="15"/>
  <c r="X13" i="15"/>
  <c r="Y12" i="15"/>
  <c r="X12" i="15"/>
  <c r="Y11" i="15"/>
  <c r="X11" i="15"/>
  <c r="Y10" i="15"/>
  <c r="X10" i="15"/>
  <c r="Y13" i="14"/>
  <c r="X13" i="14"/>
  <c r="Y12" i="14"/>
  <c r="X12" i="14"/>
  <c r="Y11" i="14"/>
  <c r="X11" i="14"/>
  <c r="Y10" i="14"/>
  <c r="X10" i="14"/>
  <c r="Y13" i="1"/>
  <c r="Y12" i="1"/>
  <c r="Y11" i="1"/>
  <c r="Y10" i="1"/>
  <c r="X11" i="1"/>
  <c r="X12" i="1"/>
  <c r="X13" i="1"/>
  <c r="X10" i="1"/>
  <c r="U35" i="25"/>
  <c r="U36" i="25"/>
  <c r="U39" i="25"/>
  <c r="U38" i="25"/>
  <c r="U37" i="25"/>
  <c r="U34" i="25"/>
  <c r="U33" i="25"/>
  <c r="U32" i="25"/>
  <c r="U31" i="25"/>
  <c r="U30" i="25"/>
  <c r="U29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P248" i="25"/>
  <c r="Q248" i="25" s="1"/>
  <c r="P247" i="25"/>
  <c r="P246" i="25"/>
  <c r="Q246" i="25"/>
  <c r="P244" i="25"/>
  <c r="P242" i="25"/>
  <c r="Q242" i="25" s="1"/>
  <c r="P241" i="25"/>
  <c r="P240" i="25"/>
  <c r="Q240" i="25"/>
  <c r="P239" i="25"/>
  <c r="P238" i="25"/>
  <c r="Q238" i="25" s="1"/>
  <c r="P234" i="25"/>
  <c r="Q234" i="25"/>
  <c r="P233" i="25"/>
  <c r="P232" i="25"/>
  <c r="Q232" i="25" s="1"/>
  <c r="P231" i="25"/>
  <c r="P230" i="25"/>
  <c r="P227" i="25"/>
  <c r="P226" i="25"/>
  <c r="Q226" i="25" s="1"/>
  <c r="P225" i="25"/>
  <c r="Q225" i="25" s="1"/>
  <c r="P224" i="25"/>
  <c r="Q224" i="25"/>
  <c r="P223" i="25"/>
  <c r="P222" i="25"/>
  <c r="Q222" i="25"/>
  <c r="P218" i="25"/>
  <c r="Q218" i="25"/>
  <c r="P217" i="25"/>
  <c r="P216" i="25"/>
  <c r="Q216" i="25" s="1"/>
  <c r="P215" i="25"/>
  <c r="P214" i="25"/>
  <c r="Q214" i="25" s="1"/>
  <c r="P211" i="25"/>
  <c r="P210" i="25"/>
  <c r="Q210" i="25" s="1"/>
  <c r="P209" i="25"/>
  <c r="P208" i="25"/>
  <c r="Q208" i="25" s="1"/>
  <c r="P207" i="25"/>
  <c r="P206" i="25"/>
  <c r="Q206" i="25"/>
  <c r="P205" i="25"/>
  <c r="P202" i="25"/>
  <c r="Q202" i="25" s="1"/>
  <c r="P201" i="25"/>
  <c r="P200" i="25"/>
  <c r="Q200" i="25"/>
  <c r="P199" i="25"/>
  <c r="P198" i="25"/>
  <c r="P194" i="25"/>
  <c r="P193" i="25"/>
  <c r="P192" i="25"/>
  <c r="Q192" i="25"/>
  <c r="P191" i="25"/>
  <c r="P190" i="25"/>
  <c r="P186" i="25"/>
  <c r="P185" i="25"/>
  <c r="P184" i="25"/>
  <c r="P183" i="25"/>
  <c r="P182" i="25"/>
  <c r="P178" i="25"/>
  <c r="P177" i="25"/>
  <c r="P176" i="25"/>
  <c r="Q176" i="25" s="1"/>
  <c r="P175" i="25"/>
  <c r="P174" i="25"/>
  <c r="P171" i="25"/>
  <c r="P170" i="25"/>
  <c r="P169" i="25"/>
  <c r="P168" i="25"/>
  <c r="Q168" i="25"/>
  <c r="P167" i="25"/>
  <c r="P166" i="25"/>
  <c r="P163" i="25"/>
  <c r="P162" i="25"/>
  <c r="P161" i="25"/>
  <c r="P160" i="25"/>
  <c r="Q160" i="25" s="1"/>
  <c r="P159" i="25"/>
  <c r="P158" i="25"/>
  <c r="P156" i="25"/>
  <c r="P154" i="25"/>
  <c r="P153" i="25"/>
  <c r="Q153" i="25" s="1"/>
  <c r="P152" i="25"/>
  <c r="Q152" i="25"/>
  <c r="P151" i="25"/>
  <c r="P150" i="25"/>
  <c r="P146" i="25"/>
  <c r="P145" i="25"/>
  <c r="Q145" i="25"/>
  <c r="P144" i="25"/>
  <c r="Q144" i="25"/>
  <c r="P143" i="25"/>
  <c r="Q143" i="25"/>
  <c r="P142" i="25"/>
  <c r="P139" i="25"/>
  <c r="Q139" i="25"/>
  <c r="P138" i="25"/>
  <c r="P137" i="25"/>
  <c r="Q137" i="25" s="1"/>
  <c r="P136" i="25"/>
  <c r="Q136" i="25"/>
  <c r="P135" i="25"/>
  <c r="Q135" i="25"/>
  <c r="P134" i="25"/>
  <c r="P130" i="25"/>
  <c r="P129" i="25"/>
  <c r="Q129" i="25"/>
  <c r="P128" i="25"/>
  <c r="Q128" i="25" s="1"/>
  <c r="P127" i="25"/>
  <c r="Q127" i="25" s="1"/>
  <c r="P126" i="25"/>
  <c r="P123" i="25"/>
  <c r="Q123" i="25"/>
  <c r="P122" i="25"/>
  <c r="P121" i="25"/>
  <c r="Q121" i="25" s="1"/>
  <c r="P120" i="25"/>
  <c r="Q120" i="25" s="1"/>
  <c r="P119" i="25"/>
  <c r="Q119" i="25"/>
  <c r="P118" i="25"/>
  <c r="P114" i="25"/>
  <c r="P113" i="25"/>
  <c r="Q113" i="25"/>
  <c r="P112" i="25"/>
  <c r="Q112" i="25" s="1"/>
  <c r="P111" i="25"/>
  <c r="Q111" i="25"/>
  <c r="P110" i="25"/>
  <c r="P107" i="25"/>
  <c r="Q107" i="25"/>
  <c r="P106" i="25"/>
  <c r="P105" i="25"/>
  <c r="P104" i="25"/>
  <c r="Q104" i="25" s="1"/>
  <c r="P103" i="25"/>
  <c r="Q103" i="25"/>
  <c r="P102" i="25"/>
  <c r="P101" i="25"/>
  <c r="P99" i="25"/>
  <c r="P98" i="25"/>
  <c r="Q98" i="25"/>
  <c r="P97" i="25"/>
  <c r="Q97" i="25"/>
  <c r="P96" i="25"/>
  <c r="P95" i="25"/>
  <c r="Q95" i="25"/>
  <c r="P94" i="25"/>
  <c r="P91" i="25"/>
  <c r="P90" i="25"/>
  <c r="P89" i="25"/>
  <c r="Q89" i="25" s="1"/>
  <c r="P88" i="25"/>
  <c r="P87" i="25"/>
  <c r="Q87" i="25" s="1"/>
  <c r="P86" i="25"/>
  <c r="P84" i="25"/>
  <c r="P83" i="25"/>
  <c r="Q83" i="25" s="1"/>
  <c r="P82" i="25"/>
  <c r="P81" i="25"/>
  <c r="Q81" i="25" s="1"/>
  <c r="P80" i="25"/>
  <c r="P79" i="25"/>
  <c r="Q79" i="25"/>
  <c r="P78" i="25"/>
  <c r="P75" i="25"/>
  <c r="Q75" i="25" s="1"/>
  <c r="P74" i="25"/>
  <c r="Q74" i="25"/>
  <c r="P73" i="25"/>
  <c r="Q73" i="25"/>
  <c r="P72" i="25"/>
  <c r="Q72" i="25"/>
  <c r="P71" i="25"/>
  <c r="P70" i="25"/>
  <c r="Q70" i="25"/>
  <c r="P68" i="25"/>
  <c r="Q68" i="25"/>
  <c r="P67" i="25"/>
  <c r="P66" i="25"/>
  <c r="Q66" i="25" s="1"/>
  <c r="P65" i="25"/>
  <c r="Q65" i="25"/>
  <c r="P64" i="25"/>
  <c r="Q64" i="25"/>
  <c r="P63" i="25"/>
  <c r="P62" i="25"/>
  <c r="P59" i="25"/>
  <c r="P58" i="25"/>
  <c r="Q58" i="25"/>
  <c r="P57" i="25"/>
  <c r="Q57" i="25"/>
  <c r="P56" i="25"/>
  <c r="Q56" i="25"/>
  <c r="P55" i="25"/>
  <c r="P54" i="25"/>
  <c r="P51" i="25"/>
  <c r="P50" i="25"/>
  <c r="Q50" i="25"/>
  <c r="P49" i="25"/>
  <c r="Q49" i="25" s="1"/>
  <c r="P48" i="25"/>
  <c r="Q48" i="25"/>
  <c r="P47" i="25"/>
  <c r="P46" i="25"/>
  <c r="P43" i="25"/>
  <c r="P42" i="25"/>
  <c r="Q42" i="25"/>
  <c r="P41" i="25"/>
  <c r="Q41" i="25"/>
  <c r="P40" i="25"/>
  <c r="Q40" i="25" s="1"/>
  <c r="P39" i="25"/>
  <c r="P38" i="25"/>
  <c r="Q38" i="25" s="1"/>
  <c r="P36" i="25"/>
  <c r="P35" i="25"/>
  <c r="P34" i="25"/>
  <c r="Q34" i="25"/>
  <c r="P33" i="25"/>
  <c r="Q33" i="25"/>
  <c r="P32" i="25"/>
  <c r="Q32" i="25"/>
  <c r="P31" i="25"/>
  <c r="P30" i="25"/>
  <c r="Q30" i="25" s="1"/>
  <c r="Y34" i="25"/>
  <c r="P27" i="25"/>
  <c r="Y33" i="25"/>
  <c r="P26" i="25"/>
  <c r="Q26" i="25" s="1"/>
  <c r="Y32" i="25"/>
  <c r="P25" i="25"/>
  <c r="Q25" i="25"/>
  <c r="Y31" i="25"/>
  <c r="P24" i="25"/>
  <c r="Y30" i="25"/>
  <c r="P23" i="25"/>
  <c r="Y29" i="25"/>
  <c r="P22" i="25"/>
  <c r="Y28" i="25"/>
  <c r="Y27" i="25"/>
  <c r="P20" i="25"/>
  <c r="P19" i="25"/>
  <c r="P18" i="25"/>
  <c r="Q18" i="25"/>
  <c r="P17" i="25"/>
  <c r="Q17" i="25"/>
  <c r="P16" i="25"/>
  <c r="P15" i="25"/>
  <c r="Q15" i="25"/>
  <c r="P14" i="25"/>
  <c r="Q14" i="25" s="1"/>
  <c r="P11" i="25"/>
  <c r="Q11" i="25"/>
  <c r="P10" i="25"/>
  <c r="Q10" i="25"/>
  <c r="P9" i="25"/>
  <c r="Q9" i="25"/>
  <c r="P8" i="25"/>
  <c r="Q8" i="25"/>
  <c r="P7" i="25"/>
  <c r="Q7" i="25"/>
  <c r="P6" i="25"/>
  <c r="Q6" i="25"/>
  <c r="P5" i="25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P248" i="24"/>
  <c r="P247" i="24"/>
  <c r="P246" i="24"/>
  <c r="P243" i="24"/>
  <c r="Q243" i="24" s="1"/>
  <c r="P242" i="24"/>
  <c r="P241" i="24"/>
  <c r="P240" i="24"/>
  <c r="P239" i="24"/>
  <c r="Q239" i="24" s="1"/>
  <c r="P238" i="24"/>
  <c r="P235" i="24"/>
  <c r="P234" i="24"/>
  <c r="P233" i="24"/>
  <c r="P232" i="24"/>
  <c r="P231" i="24"/>
  <c r="P230" i="24"/>
  <c r="P227" i="24"/>
  <c r="Q227" i="24"/>
  <c r="P226" i="24"/>
  <c r="P224" i="24"/>
  <c r="P223" i="24"/>
  <c r="Q223" i="24"/>
  <c r="P222" i="24"/>
  <c r="P220" i="24"/>
  <c r="P219" i="24"/>
  <c r="Q219" i="24" s="1"/>
  <c r="P218" i="24"/>
  <c r="P216" i="24"/>
  <c r="Q216" i="24" s="1"/>
  <c r="P215" i="24"/>
  <c r="P214" i="24"/>
  <c r="P213" i="24"/>
  <c r="P211" i="24"/>
  <c r="Q211" i="24"/>
  <c r="P210" i="24"/>
  <c r="P208" i="24"/>
  <c r="P207" i="24"/>
  <c r="Q207" i="24" s="1"/>
  <c r="P206" i="24"/>
  <c r="P203" i="24"/>
  <c r="Q203" i="24"/>
  <c r="P202" i="24"/>
  <c r="P201" i="24"/>
  <c r="P200" i="24"/>
  <c r="Q200" i="24" s="1"/>
  <c r="P199" i="24"/>
  <c r="Q199" i="24"/>
  <c r="P198" i="24"/>
  <c r="P196" i="24"/>
  <c r="Q196" i="24"/>
  <c r="P195" i="24"/>
  <c r="Q195" i="24" s="1"/>
  <c r="P194" i="24"/>
  <c r="P193" i="24"/>
  <c r="Q193" i="24" s="1"/>
  <c r="P192" i="24"/>
  <c r="Q192" i="24"/>
  <c r="P191" i="24"/>
  <c r="Q191" i="24" s="1"/>
  <c r="P190" i="24"/>
  <c r="P187" i="24"/>
  <c r="Q187" i="24"/>
  <c r="P186" i="24"/>
  <c r="P184" i="24"/>
  <c r="Q184" i="24"/>
  <c r="P183" i="24"/>
  <c r="P182" i="24"/>
  <c r="P180" i="24"/>
  <c r="Q180" i="24" s="1"/>
  <c r="P179" i="24"/>
  <c r="Q179" i="24"/>
  <c r="P178" i="24"/>
  <c r="P176" i="24"/>
  <c r="P175" i="24"/>
  <c r="Q175" i="24"/>
  <c r="P174" i="24"/>
  <c r="P171" i="24"/>
  <c r="P170" i="24"/>
  <c r="P168" i="24"/>
  <c r="Q168" i="24"/>
  <c r="P167" i="24"/>
  <c r="P166" i="24"/>
  <c r="P163" i="24"/>
  <c r="P162" i="24"/>
  <c r="P161" i="24"/>
  <c r="Q161" i="24" s="1"/>
  <c r="P160" i="24"/>
  <c r="Q160" i="24"/>
  <c r="P159" i="24"/>
  <c r="P158" i="24"/>
  <c r="P156" i="24"/>
  <c r="Q156" i="24"/>
  <c r="P155" i="24"/>
  <c r="P154" i="24"/>
  <c r="P152" i="24"/>
  <c r="Q152" i="24"/>
  <c r="P151" i="24"/>
  <c r="P150" i="24"/>
  <c r="P147" i="24"/>
  <c r="Q147" i="24" s="1"/>
  <c r="P146" i="24"/>
  <c r="P145" i="24"/>
  <c r="P144" i="24"/>
  <c r="P143" i="24"/>
  <c r="P142" i="24"/>
  <c r="P139" i="24"/>
  <c r="P138" i="24"/>
  <c r="P137" i="24"/>
  <c r="P136" i="24"/>
  <c r="P135" i="24"/>
  <c r="Q135" i="24"/>
  <c r="P134" i="24"/>
  <c r="P131" i="24"/>
  <c r="P130" i="24"/>
  <c r="P129" i="24"/>
  <c r="P128" i="24"/>
  <c r="P127" i="24"/>
  <c r="P126" i="24"/>
  <c r="P123" i="24"/>
  <c r="Q123" i="24"/>
  <c r="P122" i="24"/>
  <c r="P120" i="24"/>
  <c r="P119" i="24"/>
  <c r="P118" i="24"/>
  <c r="P116" i="24"/>
  <c r="P115" i="24"/>
  <c r="P114" i="24"/>
  <c r="P112" i="24"/>
  <c r="P111" i="24"/>
  <c r="Q111" i="24" s="1"/>
  <c r="P110" i="24"/>
  <c r="P108" i="24"/>
  <c r="Q108" i="24" s="1"/>
  <c r="P107" i="24"/>
  <c r="Q107" i="24"/>
  <c r="P106" i="24"/>
  <c r="P104" i="24"/>
  <c r="Q104" i="24"/>
  <c r="P103" i="24"/>
  <c r="Q103" i="24" s="1"/>
  <c r="P102" i="24"/>
  <c r="P99" i="24"/>
  <c r="Q99" i="24"/>
  <c r="P98" i="24"/>
  <c r="P96" i="24"/>
  <c r="P95" i="24"/>
  <c r="Q95" i="24"/>
  <c r="P94" i="24"/>
  <c r="P92" i="24"/>
  <c r="Q92" i="24"/>
  <c r="P91" i="24"/>
  <c r="Q91" i="24" s="1"/>
  <c r="P90" i="24"/>
  <c r="P89" i="24"/>
  <c r="P88" i="24"/>
  <c r="Q88" i="24"/>
  <c r="P87" i="24"/>
  <c r="Q87" i="24"/>
  <c r="P86" i="24"/>
  <c r="P83" i="24"/>
  <c r="P82" i="24"/>
  <c r="P80" i="24"/>
  <c r="Q80" i="24"/>
  <c r="P79" i="24"/>
  <c r="Q79" i="24"/>
  <c r="P78" i="24"/>
  <c r="P75" i="24"/>
  <c r="Q75" i="24"/>
  <c r="P74" i="24"/>
  <c r="P72" i="24"/>
  <c r="Q72" i="24"/>
  <c r="P71" i="24"/>
  <c r="P70" i="24"/>
  <c r="P68" i="24"/>
  <c r="P67" i="24"/>
  <c r="Q67" i="24" s="1"/>
  <c r="P66" i="24"/>
  <c r="Q66" i="24"/>
  <c r="P65" i="24"/>
  <c r="P64" i="24"/>
  <c r="P63" i="24"/>
  <c r="P62" i="24"/>
  <c r="P61" i="24"/>
  <c r="P59" i="24"/>
  <c r="P58" i="24"/>
  <c r="Q58" i="24"/>
  <c r="P57" i="24"/>
  <c r="Q57" i="24"/>
  <c r="P56" i="24"/>
  <c r="P55" i="24"/>
  <c r="P54" i="24"/>
  <c r="P51" i="24"/>
  <c r="P50" i="24"/>
  <c r="Q50" i="24"/>
  <c r="P49" i="24"/>
  <c r="P48" i="24"/>
  <c r="P47" i="24"/>
  <c r="Q47" i="24" s="1"/>
  <c r="P46" i="24"/>
  <c r="P43" i="24"/>
  <c r="Q43" i="24"/>
  <c r="P42" i="24"/>
  <c r="P41" i="24"/>
  <c r="P40" i="24"/>
  <c r="P39" i="24"/>
  <c r="P38" i="24"/>
  <c r="P35" i="24"/>
  <c r="Q35" i="24"/>
  <c r="P34" i="24"/>
  <c r="P33" i="24"/>
  <c r="P32" i="24"/>
  <c r="P31" i="24"/>
  <c r="P30" i="24"/>
  <c r="P28" i="24"/>
  <c r="Y34" i="24"/>
  <c r="P27" i="24"/>
  <c r="Y33" i="24"/>
  <c r="P26" i="24"/>
  <c r="Y32" i="24"/>
  <c r="P25" i="24"/>
  <c r="Q25" i="24"/>
  <c r="Y31" i="24"/>
  <c r="P24" i="24"/>
  <c r="Q24" i="24" s="1"/>
  <c r="Y30" i="24"/>
  <c r="P23" i="24"/>
  <c r="Y29" i="24"/>
  <c r="P22" i="24"/>
  <c r="Q22" i="24"/>
  <c r="Y28" i="24"/>
  <c r="P21" i="24"/>
  <c r="Y27" i="24"/>
  <c r="P19" i="24"/>
  <c r="Q19" i="24"/>
  <c r="P18" i="24"/>
  <c r="P17" i="24"/>
  <c r="P16" i="24"/>
  <c r="P15" i="24"/>
  <c r="P14" i="24"/>
  <c r="P11" i="24"/>
  <c r="P10" i="24"/>
  <c r="P9" i="24"/>
  <c r="P8" i="24"/>
  <c r="P7" i="24"/>
  <c r="P6" i="24"/>
  <c r="P5" i="24"/>
  <c r="U39" i="23"/>
  <c r="U38" i="23"/>
  <c r="U37" i="23"/>
  <c r="U36" i="23"/>
  <c r="U35" i="23"/>
  <c r="U34" i="23"/>
  <c r="U33" i="23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P248" i="23"/>
  <c r="P247" i="23"/>
  <c r="P246" i="23"/>
  <c r="Q246" i="23" s="1"/>
  <c r="P244" i="23"/>
  <c r="P243" i="23"/>
  <c r="Q243" i="23" s="1"/>
  <c r="P242" i="23"/>
  <c r="P241" i="23"/>
  <c r="P240" i="23"/>
  <c r="P239" i="23"/>
  <c r="Q239" i="23"/>
  <c r="P238" i="23"/>
  <c r="Q238" i="23"/>
  <c r="P234" i="23"/>
  <c r="P233" i="23"/>
  <c r="P232" i="23"/>
  <c r="P231" i="23"/>
  <c r="Q231" i="23" s="1"/>
  <c r="P230" i="23"/>
  <c r="Q230" i="23" s="1"/>
  <c r="P227" i="23"/>
  <c r="P226" i="23"/>
  <c r="P225" i="23"/>
  <c r="P224" i="23"/>
  <c r="P223" i="23"/>
  <c r="Q223" i="23" s="1"/>
  <c r="P222" i="23"/>
  <c r="P219" i="23"/>
  <c r="Q219" i="23"/>
  <c r="P218" i="23"/>
  <c r="P217" i="23"/>
  <c r="P216" i="23"/>
  <c r="P215" i="23"/>
  <c r="P214" i="23"/>
  <c r="Q214" i="23"/>
  <c r="P212" i="23"/>
  <c r="P210" i="23"/>
  <c r="Q210" i="23"/>
  <c r="P209" i="23"/>
  <c r="P208" i="23"/>
  <c r="P207" i="23"/>
  <c r="Q207" i="23"/>
  <c r="P206" i="23"/>
  <c r="Q206" i="23"/>
  <c r="P202" i="23"/>
  <c r="Q202" i="23"/>
  <c r="P201" i="23"/>
  <c r="P200" i="23"/>
  <c r="P199" i="23"/>
  <c r="P198" i="23"/>
  <c r="P196" i="23"/>
  <c r="P195" i="23"/>
  <c r="P194" i="23"/>
  <c r="P193" i="23"/>
  <c r="P192" i="23"/>
  <c r="P191" i="23"/>
  <c r="P190" i="23"/>
  <c r="Q190" i="23"/>
  <c r="P188" i="23"/>
  <c r="P186" i="23"/>
  <c r="Q186" i="23" s="1"/>
  <c r="P185" i="23"/>
  <c r="Q185" i="23" s="1"/>
  <c r="P184" i="23"/>
  <c r="P183" i="23"/>
  <c r="P182" i="23"/>
  <c r="P178" i="23"/>
  <c r="Q178" i="23"/>
  <c r="P177" i="23"/>
  <c r="Q177" i="23"/>
  <c r="P176" i="23"/>
  <c r="P175" i="23"/>
  <c r="P174" i="23"/>
  <c r="Q174" i="23"/>
  <c r="P171" i="23"/>
  <c r="P170" i="23"/>
  <c r="Q170" i="23" s="1"/>
  <c r="P169" i="23"/>
  <c r="Q169" i="23" s="1"/>
  <c r="P168" i="23"/>
  <c r="P167" i="23"/>
  <c r="P166" i="23"/>
  <c r="Q166" i="23"/>
  <c r="P165" i="23"/>
  <c r="Q165" i="23" s="1"/>
  <c r="P162" i="23"/>
  <c r="P161" i="23"/>
  <c r="P160" i="23"/>
  <c r="Q160" i="23"/>
  <c r="P159" i="23"/>
  <c r="Q159" i="23" s="1"/>
  <c r="P158" i="23"/>
  <c r="P154" i="23"/>
  <c r="P153" i="23"/>
  <c r="P152" i="23"/>
  <c r="Q152" i="23"/>
  <c r="P151" i="23"/>
  <c r="Q151" i="23"/>
  <c r="P150" i="23"/>
  <c r="P148" i="23"/>
  <c r="Q148" i="23"/>
  <c r="P146" i="23"/>
  <c r="P145" i="23"/>
  <c r="P144" i="23"/>
  <c r="Q144" i="23" s="1"/>
  <c r="P143" i="23"/>
  <c r="Q143" i="23"/>
  <c r="P142" i="23"/>
  <c r="P138" i="23"/>
  <c r="P137" i="23"/>
  <c r="P136" i="23"/>
  <c r="Q136" i="23"/>
  <c r="P135" i="23"/>
  <c r="Q135" i="23" s="1"/>
  <c r="P134" i="23"/>
  <c r="P131" i="23"/>
  <c r="P130" i="23"/>
  <c r="P129" i="23"/>
  <c r="P128" i="23"/>
  <c r="Q128" i="23" s="1"/>
  <c r="P127" i="23"/>
  <c r="Q127" i="23"/>
  <c r="P126" i="23"/>
  <c r="P124" i="23"/>
  <c r="P122" i="23"/>
  <c r="P121" i="23"/>
  <c r="P120" i="23"/>
  <c r="P119" i="23"/>
  <c r="Q119" i="23"/>
  <c r="P118" i="23"/>
  <c r="Q118" i="23" s="1"/>
  <c r="P114" i="23"/>
  <c r="Q114" i="23"/>
  <c r="P113" i="23"/>
  <c r="P112" i="23"/>
  <c r="P111" i="23"/>
  <c r="Q111" i="23" s="1"/>
  <c r="P110" i="23"/>
  <c r="P107" i="23"/>
  <c r="Q107" i="23"/>
  <c r="P106" i="23"/>
  <c r="Q106" i="23" s="1"/>
  <c r="P105" i="23"/>
  <c r="P104" i="23"/>
  <c r="P103" i="23"/>
  <c r="Q103" i="23" s="1"/>
  <c r="P102" i="23"/>
  <c r="Q102" i="23"/>
  <c r="P101" i="23"/>
  <c r="P98" i="23"/>
  <c r="Q98" i="23"/>
  <c r="P97" i="23"/>
  <c r="P96" i="23"/>
  <c r="P95" i="23"/>
  <c r="P94" i="23"/>
  <c r="Q94" i="23" s="1"/>
  <c r="P90" i="23"/>
  <c r="P89" i="23"/>
  <c r="P88" i="23"/>
  <c r="P87" i="23"/>
  <c r="P86" i="23"/>
  <c r="P82" i="23"/>
  <c r="P81" i="23"/>
  <c r="P80" i="23"/>
  <c r="Q80" i="23" s="1"/>
  <c r="P79" i="23"/>
  <c r="P78" i="23"/>
  <c r="P75" i="23"/>
  <c r="P74" i="23"/>
  <c r="P73" i="23"/>
  <c r="Q73" i="23" s="1"/>
  <c r="P72" i="23"/>
  <c r="Q72" i="23" s="1"/>
  <c r="P71" i="23"/>
  <c r="P70" i="23"/>
  <c r="P68" i="23"/>
  <c r="P67" i="23"/>
  <c r="Q67" i="23" s="1"/>
  <c r="P66" i="23"/>
  <c r="P65" i="23"/>
  <c r="P64" i="23"/>
  <c r="Q64" i="23" s="1"/>
  <c r="P63" i="23"/>
  <c r="Q63" i="23"/>
  <c r="P62" i="23"/>
  <c r="P59" i="23"/>
  <c r="Q59" i="23"/>
  <c r="P58" i="23"/>
  <c r="P57" i="23"/>
  <c r="P56" i="23"/>
  <c r="Q56" i="23"/>
  <c r="P55" i="23"/>
  <c r="P54" i="23"/>
  <c r="P51" i="23"/>
  <c r="Q51" i="23"/>
  <c r="P50" i="23"/>
  <c r="P49" i="23"/>
  <c r="P48" i="23"/>
  <c r="Q48" i="23" s="1"/>
  <c r="P47" i="23"/>
  <c r="Q47" i="23"/>
  <c r="P46" i="23"/>
  <c r="P44" i="23"/>
  <c r="P43" i="23"/>
  <c r="Q43" i="23" s="1"/>
  <c r="P42" i="23"/>
  <c r="P41" i="23"/>
  <c r="P40" i="23"/>
  <c r="Q40" i="23" s="1"/>
  <c r="P39" i="23"/>
  <c r="Q39" i="23"/>
  <c r="P38" i="23"/>
  <c r="P35" i="23"/>
  <c r="Q35" i="23"/>
  <c r="P34" i="23"/>
  <c r="P33" i="23"/>
  <c r="Q33" i="23"/>
  <c r="P32" i="23"/>
  <c r="Q32" i="23" s="1"/>
  <c r="P31" i="23"/>
  <c r="Q31" i="23"/>
  <c r="P30" i="23"/>
  <c r="P28" i="23"/>
  <c r="Q28" i="23"/>
  <c r="Y34" i="23"/>
  <c r="P27" i="23"/>
  <c r="Y33" i="23"/>
  <c r="P26" i="23"/>
  <c r="Q26" i="23" s="1"/>
  <c r="Y32" i="23"/>
  <c r="P25" i="23"/>
  <c r="Y31" i="23"/>
  <c r="P24" i="23"/>
  <c r="Y30" i="23"/>
  <c r="P23" i="23"/>
  <c r="Q23" i="23"/>
  <c r="Y29" i="23"/>
  <c r="P22" i="23"/>
  <c r="Q22" i="23"/>
  <c r="Y28" i="23"/>
  <c r="Y27" i="23"/>
  <c r="P19" i="23"/>
  <c r="P18" i="23"/>
  <c r="P17" i="23"/>
  <c r="P16" i="23"/>
  <c r="P15" i="23"/>
  <c r="P14" i="23"/>
  <c r="Y18" i="23"/>
  <c r="P11" i="23"/>
  <c r="P10" i="23"/>
  <c r="Q10" i="23"/>
  <c r="P9" i="23"/>
  <c r="Q9" i="23" s="1"/>
  <c r="P8" i="23"/>
  <c r="Q8" i="23" s="1"/>
  <c r="P7" i="23"/>
  <c r="P6" i="23"/>
  <c r="P3" i="23" s="1"/>
  <c r="P5" i="23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P248" i="22"/>
  <c r="P247" i="22"/>
  <c r="Q247" i="22" s="1"/>
  <c r="P246" i="22"/>
  <c r="P244" i="22"/>
  <c r="P242" i="22"/>
  <c r="P241" i="22"/>
  <c r="Q241" i="22" s="1"/>
  <c r="P240" i="22"/>
  <c r="P239" i="22"/>
  <c r="P238" i="22"/>
  <c r="P234" i="22"/>
  <c r="P233" i="22"/>
  <c r="P232" i="22"/>
  <c r="Q232" i="22"/>
  <c r="P231" i="22"/>
  <c r="Q231" i="22" s="1"/>
  <c r="P230" i="22"/>
  <c r="Q230" i="22"/>
  <c r="P228" i="22"/>
  <c r="P227" i="22"/>
  <c r="Q227" i="22"/>
  <c r="P226" i="22"/>
  <c r="P225" i="22"/>
  <c r="P224" i="22"/>
  <c r="P223" i="22"/>
  <c r="P222" i="22"/>
  <c r="Q222" i="22"/>
  <c r="P220" i="22"/>
  <c r="P218" i="22"/>
  <c r="P217" i="22"/>
  <c r="P216" i="22"/>
  <c r="Q216" i="22"/>
  <c r="P215" i="22"/>
  <c r="Q215" i="22"/>
  <c r="P214" i="22"/>
  <c r="P210" i="22"/>
  <c r="P209" i="22"/>
  <c r="P208" i="22"/>
  <c r="P207" i="22"/>
  <c r="P206" i="22"/>
  <c r="P203" i="22"/>
  <c r="P202" i="22"/>
  <c r="P201" i="22"/>
  <c r="P200" i="22"/>
  <c r="Q200" i="22" s="1"/>
  <c r="P199" i="22"/>
  <c r="P198" i="22"/>
  <c r="P196" i="22"/>
  <c r="P195" i="22"/>
  <c r="P194" i="22"/>
  <c r="P193" i="22"/>
  <c r="P192" i="22"/>
  <c r="Q192" i="22"/>
  <c r="P191" i="22"/>
  <c r="P190" i="22"/>
  <c r="P188" i="22"/>
  <c r="P187" i="22"/>
  <c r="P186" i="22"/>
  <c r="Q186" i="22"/>
  <c r="P185" i="22"/>
  <c r="Q185" i="22"/>
  <c r="P184" i="22"/>
  <c r="P183" i="22"/>
  <c r="P182" i="22"/>
  <c r="P181" i="22"/>
  <c r="Q181" i="22" s="1"/>
  <c r="P178" i="22"/>
  <c r="P177" i="22"/>
  <c r="P176" i="22"/>
  <c r="Q176" i="22"/>
  <c r="P175" i="22"/>
  <c r="Q175" i="22" s="1"/>
  <c r="P174" i="22"/>
  <c r="P170" i="22"/>
  <c r="P169" i="22"/>
  <c r="P168" i="22"/>
  <c r="P167" i="22"/>
  <c r="Q167" i="22"/>
  <c r="P166" i="22"/>
  <c r="P163" i="22"/>
  <c r="P162" i="22"/>
  <c r="P161" i="22"/>
  <c r="P160" i="22"/>
  <c r="P159" i="22"/>
  <c r="Q159" i="22"/>
  <c r="P158" i="22"/>
  <c r="P156" i="22"/>
  <c r="P155" i="22"/>
  <c r="P154" i="22"/>
  <c r="P153" i="22"/>
  <c r="P152" i="22"/>
  <c r="P151" i="22"/>
  <c r="P150" i="22"/>
  <c r="P148" i="22"/>
  <c r="P147" i="22"/>
  <c r="P146" i="22"/>
  <c r="P145" i="22"/>
  <c r="P144" i="22"/>
  <c r="P143" i="22"/>
  <c r="Q143" i="22"/>
  <c r="P142" i="22"/>
  <c r="P140" i="22"/>
  <c r="P139" i="22"/>
  <c r="P138" i="22"/>
  <c r="P137" i="22"/>
  <c r="P136" i="22"/>
  <c r="P135" i="22"/>
  <c r="Q135" i="22" s="1"/>
  <c r="P134" i="22"/>
  <c r="P132" i="22"/>
  <c r="P131" i="22"/>
  <c r="P130" i="22"/>
  <c r="P129" i="22"/>
  <c r="P128" i="22"/>
  <c r="P127" i="22"/>
  <c r="Q127" i="22"/>
  <c r="P126" i="22"/>
  <c r="P125" i="22"/>
  <c r="P123" i="22"/>
  <c r="P122" i="22"/>
  <c r="P121" i="22"/>
  <c r="P120" i="22"/>
  <c r="P119" i="22"/>
  <c r="P118" i="22"/>
  <c r="P117" i="22"/>
  <c r="P115" i="22"/>
  <c r="P114" i="22"/>
  <c r="P113" i="22"/>
  <c r="P112" i="22"/>
  <c r="Q112" i="22"/>
  <c r="P111" i="22"/>
  <c r="Q111" i="22"/>
  <c r="P110" i="22"/>
  <c r="P107" i="22"/>
  <c r="P106" i="22"/>
  <c r="P105" i="22"/>
  <c r="P104" i="22"/>
  <c r="Q104" i="22"/>
  <c r="P103" i="22"/>
  <c r="Q103" i="22"/>
  <c r="P102" i="22"/>
  <c r="P99" i="22"/>
  <c r="P98" i="22"/>
  <c r="P97" i="22"/>
  <c r="P96" i="22"/>
  <c r="Q96" i="22"/>
  <c r="P95" i="22"/>
  <c r="Q95" i="22"/>
  <c r="P94" i="22"/>
  <c r="P92" i="22"/>
  <c r="P91" i="22"/>
  <c r="P90" i="22"/>
  <c r="P89" i="22"/>
  <c r="Q89" i="22"/>
  <c r="P88" i="22"/>
  <c r="Q88" i="22"/>
  <c r="P87" i="22"/>
  <c r="P86" i="22"/>
  <c r="P83" i="22"/>
  <c r="P82" i="22"/>
  <c r="P81" i="22"/>
  <c r="P80" i="22"/>
  <c r="P79" i="22"/>
  <c r="P78" i="22"/>
  <c r="P75" i="22"/>
  <c r="P74" i="22"/>
  <c r="P73" i="22"/>
  <c r="P72" i="22"/>
  <c r="P71" i="22"/>
  <c r="P70" i="22"/>
  <c r="P67" i="22"/>
  <c r="P66" i="22"/>
  <c r="P65" i="22"/>
  <c r="P64" i="22"/>
  <c r="P63" i="22"/>
  <c r="P62" i="22"/>
  <c r="P59" i="22"/>
  <c r="P58" i="22"/>
  <c r="P57" i="22"/>
  <c r="Q57" i="22"/>
  <c r="P56" i="22"/>
  <c r="Q56" i="22"/>
  <c r="P55" i="22"/>
  <c r="Q55" i="22"/>
  <c r="P54" i="22"/>
  <c r="P51" i="22"/>
  <c r="P50" i="22"/>
  <c r="P49" i="22"/>
  <c r="P48" i="22"/>
  <c r="Q48" i="22"/>
  <c r="P47" i="22"/>
  <c r="Q47" i="22"/>
  <c r="P46" i="22"/>
  <c r="P44" i="22"/>
  <c r="Q44" i="22"/>
  <c r="P43" i="22"/>
  <c r="P42" i="22"/>
  <c r="P41" i="22"/>
  <c r="P40" i="22"/>
  <c r="Q40" i="22" s="1"/>
  <c r="P39" i="22"/>
  <c r="Q39" i="22"/>
  <c r="P38" i="22"/>
  <c r="P35" i="22"/>
  <c r="Q35" i="22" s="1"/>
  <c r="P34" i="22"/>
  <c r="P33" i="22"/>
  <c r="Q33" i="22"/>
  <c r="P32" i="22"/>
  <c r="Q32" i="22"/>
  <c r="P31" i="22"/>
  <c r="Q31" i="22"/>
  <c r="P30" i="22"/>
  <c r="P28" i="22"/>
  <c r="Y34" i="22"/>
  <c r="P27" i="22"/>
  <c r="Y33" i="22"/>
  <c r="P26" i="22"/>
  <c r="Q26" i="22"/>
  <c r="Y32" i="22"/>
  <c r="P25" i="22"/>
  <c r="Y31" i="22"/>
  <c r="P24" i="22"/>
  <c r="Y30" i="22"/>
  <c r="P23" i="22"/>
  <c r="Y29" i="22"/>
  <c r="P22" i="22"/>
  <c r="Y28" i="22"/>
  <c r="Y27" i="22"/>
  <c r="P20" i="22"/>
  <c r="Q20" i="22" s="1"/>
  <c r="P19" i="22"/>
  <c r="P18" i="22"/>
  <c r="P17" i="22"/>
  <c r="P16" i="22"/>
  <c r="Q16" i="22"/>
  <c r="P15" i="22"/>
  <c r="P14" i="22"/>
  <c r="P11" i="22"/>
  <c r="P10" i="22"/>
  <c r="P9" i="22"/>
  <c r="P8" i="22"/>
  <c r="P7" i="22"/>
  <c r="P6" i="22"/>
  <c r="Q6" i="22" s="1"/>
  <c r="P5" i="22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P248" i="21"/>
  <c r="P247" i="21"/>
  <c r="P244" i="21"/>
  <c r="P243" i="21"/>
  <c r="Q243" i="21"/>
  <c r="P242" i="21"/>
  <c r="Q242" i="21" s="1"/>
  <c r="P241" i="21"/>
  <c r="P240" i="21"/>
  <c r="Q240" i="21" s="1"/>
  <c r="P239" i="21"/>
  <c r="P237" i="21"/>
  <c r="P236" i="21"/>
  <c r="P235" i="21"/>
  <c r="Q235" i="21" s="1"/>
  <c r="P234" i="21"/>
  <c r="Q234" i="21"/>
  <c r="P233" i="21"/>
  <c r="P232" i="21"/>
  <c r="Q232" i="21"/>
  <c r="P231" i="21"/>
  <c r="P228" i="21"/>
  <c r="P227" i="21"/>
  <c r="Q227" i="21" s="1"/>
  <c r="P226" i="21"/>
  <c r="P225" i="21"/>
  <c r="P224" i="21"/>
  <c r="Q224" i="21" s="1"/>
  <c r="P223" i="21"/>
  <c r="P220" i="21"/>
  <c r="P219" i="21"/>
  <c r="Q219" i="21"/>
  <c r="P218" i="21"/>
  <c r="Q218" i="21" s="1"/>
  <c r="P217" i="21"/>
  <c r="P216" i="21"/>
  <c r="Q216" i="21"/>
  <c r="P215" i="21"/>
  <c r="P213" i="21"/>
  <c r="P212" i="21"/>
  <c r="P211" i="21"/>
  <c r="Q211" i="21" s="1"/>
  <c r="P210" i="21"/>
  <c r="P209" i="21"/>
  <c r="P208" i="21"/>
  <c r="Q208" i="21"/>
  <c r="P207" i="21"/>
  <c r="P206" i="21"/>
  <c r="P204" i="21"/>
  <c r="P203" i="21"/>
  <c r="P202" i="21"/>
  <c r="Q202" i="21" s="1"/>
  <c r="P201" i="21"/>
  <c r="P200" i="21"/>
  <c r="Q200" i="21" s="1"/>
  <c r="P199" i="21"/>
  <c r="Q199" i="21" s="1"/>
  <c r="P196" i="21"/>
  <c r="P195" i="21"/>
  <c r="Q195" i="21"/>
  <c r="P194" i="21"/>
  <c r="P193" i="21"/>
  <c r="P192" i="21"/>
  <c r="Q192" i="21"/>
  <c r="P191" i="21"/>
  <c r="P188" i="21"/>
  <c r="Q188" i="21" s="1"/>
  <c r="P187" i="21"/>
  <c r="Q187" i="21"/>
  <c r="P186" i="21"/>
  <c r="Q186" i="21" s="1"/>
  <c r="P185" i="21"/>
  <c r="P184" i="21"/>
  <c r="Q184" i="21"/>
  <c r="P183" i="21"/>
  <c r="P180" i="21"/>
  <c r="P179" i="21"/>
  <c r="Q179" i="21"/>
  <c r="P178" i="21"/>
  <c r="P177" i="21"/>
  <c r="P176" i="21"/>
  <c r="Q176" i="21" s="1"/>
  <c r="P175" i="21"/>
  <c r="P172" i="21"/>
  <c r="P171" i="21"/>
  <c r="P170" i="21"/>
  <c r="P169" i="21"/>
  <c r="P168" i="21"/>
  <c r="Q168" i="21"/>
  <c r="P167" i="21"/>
  <c r="Q167" i="21" s="1"/>
  <c r="P164" i="21"/>
  <c r="P163" i="21"/>
  <c r="Q163" i="21" s="1"/>
  <c r="P162" i="21"/>
  <c r="P161" i="21"/>
  <c r="Q161" i="21" s="1"/>
  <c r="P160" i="21"/>
  <c r="Q160" i="21"/>
  <c r="P159" i="21"/>
  <c r="P158" i="21"/>
  <c r="P156" i="21"/>
  <c r="P155" i="21"/>
  <c r="P154" i="21"/>
  <c r="P153" i="21"/>
  <c r="P152" i="21"/>
  <c r="P151" i="21"/>
  <c r="P150" i="21"/>
  <c r="P148" i="21"/>
  <c r="P147" i="21"/>
  <c r="P146" i="21"/>
  <c r="P145" i="21"/>
  <c r="P144" i="21"/>
  <c r="P143" i="21"/>
  <c r="P142" i="21"/>
  <c r="P140" i="21"/>
  <c r="P139" i="21"/>
  <c r="P138" i="21"/>
  <c r="P137" i="21"/>
  <c r="P136" i="21"/>
  <c r="P135" i="21"/>
  <c r="P134" i="21"/>
  <c r="P132" i="21"/>
  <c r="P131" i="21"/>
  <c r="P130" i="21"/>
  <c r="P129" i="21"/>
  <c r="P128" i="21"/>
  <c r="Q128" i="21"/>
  <c r="P127" i="21"/>
  <c r="Q127" i="21" s="1"/>
  <c r="P124" i="21"/>
  <c r="P123" i="21"/>
  <c r="Q123" i="21"/>
  <c r="P122" i="21"/>
  <c r="P121" i="21"/>
  <c r="P120" i="21"/>
  <c r="Q120" i="21"/>
  <c r="P119" i="21"/>
  <c r="Q119" i="21" s="1"/>
  <c r="P117" i="21"/>
  <c r="P116" i="21"/>
  <c r="Q116" i="21" s="1"/>
  <c r="P115" i="21"/>
  <c r="Q115" i="21"/>
  <c r="P114" i="21"/>
  <c r="P113" i="21"/>
  <c r="P112" i="21"/>
  <c r="Q112" i="21"/>
  <c r="P111" i="21"/>
  <c r="Q111" i="21" s="1"/>
  <c r="P108" i="21"/>
  <c r="P107" i="21"/>
  <c r="P106" i="21"/>
  <c r="P105" i="21"/>
  <c r="P104" i="21"/>
  <c r="Q104" i="21" s="1"/>
  <c r="P103" i="21"/>
  <c r="Q103" i="21"/>
  <c r="P100" i="21"/>
  <c r="P99" i="21"/>
  <c r="Q99" i="21" s="1"/>
  <c r="P98" i="21"/>
  <c r="P97" i="21"/>
  <c r="Q97" i="21" s="1"/>
  <c r="P96" i="21"/>
  <c r="Q96" i="21"/>
  <c r="P95" i="21"/>
  <c r="Q95" i="21" s="1"/>
  <c r="P92" i="21"/>
  <c r="P91" i="21"/>
  <c r="Q91" i="21"/>
  <c r="P90" i="21"/>
  <c r="Q90" i="21" s="1"/>
  <c r="P89" i="21"/>
  <c r="P88" i="21"/>
  <c r="Q88" i="21"/>
  <c r="P87" i="21"/>
  <c r="Q87" i="21"/>
  <c r="P84" i="21"/>
  <c r="Q84" i="21" s="1"/>
  <c r="P83" i="21"/>
  <c r="Q83" i="21" s="1"/>
  <c r="P82" i="21"/>
  <c r="P81" i="21"/>
  <c r="P80" i="21"/>
  <c r="Q80" i="21" s="1"/>
  <c r="P79" i="21"/>
  <c r="Q79" i="21" s="1"/>
  <c r="P76" i="21"/>
  <c r="P75" i="21"/>
  <c r="P74" i="21"/>
  <c r="P73" i="21"/>
  <c r="P72" i="21"/>
  <c r="Q72" i="21"/>
  <c r="P71" i="21"/>
  <c r="Q71" i="21" s="1"/>
  <c r="P68" i="21"/>
  <c r="Q68" i="21"/>
  <c r="P67" i="21"/>
  <c r="Q67" i="21" s="1"/>
  <c r="P66" i="21"/>
  <c r="P65" i="21"/>
  <c r="Q65" i="21" s="1"/>
  <c r="P64" i="21"/>
  <c r="Q64" i="21"/>
  <c r="P63" i="21"/>
  <c r="Q63" i="21" s="1"/>
  <c r="P60" i="21"/>
  <c r="Q60" i="21" s="1"/>
  <c r="P59" i="21"/>
  <c r="Q59" i="21"/>
  <c r="P58" i="21"/>
  <c r="Q58" i="21" s="1"/>
  <c r="P57" i="21"/>
  <c r="P56" i="21"/>
  <c r="Q56" i="21"/>
  <c r="P55" i="21"/>
  <c r="Q55" i="21" s="1"/>
  <c r="P54" i="21"/>
  <c r="P52" i="21"/>
  <c r="P51" i="21"/>
  <c r="Q51" i="21"/>
  <c r="P50" i="21"/>
  <c r="P49" i="21"/>
  <c r="P48" i="21"/>
  <c r="Q48" i="21"/>
  <c r="P47" i="21"/>
  <c r="P46" i="21"/>
  <c r="P44" i="21"/>
  <c r="P43" i="21"/>
  <c r="P42" i="21"/>
  <c r="P41" i="21"/>
  <c r="P40" i="21"/>
  <c r="P39" i="21"/>
  <c r="P38" i="21"/>
  <c r="P36" i="21"/>
  <c r="P35" i="21"/>
  <c r="Q35" i="21" s="1"/>
  <c r="P34" i="21"/>
  <c r="Q34" i="21"/>
  <c r="P33" i="21"/>
  <c r="P32" i="21"/>
  <c r="Q32" i="21"/>
  <c r="P31" i="21"/>
  <c r="Q31" i="21"/>
  <c r="P30" i="21"/>
  <c r="P28" i="21"/>
  <c r="Y34" i="21"/>
  <c r="P27" i="21"/>
  <c r="Y33" i="21"/>
  <c r="P26" i="21"/>
  <c r="Q26" i="21"/>
  <c r="Y32" i="21"/>
  <c r="P25" i="21"/>
  <c r="Y31" i="21"/>
  <c r="P24" i="21"/>
  <c r="Q24" i="21"/>
  <c r="Y30" i="21"/>
  <c r="P23" i="21"/>
  <c r="Y29" i="21"/>
  <c r="P22" i="21"/>
  <c r="Y28" i="21"/>
  <c r="Y27" i="21"/>
  <c r="P20" i="21"/>
  <c r="P19" i="21"/>
  <c r="Q19" i="21"/>
  <c r="P18" i="21"/>
  <c r="Q18" i="21" s="1"/>
  <c r="P17" i="21"/>
  <c r="Q17" i="21"/>
  <c r="P16" i="21"/>
  <c r="Q16" i="21"/>
  <c r="P15" i="21"/>
  <c r="P14" i="21"/>
  <c r="Q14" i="21"/>
  <c r="P12" i="21"/>
  <c r="Q12" i="21"/>
  <c r="P11" i="21"/>
  <c r="P10" i="21"/>
  <c r="Q10" i="21" s="1"/>
  <c r="P9" i="21"/>
  <c r="P8" i="21"/>
  <c r="P7" i="21"/>
  <c r="P6" i="21"/>
  <c r="P5" i="21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P248" i="20"/>
  <c r="P247" i="20"/>
  <c r="P246" i="20"/>
  <c r="P243" i="20"/>
  <c r="Q243" i="20"/>
  <c r="P242" i="20"/>
  <c r="Q242" i="20"/>
  <c r="P240" i="20"/>
  <c r="P239" i="20"/>
  <c r="P238" i="20"/>
  <c r="P236" i="20"/>
  <c r="P235" i="20"/>
  <c r="P234" i="20"/>
  <c r="P232" i="20"/>
  <c r="P231" i="20"/>
  <c r="P230" i="20"/>
  <c r="P229" i="20"/>
  <c r="P227" i="20"/>
  <c r="Q227" i="20" s="1"/>
  <c r="P226" i="20"/>
  <c r="Q226" i="20" s="1"/>
  <c r="P224" i="20"/>
  <c r="Q224" i="20" s="1"/>
  <c r="P223" i="20"/>
  <c r="P222" i="20"/>
  <c r="P219" i="20"/>
  <c r="Q219" i="20"/>
  <c r="P218" i="20"/>
  <c r="Q218" i="20" s="1"/>
  <c r="P216" i="20"/>
  <c r="P215" i="20"/>
  <c r="P214" i="20"/>
  <c r="P211" i="20"/>
  <c r="P210" i="20"/>
  <c r="Q210" i="20"/>
  <c r="P208" i="20"/>
  <c r="P207" i="20"/>
  <c r="Q207" i="20"/>
  <c r="P206" i="20"/>
  <c r="P203" i="20"/>
  <c r="P202" i="20"/>
  <c r="P200" i="20"/>
  <c r="P199" i="20"/>
  <c r="Q199" i="20"/>
  <c r="P198" i="20"/>
  <c r="P195" i="20"/>
  <c r="Q195" i="20"/>
  <c r="P194" i="20"/>
  <c r="Q194" i="20" s="1"/>
  <c r="P192" i="20"/>
  <c r="P191" i="20"/>
  <c r="P190" i="20"/>
  <c r="P188" i="20"/>
  <c r="P187" i="20"/>
  <c r="Q187" i="20"/>
  <c r="P186" i="20"/>
  <c r="Q186" i="20"/>
  <c r="P184" i="20"/>
  <c r="P183" i="20"/>
  <c r="Q183" i="20" s="1"/>
  <c r="P182" i="20"/>
  <c r="P179" i="20"/>
  <c r="Q179" i="20"/>
  <c r="P178" i="20"/>
  <c r="Q178" i="20"/>
  <c r="P176" i="20"/>
  <c r="P175" i="20"/>
  <c r="Q175" i="20"/>
  <c r="P174" i="20"/>
  <c r="P172" i="20"/>
  <c r="P171" i="20"/>
  <c r="P170" i="20"/>
  <c r="P168" i="20"/>
  <c r="Q168" i="20" s="1"/>
  <c r="P167" i="20"/>
  <c r="P166" i="20"/>
  <c r="P165" i="20"/>
  <c r="P163" i="20"/>
  <c r="Q163" i="20"/>
  <c r="P162" i="20"/>
  <c r="Q162" i="20"/>
  <c r="P161" i="20"/>
  <c r="Q161" i="20"/>
  <c r="P160" i="20"/>
  <c r="P159" i="20"/>
  <c r="P158" i="20"/>
  <c r="P155" i="20"/>
  <c r="Q155" i="20"/>
  <c r="P154" i="20"/>
  <c r="Q154" i="20" s="1"/>
  <c r="P152" i="20"/>
  <c r="P151" i="20"/>
  <c r="Q151" i="20"/>
  <c r="P150" i="20"/>
  <c r="P149" i="20"/>
  <c r="P147" i="20"/>
  <c r="Q147" i="20" s="1"/>
  <c r="P146" i="20"/>
  <c r="Q146" i="20" s="1"/>
  <c r="P144" i="20"/>
  <c r="P143" i="20"/>
  <c r="Q143" i="20" s="1"/>
  <c r="P142" i="20"/>
  <c r="P139" i="20"/>
  <c r="P138" i="20"/>
  <c r="P137" i="20"/>
  <c r="Q137" i="20" s="1"/>
  <c r="P136" i="20"/>
  <c r="Q136" i="20"/>
  <c r="P135" i="20"/>
  <c r="Q135" i="20" s="1"/>
  <c r="P134" i="20"/>
  <c r="P132" i="20"/>
  <c r="P131" i="20"/>
  <c r="Q131" i="20"/>
  <c r="P130" i="20"/>
  <c r="Q130" i="20"/>
  <c r="P128" i="20"/>
  <c r="P127" i="20"/>
  <c r="P126" i="20"/>
  <c r="P123" i="20"/>
  <c r="P122" i="20"/>
  <c r="P121" i="20"/>
  <c r="Q121" i="20"/>
  <c r="P120" i="20"/>
  <c r="P119" i="20"/>
  <c r="P118" i="20"/>
  <c r="P115" i="20"/>
  <c r="P114" i="20"/>
  <c r="P113" i="20"/>
  <c r="P112" i="20"/>
  <c r="P111" i="20"/>
  <c r="P110" i="20"/>
  <c r="P107" i="20"/>
  <c r="P106" i="20"/>
  <c r="P105" i="20"/>
  <c r="Q105" i="20" s="1"/>
  <c r="P104" i="20"/>
  <c r="P103" i="20"/>
  <c r="P102" i="20"/>
  <c r="P99" i="20"/>
  <c r="P98" i="20"/>
  <c r="P96" i="20"/>
  <c r="P95" i="20"/>
  <c r="P94" i="20"/>
  <c r="P92" i="20"/>
  <c r="P91" i="20"/>
  <c r="Q91" i="20" s="1"/>
  <c r="P90" i="20"/>
  <c r="P89" i="20"/>
  <c r="P88" i="20"/>
  <c r="P87" i="20"/>
  <c r="P86" i="20"/>
  <c r="P84" i="20"/>
  <c r="P83" i="20"/>
  <c r="P82" i="20"/>
  <c r="P81" i="20"/>
  <c r="P80" i="20"/>
  <c r="P79" i="20"/>
  <c r="P78" i="20"/>
  <c r="P76" i="20"/>
  <c r="P75" i="20"/>
  <c r="P74" i="20"/>
  <c r="P73" i="20"/>
  <c r="P72" i="20"/>
  <c r="P71" i="20"/>
  <c r="P70" i="20"/>
  <c r="P68" i="20"/>
  <c r="P67" i="20"/>
  <c r="P66" i="20"/>
  <c r="P65" i="20"/>
  <c r="P64" i="20"/>
  <c r="P63" i="20"/>
  <c r="P62" i="20"/>
  <c r="P60" i="20"/>
  <c r="P59" i="20"/>
  <c r="P58" i="20"/>
  <c r="P57" i="20"/>
  <c r="P56" i="20"/>
  <c r="P55" i="20"/>
  <c r="P54" i="20"/>
  <c r="P52" i="20"/>
  <c r="P51" i="20"/>
  <c r="P50" i="20"/>
  <c r="P49" i="20"/>
  <c r="P48" i="20"/>
  <c r="P47" i="20"/>
  <c r="P46" i="20"/>
  <c r="P44" i="20"/>
  <c r="P43" i="20"/>
  <c r="P42" i="20"/>
  <c r="P41" i="20"/>
  <c r="P40" i="20"/>
  <c r="P39" i="20"/>
  <c r="P38" i="20"/>
  <c r="P36" i="20"/>
  <c r="P35" i="20"/>
  <c r="P34" i="20"/>
  <c r="P33" i="20"/>
  <c r="P32" i="20"/>
  <c r="P31" i="20"/>
  <c r="P30" i="20"/>
  <c r="P28" i="20"/>
  <c r="Y34" i="20"/>
  <c r="P27" i="20"/>
  <c r="Y33" i="20"/>
  <c r="P26" i="20"/>
  <c r="Y32" i="20"/>
  <c r="P25" i="20"/>
  <c r="Y31" i="20"/>
  <c r="P24" i="20"/>
  <c r="Y30" i="20"/>
  <c r="P23" i="20"/>
  <c r="Y29" i="20"/>
  <c r="P22" i="20"/>
  <c r="Y28" i="20"/>
  <c r="Y27" i="20"/>
  <c r="P20" i="20"/>
  <c r="P19" i="20"/>
  <c r="P18" i="20"/>
  <c r="P17" i="20"/>
  <c r="P16" i="20"/>
  <c r="P15" i="20"/>
  <c r="P14" i="20"/>
  <c r="P12" i="20"/>
  <c r="P11" i="20"/>
  <c r="P10" i="20"/>
  <c r="P9" i="20"/>
  <c r="P8" i="20"/>
  <c r="P7" i="20"/>
  <c r="P6" i="20"/>
  <c r="P5" i="20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P248" i="19"/>
  <c r="P247" i="19"/>
  <c r="P246" i="19"/>
  <c r="P243" i="19"/>
  <c r="P242" i="19"/>
  <c r="P240" i="19"/>
  <c r="P239" i="19"/>
  <c r="P238" i="19"/>
  <c r="P235" i="19"/>
  <c r="P234" i="19"/>
  <c r="P232" i="19"/>
  <c r="P231" i="19"/>
  <c r="P230" i="19"/>
  <c r="P227" i="19"/>
  <c r="P226" i="19"/>
  <c r="Q226" i="19"/>
  <c r="P225" i="19"/>
  <c r="Q225" i="19"/>
  <c r="P224" i="19"/>
  <c r="P223" i="19"/>
  <c r="P222" i="19"/>
  <c r="P219" i="19"/>
  <c r="P218" i="19"/>
  <c r="P217" i="19"/>
  <c r="P216" i="19"/>
  <c r="P215" i="19"/>
  <c r="P214" i="19"/>
  <c r="P211" i="19"/>
  <c r="P210" i="19"/>
  <c r="P209" i="19"/>
  <c r="P208" i="19"/>
  <c r="P207" i="19"/>
  <c r="P206" i="19"/>
  <c r="P203" i="19"/>
  <c r="P202" i="19"/>
  <c r="P201" i="19"/>
  <c r="P200" i="19"/>
  <c r="P199" i="19"/>
  <c r="P198" i="19"/>
  <c r="P195" i="19"/>
  <c r="P194" i="19"/>
  <c r="P193" i="19"/>
  <c r="Q193" i="19" s="1"/>
  <c r="P192" i="19"/>
  <c r="P191" i="19"/>
  <c r="P190" i="19"/>
  <c r="P187" i="19"/>
  <c r="Q187" i="19"/>
  <c r="P186" i="19"/>
  <c r="Q186" i="19"/>
  <c r="P184" i="19"/>
  <c r="P183" i="19"/>
  <c r="Q183" i="19"/>
  <c r="P182" i="19"/>
  <c r="P181" i="19"/>
  <c r="Q181" i="19" s="1"/>
  <c r="P179" i="19"/>
  <c r="P178" i="19"/>
  <c r="Q178" i="19" s="1"/>
  <c r="P176" i="19"/>
  <c r="P175" i="19"/>
  <c r="Q175" i="19" s="1"/>
  <c r="P174" i="19"/>
  <c r="P171" i="19"/>
  <c r="Q171" i="19"/>
  <c r="P170" i="19"/>
  <c r="P169" i="19"/>
  <c r="Q169" i="19" s="1"/>
  <c r="P168" i="19"/>
  <c r="P167" i="19"/>
  <c r="Q167" i="19"/>
  <c r="P166" i="19"/>
  <c r="P164" i="19"/>
  <c r="P163" i="19"/>
  <c r="Q163" i="19" s="1"/>
  <c r="P162" i="19"/>
  <c r="Q162" i="19" s="1"/>
  <c r="P161" i="19"/>
  <c r="Q161" i="19" s="1"/>
  <c r="P160" i="19"/>
  <c r="P159" i="19"/>
  <c r="P158" i="19"/>
  <c r="P155" i="19"/>
  <c r="Q155" i="19"/>
  <c r="P154" i="19"/>
  <c r="P152" i="19"/>
  <c r="P151" i="19"/>
  <c r="P150" i="19"/>
  <c r="P147" i="19"/>
  <c r="P146" i="19"/>
  <c r="P145" i="19"/>
  <c r="P144" i="19"/>
  <c r="P143" i="19"/>
  <c r="P142" i="19"/>
  <c r="P139" i="19"/>
  <c r="P138" i="19"/>
  <c r="P137" i="19"/>
  <c r="Q137" i="19"/>
  <c r="P136" i="19"/>
  <c r="P135" i="19"/>
  <c r="P134" i="19"/>
  <c r="P131" i="19"/>
  <c r="P130" i="19"/>
  <c r="Q130" i="19"/>
  <c r="P128" i="19"/>
  <c r="P127" i="19"/>
  <c r="P126" i="19"/>
  <c r="P124" i="19"/>
  <c r="P123" i="19"/>
  <c r="Q123" i="19" s="1"/>
  <c r="P122" i="19"/>
  <c r="Q122" i="19" s="1"/>
  <c r="P121" i="19"/>
  <c r="P120" i="19"/>
  <c r="P119" i="19"/>
  <c r="Q119" i="19"/>
  <c r="P118" i="19"/>
  <c r="P115" i="19"/>
  <c r="P114" i="19"/>
  <c r="Q114" i="19" s="1"/>
  <c r="P112" i="19"/>
  <c r="P111" i="19"/>
  <c r="Q111" i="19" s="1"/>
  <c r="P110" i="19"/>
  <c r="P108" i="19"/>
  <c r="P107" i="19"/>
  <c r="Q107" i="19"/>
  <c r="P106" i="19"/>
  <c r="P105" i="19"/>
  <c r="P104" i="19"/>
  <c r="P103" i="19"/>
  <c r="Q103" i="19" s="1"/>
  <c r="P102" i="19"/>
  <c r="P99" i="19"/>
  <c r="Q99" i="19"/>
  <c r="P98" i="19"/>
  <c r="Q98" i="19"/>
  <c r="P96" i="19"/>
  <c r="P95" i="19"/>
  <c r="P94" i="19"/>
  <c r="P92" i="19"/>
  <c r="P91" i="19"/>
  <c r="Q91" i="19"/>
  <c r="P90" i="19"/>
  <c r="Q90" i="19"/>
  <c r="P88" i="19"/>
  <c r="P87" i="19"/>
  <c r="P86" i="19"/>
  <c r="P83" i="19"/>
  <c r="P82" i="19"/>
  <c r="Q82" i="19" s="1"/>
  <c r="P80" i="19"/>
  <c r="P79" i="19"/>
  <c r="P78" i="19"/>
  <c r="P75" i="19"/>
  <c r="Q75" i="19" s="1"/>
  <c r="P74" i="19"/>
  <c r="P73" i="19"/>
  <c r="P72" i="19"/>
  <c r="P71" i="19"/>
  <c r="Q71" i="19"/>
  <c r="P70" i="19"/>
  <c r="P67" i="19"/>
  <c r="Q67" i="19"/>
  <c r="P66" i="19"/>
  <c r="P65" i="19"/>
  <c r="Q65" i="19"/>
  <c r="P64" i="19"/>
  <c r="P63" i="19"/>
  <c r="P62" i="19"/>
  <c r="P60" i="19"/>
  <c r="P59" i="19"/>
  <c r="Q59" i="19" s="1"/>
  <c r="P58" i="19"/>
  <c r="P57" i="19"/>
  <c r="P56" i="19"/>
  <c r="P55" i="19"/>
  <c r="Q55" i="19"/>
  <c r="P54" i="19"/>
  <c r="P53" i="19"/>
  <c r="P51" i="19"/>
  <c r="P50" i="19"/>
  <c r="P49" i="19"/>
  <c r="P48" i="19"/>
  <c r="P47" i="19"/>
  <c r="Q47" i="19"/>
  <c r="P46" i="19"/>
  <c r="P43" i="19"/>
  <c r="Q43" i="19"/>
  <c r="P42" i="19"/>
  <c r="P41" i="19"/>
  <c r="Q41" i="19"/>
  <c r="P40" i="19"/>
  <c r="P39" i="19"/>
  <c r="Q39" i="19"/>
  <c r="P38" i="19"/>
  <c r="P35" i="19"/>
  <c r="Q35" i="19"/>
  <c r="P34" i="19"/>
  <c r="P33" i="19"/>
  <c r="P32" i="19"/>
  <c r="P31" i="19"/>
  <c r="Q31" i="19"/>
  <c r="P30" i="19"/>
  <c r="P28" i="19"/>
  <c r="Y34" i="19"/>
  <c r="P27" i="19"/>
  <c r="Y33" i="19"/>
  <c r="P26" i="19"/>
  <c r="Q26" i="19"/>
  <c r="Y32" i="19"/>
  <c r="P25" i="19"/>
  <c r="Y31" i="19"/>
  <c r="P24" i="19"/>
  <c r="Y30" i="19"/>
  <c r="P23" i="19"/>
  <c r="Y29" i="19"/>
  <c r="P22" i="19"/>
  <c r="Y28" i="19"/>
  <c r="Y27" i="19"/>
  <c r="P20" i="19"/>
  <c r="P19" i="19"/>
  <c r="Q19" i="19"/>
  <c r="P18" i="19"/>
  <c r="Q18" i="19"/>
  <c r="P17" i="19"/>
  <c r="Q17" i="19"/>
  <c r="P16" i="19"/>
  <c r="P15" i="19"/>
  <c r="P14" i="19"/>
  <c r="P11" i="19"/>
  <c r="P10" i="19"/>
  <c r="P9" i="19"/>
  <c r="P8" i="19"/>
  <c r="P7" i="19"/>
  <c r="Q7" i="19" s="1"/>
  <c r="P6" i="19"/>
  <c r="P3" i="19" s="1"/>
  <c r="Q6" i="19"/>
  <c r="P5" i="19"/>
  <c r="U37" i="18"/>
  <c r="U39" i="18"/>
  <c r="U38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P248" i="18"/>
  <c r="P246" i="18"/>
  <c r="P244" i="18"/>
  <c r="P243" i="18"/>
  <c r="P242" i="18"/>
  <c r="P241" i="18"/>
  <c r="Q241" i="18" s="1"/>
  <c r="P240" i="18"/>
  <c r="P238" i="18"/>
  <c r="P237" i="18"/>
  <c r="P235" i="18"/>
  <c r="Q235" i="18" s="1"/>
  <c r="P234" i="18"/>
  <c r="P233" i="18"/>
  <c r="P232" i="18"/>
  <c r="P231" i="18"/>
  <c r="P230" i="18"/>
  <c r="P227" i="18"/>
  <c r="P226" i="18"/>
  <c r="Q226" i="18"/>
  <c r="P225" i="18"/>
  <c r="P224" i="18"/>
  <c r="P223" i="18"/>
  <c r="P222" i="18"/>
  <c r="P219" i="18"/>
  <c r="P218" i="18"/>
  <c r="P217" i="18"/>
  <c r="P216" i="18"/>
  <c r="P215" i="18"/>
  <c r="P214" i="18"/>
  <c r="P211" i="18"/>
  <c r="P210" i="18"/>
  <c r="P209" i="18"/>
  <c r="P208" i="18"/>
  <c r="P207" i="18"/>
  <c r="P206" i="18"/>
  <c r="P203" i="18"/>
  <c r="P202" i="18"/>
  <c r="Q202" i="18"/>
  <c r="P201" i="18"/>
  <c r="Q201" i="18" s="1"/>
  <c r="P200" i="18"/>
  <c r="P199" i="18"/>
  <c r="P198" i="18"/>
  <c r="P195" i="18"/>
  <c r="P194" i="18"/>
  <c r="Q194" i="18"/>
  <c r="P193" i="18"/>
  <c r="Q193" i="18" s="1"/>
  <c r="P192" i="18"/>
  <c r="P191" i="18"/>
  <c r="Q191" i="18"/>
  <c r="P190" i="18"/>
  <c r="P187" i="18"/>
  <c r="Q187" i="18" s="1"/>
  <c r="P186" i="18"/>
  <c r="Q186" i="18"/>
  <c r="P185" i="18"/>
  <c r="P184" i="18"/>
  <c r="P183" i="18"/>
  <c r="P182" i="18"/>
  <c r="P179" i="18"/>
  <c r="P178" i="18"/>
  <c r="P177" i="18"/>
  <c r="Q177" i="18"/>
  <c r="P176" i="18"/>
  <c r="P175" i="18"/>
  <c r="Q175" i="18" s="1"/>
  <c r="P174" i="18"/>
  <c r="P171" i="18"/>
  <c r="P170" i="18"/>
  <c r="Q170" i="18"/>
  <c r="P169" i="18"/>
  <c r="Q169" i="18" s="1"/>
  <c r="P168" i="18"/>
  <c r="P167" i="18"/>
  <c r="P166" i="18"/>
  <c r="P165" i="18"/>
  <c r="P163" i="18"/>
  <c r="Q163" i="18" s="1"/>
  <c r="P162" i="18"/>
  <c r="Q162" i="18"/>
  <c r="P161" i="18"/>
  <c r="Q161" i="18"/>
  <c r="P160" i="18"/>
  <c r="P159" i="18"/>
  <c r="Q159" i="18"/>
  <c r="P158" i="18"/>
  <c r="P155" i="18"/>
  <c r="P154" i="18"/>
  <c r="Q154" i="18"/>
  <c r="P153" i="18"/>
  <c r="P152" i="18"/>
  <c r="P151" i="18"/>
  <c r="P150" i="18"/>
  <c r="P147" i="18"/>
  <c r="P146" i="18"/>
  <c r="P145" i="18"/>
  <c r="Q145" i="18" s="1"/>
  <c r="P144" i="18"/>
  <c r="P143" i="18"/>
  <c r="Q143" i="18"/>
  <c r="P142" i="18"/>
  <c r="P141" i="18"/>
  <c r="P139" i="18"/>
  <c r="Q139" i="18" s="1"/>
  <c r="P138" i="18"/>
  <c r="Q138" i="18"/>
  <c r="P137" i="18"/>
  <c r="Q137" i="18"/>
  <c r="P136" i="18"/>
  <c r="Q136" i="18" s="1"/>
  <c r="P135" i="18"/>
  <c r="P134" i="18"/>
  <c r="P131" i="18"/>
  <c r="P130" i="18"/>
  <c r="P129" i="18"/>
  <c r="P128" i="18"/>
  <c r="P127" i="18"/>
  <c r="P126" i="18"/>
  <c r="P123" i="18"/>
  <c r="P122" i="18"/>
  <c r="P121" i="18"/>
  <c r="P120" i="18"/>
  <c r="P119" i="18"/>
  <c r="P118" i="18"/>
  <c r="P115" i="18"/>
  <c r="P114" i="18"/>
  <c r="P113" i="18"/>
  <c r="P112" i="18"/>
  <c r="P111" i="18"/>
  <c r="P110" i="18"/>
  <c r="P107" i="18"/>
  <c r="P106" i="18"/>
  <c r="Q106" i="18" s="1"/>
  <c r="P105" i="18"/>
  <c r="Q105" i="18" s="1"/>
  <c r="P104" i="18"/>
  <c r="P103" i="18"/>
  <c r="P102" i="18"/>
  <c r="P100" i="18"/>
  <c r="Q100" i="18" s="1"/>
  <c r="P99" i="18"/>
  <c r="P98" i="18"/>
  <c r="Q98" i="18" s="1"/>
  <c r="P97" i="18"/>
  <c r="Q97" i="18"/>
  <c r="P96" i="18"/>
  <c r="P95" i="18"/>
  <c r="Q95" i="18" s="1"/>
  <c r="P94" i="18"/>
  <c r="P91" i="18"/>
  <c r="Q91" i="18"/>
  <c r="P90" i="18"/>
  <c r="Q90" i="18"/>
  <c r="P89" i="18"/>
  <c r="P88" i="18"/>
  <c r="P87" i="18"/>
  <c r="Q87" i="18" s="1"/>
  <c r="P86" i="18"/>
  <c r="P84" i="18"/>
  <c r="P83" i="18"/>
  <c r="P82" i="18"/>
  <c r="Q82" i="18"/>
  <c r="P81" i="18"/>
  <c r="Q81" i="18" s="1"/>
  <c r="P80" i="18"/>
  <c r="P79" i="18"/>
  <c r="Q79" i="18"/>
  <c r="P78" i="18"/>
  <c r="P75" i="18"/>
  <c r="Q75" i="18"/>
  <c r="P74" i="18"/>
  <c r="Q74" i="18"/>
  <c r="P73" i="18"/>
  <c r="P72" i="18"/>
  <c r="P71" i="18"/>
  <c r="P70" i="18"/>
  <c r="P67" i="18"/>
  <c r="P66" i="18"/>
  <c r="P65" i="18"/>
  <c r="P64" i="18"/>
  <c r="P63" i="18"/>
  <c r="P62" i="18"/>
  <c r="P59" i="18"/>
  <c r="P58" i="18"/>
  <c r="P57" i="18"/>
  <c r="P56" i="18"/>
  <c r="P55" i="18"/>
  <c r="P54" i="18"/>
  <c r="P51" i="18"/>
  <c r="P50" i="18"/>
  <c r="P49" i="18"/>
  <c r="P48" i="18"/>
  <c r="P47" i="18"/>
  <c r="P46" i="18"/>
  <c r="P43" i="18"/>
  <c r="P42" i="18"/>
  <c r="P41" i="18"/>
  <c r="P40" i="18"/>
  <c r="P39" i="18"/>
  <c r="P38" i="18"/>
  <c r="P35" i="18"/>
  <c r="P34" i="18"/>
  <c r="P33" i="18"/>
  <c r="P32" i="18"/>
  <c r="P31" i="18"/>
  <c r="P30" i="18"/>
  <c r="Y34" i="18"/>
  <c r="P27" i="18"/>
  <c r="Y33" i="18"/>
  <c r="P26" i="18"/>
  <c r="Q26" i="18"/>
  <c r="Y32" i="18"/>
  <c r="P25" i="18"/>
  <c r="Y31" i="18"/>
  <c r="P24" i="18"/>
  <c r="Y30" i="18"/>
  <c r="P23" i="18"/>
  <c r="Y29" i="18"/>
  <c r="P22" i="18"/>
  <c r="Y28" i="18"/>
  <c r="Y27" i="18"/>
  <c r="P19" i="18"/>
  <c r="P18" i="18"/>
  <c r="P17" i="18"/>
  <c r="Q17" i="18"/>
  <c r="P16" i="18"/>
  <c r="P15" i="18"/>
  <c r="P14" i="18"/>
  <c r="P12" i="18"/>
  <c r="P11" i="18"/>
  <c r="P10" i="18"/>
  <c r="P9" i="18"/>
  <c r="Q9" i="18" s="1"/>
  <c r="P8" i="18"/>
  <c r="P7" i="18"/>
  <c r="P6" i="18"/>
  <c r="P5" i="18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P247" i="16"/>
  <c r="P246" i="16"/>
  <c r="P245" i="16"/>
  <c r="P243" i="16"/>
  <c r="P242" i="16"/>
  <c r="P241" i="16"/>
  <c r="P239" i="16"/>
  <c r="P238" i="16"/>
  <c r="P237" i="16"/>
  <c r="P235" i="16"/>
  <c r="P234" i="16"/>
  <c r="P233" i="16"/>
  <c r="P231" i="16"/>
  <c r="P230" i="16"/>
  <c r="P229" i="16"/>
  <c r="P227" i="16"/>
  <c r="P226" i="16"/>
  <c r="P225" i="16"/>
  <c r="P223" i="16"/>
  <c r="P222" i="16"/>
  <c r="P221" i="16"/>
  <c r="P219" i="16"/>
  <c r="P218" i="16"/>
  <c r="Q218" i="16" s="1"/>
  <c r="P217" i="16"/>
  <c r="P215" i="16"/>
  <c r="P214" i="16"/>
  <c r="P212" i="16"/>
  <c r="P211" i="16"/>
  <c r="P210" i="16"/>
  <c r="Q210" i="16"/>
  <c r="P209" i="16"/>
  <c r="P208" i="16"/>
  <c r="Q208" i="16"/>
  <c r="P207" i="16"/>
  <c r="P206" i="16"/>
  <c r="P203" i="16"/>
  <c r="P202" i="16"/>
  <c r="P201" i="16"/>
  <c r="P200" i="16"/>
  <c r="Q200" i="16" s="1"/>
  <c r="P199" i="16"/>
  <c r="P198" i="16"/>
  <c r="P195" i="16"/>
  <c r="P194" i="16"/>
  <c r="P193" i="16"/>
  <c r="P192" i="16"/>
  <c r="Q192" i="16"/>
  <c r="P191" i="16"/>
  <c r="P190" i="16"/>
  <c r="P188" i="16"/>
  <c r="P187" i="16"/>
  <c r="P186" i="16"/>
  <c r="P185" i="16"/>
  <c r="P184" i="16"/>
  <c r="P183" i="16"/>
  <c r="Q183" i="16" s="1"/>
  <c r="P182" i="16"/>
  <c r="P180" i="16"/>
  <c r="P179" i="16"/>
  <c r="P178" i="16"/>
  <c r="P177" i="16"/>
  <c r="P176" i="16"/>
  <c r="Q176" i="16" s="1"/>
  <c r="P175" i="16"/>
  <c r="P174" i="16"/>
  <c r="P172" i="16"/>
  <c r="P171" i="16"/>
  <c r="P170" i="16"/>
  <c r="P169" i="16"/>
  <c r="P168" i="16"/>
  <c r="Q168" i="16"/>
  <c r="P167" i="16"/>
  <c r="Q167" i="16"/>
  <c r="P166" i="16"/>
  <c r="P164" i="16"/>
  <c r="P163" i="16"/>
  <c r="P162" i="16"/>
  <c r="P161" i="16"/>
  <c r="Q161" i="16"/>
  <c r="P160" i="16"/>
  <c r="Q160" i="16"/>
  <c r="P159" i="16"/>
  <c r="P158" i="16"/>
  <c r="P156" i="16"/>
  <c r="P155" i="16"/>
  <c r="P154" i="16"/>
  <c r="Q154" i="16"/>
  <c r="P153" i="16"/>
  <c r="P152" i="16"/>
  <c r="P151" i="16"/>
  <c r="P150" i="16"/>
  <c r="P148" i="16"/>
  <c r="P147" i="16"/>
  <c r="P146" i="16"/>
  <c r="Q146" i="16"/>
  <c r="P145" i="16"/>
  <c r="P144" i="16"/>
  <c r="Q144" i="16"/>
  <c r="P143" i="16"/>
  <c r="P142" i="16"/>
  <c r="P140" i="16"/>
  <c r="P139" i="16"/>
  <c r="P138" i="16"/>
  <c r="P137" i="16"/>
  <c r="Q137" i="16"/>
  <c r="P136" i="16"/>
  <c r="Q136" i="16"/>
  <c r="P135" i="16"/>
  <c r="P134" i="16"/>
  <c r="P133" i="16"/>
  <c r="P132" i="16"/>
  <c r="P131" i="16"/>
  <c r="P130" i="16"/>
  <c r="Q130" i="16" s="1"/>
  <c r="P129" i="16"/>
  <c r="Q129" i="16"/>
  <c r="P128" i="16"/>
  <c r="Q128" i="16"/>
  <c r="P127" i="16"/>
  <c r="P126" i="16"/>
  <c r="P124" i="16"/>
  <c r="P123" i="16"/>
  <c r="Q123" i="16"/>
  <c r="P122" i="16"/>
  <c r="P121" i="16"/>
  <c r="Q121" i="16" s="1"/>
  <c r="P120" i="16"/>
  <c r="P119" i="16"/>
  <c r="Q119" i="16" s="1"/>
  <c r="P118" i="16"/>
  <c r="P116" i="16"/>
  <c r="P115" i="16"/>
  <c r="P114" i="16"/>
  <c r="Q114" i="16"/>
  <c r="P113" i="16"/>
  <c r="P112" i="16"/>
  <c r="P111" i="16"/>
  <c r="Q111" i="16"/>
  <c r="P110" i="16"/>
  <c r="P109" i="16"/>
  <c r="P108" i="16"/>
  <c r="P107" i="16"/>
  <c r="P106" i="16"/>
  <c r="P105" i="16"/>
  <c r="Q105" i="16"/>
  <c r="P104" i="16"/>
  <c r="P103" i="16"/>
  <c r="Q103" i="16"/>
  <c r="P102" i="16"/>
  <c r="P100" i="16"/>
  <c r="P99" i="16"/>
  <c r="Q99" i="16"/>
  <c r="P98" i="16"/>
  <c r="Q98" i="16"/>
  <c r="P97" i="16"/>
  <c r="Q97" i="16" s="1"/>
  <c r="P96" i="16"/>
  <c r="P95" i="16"/>
  <c r="P94" i="16"/>
  <c r="P92" i="16"/>
  <c r="P91" i="16"/>
  <c r="P90" i="16"/>
  <c r="Q90" i="16" s="1"/>
  <c r="P89" i="16"/>
  <c r="P88" i="16"/>
  <c r="P87" i="16"/>
  <c r="Q87" i="16"/>
  <c r="P86" i="16"/>
  <c r="P84" i="16"/>
  <c r="P83" i="16"/>
  <c r="P82" i="16"/>
  <c r="Q82" i="16"/>
  <c r="P81" i="16"/>
  <c r="P80" i="16"/>
  <c r="Q80" i="16"/>
  <c r="P79" i="16"/>
  <c r="Q79" i="16"/>
  <c r="P78" i="16"/>
  <c r="P76" i="16"/>
  <c r="P75" i="16"/>
  <c r="P74" i="16"/>
  <c r="Q74" i="16"/>
  <c r="P73" i="16"/>
  <c r="P72" i="16"/>
  <c r="Q72" i="16" s="1"/>
  <c r="P71" i="16"/>
  <c r="Q71" i="16"/>
  <c r="P70" i="16"/>
  <c r="P68" i="16"/>
  <c r="P67" i="16"/>
  <c r="Q67" i="16"/>
  <c r="P66" i="16"/>
  <c r="Q66" i="16"/>
  <c r="P65" i="16"/>
  <c r="P64" i="16"/>
  <c r="Q64" i="16"/>
  <c r="P63" i="16"/>
  <c r="P62" i="16"/>
  <c r="P61" i="16"/>
  <c r="P60" i="16"/>
  <c r="P59" i="16"/>
  <c r="P58" i="16"/>
  <c r="Q58" i="16" s="1"/>
  <c r="P57" i="16"/>
  <c r="Q57" i="16"/>
  <c r="P56" i="16"/>
  <c r="P55" i="16"/>
  <c r="Q55" i="16" s="1"/>
  <c r="P54" i="16"/>
  <c r="P52" i="16"/>
  <c r="P51" i="16"/>
  <c r="P50" i="16"/>
  <c r="Q50" i="16"/>
  <c r="P49" i="16"/>
  <c r="P48" i="16"/>
  <c r="Q48" i="16"/>
  <c r="P47" i="16"/>
  <c r="Q47" i="16" s="1"/>
  <c r="P46" i="16"/>
  <c r="P44" i="16"/>
  <c r="P43" i="16"/>
  <c r="P42" i="16"/>
  <c r="P41" i="16"/>
  <c r="Q41" i="16"/>
  <c r="P40" i="16"/>
  <c r="Q40" i="16"/>
  <c r="P39" i="16"/>
  <c r="P38" i="16"/>
  <c r="Q38" i="16"/>
  <c r="P36" i="16"/>
  <c r="P35" i="16"/>
  <c r="P34" i="16"/>
  <c r="P33" i="16"/>
  <c r="P32" i="16"/>
  <c r="P31" i="16"/>
  <c r="Q31" i="16"/>
  <c r="P30" i="16"/>
  <c r="Q30" i="16"/>
  <c r="P28" i="16"/>
  <c r="Y34" i="16"/>
  <c r="P27" i="16"/>
  <c r="Y33" i="16"/>
  <c r="P26" i="16"/>
  <c r="Q26" i="16"/>
  <c r="Y32" i="16"/>
  <c r="P25" i="16"/>
  <c r="Y31" i="16"/>
  <c r="P24" i="16"/>
  <c r="Y30" i="16"/>
  <c r="P23" i="16"/>
  <c r="Y29" i="16"/>
  <c r="P22" i="16"/>
  <c r="Y28" i="16"/>
  <c r="Y27" i="16"/>
  <c r="P20" i="16"/>
  <c r="P19" i="16"/>
  <c r="P18" i="16"/>
  <c r="P17" i="16"/>
  <c r="P16" i="16"/>
  <c r="P15" i="16"/>
  <c r="Q15" i="16" s="1"/>
  <c r="P14" i="16"/>
  <c r="P12" i="16"/>
  <c r="P11" i="16"/>
  <c r="P10" i="16"/>
  <c r="P9" i="16"/>
  <c r="P8" i="16"/>
  <c r="Q8" i="16" s="1"/>
  <c r="P7" i="16"/>
  <c r="Q7" i="16"/>
  <c r="P6" i="16"/>
  <c r="Q6" i="16"/>
  <c r="P5" i="16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P248" i="15"/>
  <c r="P247" i="15"/>
  <c r="P246" i="15"/>
  <c r="P243" i="15"/>
  <c r="P242" i="15"/>
  <c r="P241" i="15"/>
  <c r="P240" i="15"/>
  <c r="P239" i="15"/>
  <c r="P238" i="15"/>
  <c r="P235" i="15"/>
  <c r="P234" i="15"/>
  <c r="P233" i="15"/>
  <c r="P232" i="15"/>
  <c r="P231" i="15"/>
  <c r="P230" i="15"/>
  <c r="P227" i="15"/>
  <c r="P226" i="15"/>
  <c r="P225" i="15"/>
  <c r="P224" i="15"/>
  <c r="P223" i="15"/>
  <c r="P222" i="15"/>
  <c r="P219" i="15"/>
  <c r="P218" i="15"/>
  <c r="Q218" i="15"/>
  <c r="P217" i="15"/>
  <c r="P215" i="15"/>
  <c r="P214" i="15"/>
  <c r="Q214" i="15" s="1"/>
  <c r="P211" i="15"/>
  <c r="P210" i="15"/>
  <c r="P209" i="15"/>
  <c r="P207" i="15"/>
  <c r="P206" i="15"/>
  <c r="P203" i="15"/>
  <c r="P202" i="15"/>
  <c r="P201" i="15"/>
  <c r="P199" i="15"/>
  <c r="P198" i="15"/>
  <c r="P195" i="15"/>
  <c r="P194" i="15"/>
  <c r="P193" i="15"/>
  <c r="P191" i="15"/>
  <c r="P190" i="15"/>
  <c r="P187" i="15"/>
  <c r="P186" i="15"/>
  <c r="P185" i="15"/>
  <c r="P183" i="15"/>
  <c r="P182" i="15"/>
  <c r="P179" i="15"/>
  <c r="P178" i="15"/>
  <c r="P177" i="15"/>
  <c r="P175" i="15"/>
  <c r="P174" i="15"/>
  <c r="P171" i="15"/>
  <c r="P170" i="15"/>
  <c r="P169" i="15"/>
  <c r="P167" i="15"/>
  <c r="P166" i="15"/>
  <c r="P163" i="15"/>
  <c r="P162" i="15"/>
  <c r="P161" i="15"/>
  <c r="P159" i="15"/>
  <c r="P158" i="15"/>
  <c r="P155" i="15"/>
  <c r="P154" i="15"/>
  <c r="P153" i="15"/>
  <c r="P151" i="15"/>
  <c r="P150" i="15"/>
  <c r="P147" i="15"/>
  <c r="P146" i="15"/>
  <c r="P145" i="15"/>
  <c r="P143" i="15"/>
  <c r="P142" i="15"/>
  <c r="P139" i="15"/>
  <c r="P138" i="15"/>
  <c r="P137" i="15"/>
  <c r="P135" i="15"/>
  <c r="P134" i="15"/>
  <c r="P131" i="15"/>
  <c r="P130" i="15"/>
  <c r="P129" i="15"/>
  <c r="P127" i="15"/>
  <c r="P126" i="15"/>
  <c r="P123" i="15"/>
  <c r="P122" i="15"/>
  <c r="Q122" i="15" s="1"/>
  <c r="P121" i="15"/>
  <c r="P120" i="15"/>
  <c r="P119" i="15"/>
  <c r="P118" i="15"/>
  <c r="P116" i="15"/>
  <c r="P115" i="15"/>
  <c r="P114" i="15"/>
  <c r="P113" i="15"/>
  <c r="P112" i="15"/>
  <c r="P111" i="15"/>
  <c r="P110" i="15"/>
  <c r="P108" i="15"/>
  <c r="P107" i="15"/>
  <c r="P106" i="15"/>
  <c r="Q106" i="15" s="1"/>
  <c r="P105" i="15"/>
  <c r="P103" i="15"/>
  <c r="P102" i="15"/>
  <c r="Q102" i="15"/>
  <c r="P101" i="15"/>
  <c r="P99" i="15"/>
  <c r="P98" i="15"/>
  <c r="P97" i="15"/>
  <c r="P95" i="15"/>
  <c r="P94" i="15"/>
  <c r="P93" i="15"/>
  <c r="P91" i="15"/>
  <c r="P90" i="15"/>
  <c r="P89" i="15"/>
  <c r="P87" i="15"/>
  <c r="P86" i="15"/>
  <c r="Q86" i="15"/>
  <c r="P83" i="15"/>
  <c r="P82" i="15"/>
  <c r="Q82" i="15"/>
  <c r="P81" i="15"/>
  <c r="P80" i="15"/>
  <c r="P79" i="15"/>
  <c r="P78" i="15"/>
  <c r="P75" i="15"/>
  <c r="P74" i="15"/>
  <c r="Q74" i="15"/>
  <c r="P73" i="15"/>
  <c r="P71" i="15"/>
  <c r="P70" i="15"/>
  <c r="P67" i="15"/>
  <c r="P66" i="15"/>
  <c r="P65" i="15"/>
  <c r="P63" i="15"/>
  <c r="P62" i="15"/>
  <c r="P59" i="15"/>
  <c r="P58" i="15"/>
  <c r="P57" i="15"/>
  <c r="P55" i="15"/>
  <c r="P54" i="15"/>
  <c r="P51" i="15"/>
  <c r="P50" i="15"/>
  <c r="P49" i="15"/>
  <c r="P47" i="15"/>
  <c r="P46" i="15"/>
  <c r="P43" i="15"/>
  <c r="P42" i="15"/>
  <c r="P41" i="15"/>
  <c r="P39" i="15"/>
  <c r="P38" i="15"/>
  <c r="P35" i="15"/>
  <c r="P34" i="15"/>
  <c r="P33" i="15"/>
  <c r="P32" i="15"/>
  <c r="P31" i="15"/>
  <c r="P30" i="15"/>
  <c r="Y34" i="15"/>
  <c r="P27" i="15"/>
  <c r="Y33" i="15"/>
  <c r="P26" i="15"/>
  <c r="Y32" i="15"/>
  <c r="P25" i="15"/>
  <c r="Y31" i="15"/>
  <c r="P24" i="15"/>
  <c r="Y30" i="15"/>
  <c r="P23" i="15"/>
  <c r="Y29" i="15"/>
  <c r="P22" i="15"/>
  <c r="Y28" i="15"/>
  <c r="Y27" i="15"/>
  <c r="P20" i="15"/>
  <c r="P19" i="15"/>
  <c r="P18" i="15"/>
  <c r="P17" i="15"/>
  <c r="P16" i="15"/>
  <c r="P15" i="15"/>
  <c r="P14" i="15"/>
  <c r="P12" i="15"/>
  <c r="P11" i="15"/>
  <c r="P10" i="15"/>
  <c r="P9" i="15"/>
  <c r="P8" i="15"/>
  <c r="P7" i="15"/>
  <c r="P6" i="15"/>
  <c r="P5" i="15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P248" i="14"/>
  <c r="P247" i="14"/>
  <c r="P246" i="14"/>
  <c r="P244" i="14"/>
  <c r="P243" i="14"/>
  <c r="P242" i="14"/>
  <c r="P241" i="14"/>
  <c r="P240" i="14"/>
  <c r="P239" i="14"/>
  <c r="P238" i="14"/>
  <c r="P236" i="14"/>
  <c r="P235" i="14"/>
  <c r="P234" i="14"/>
  <c r="P233" i="14"/>
  <c r="P232" i="14"/>
  <c r="P231" i="14"/>
  <c r="P230" i="14"/>
  <c r="P228" i="14"/>
  <c r="P227" i="14"/>
  <c r="P226" i="14"/>
  <c r="P225" i="14"/>
  <c r="P224" i="14"/>
  <c r="P223" i="14"/>
  <c r="P222" i="14"/>
  <c r="P220" i="14"/>
  <c r="P219" i="14"/>
  <c r="P218" i="14"/>
  <c r="P217" i="14"/>
  <c r="P216" i="14"/>
  <c r="P215" i="14"/>
  <c r="P214" i="14"/>
  <c r="P212" i="14"/>
  <c r="P211" i="14"/>
  <c r="P210" i="14"/>
  <c r="P209" i="14"/>
  <c r="P208" i="14"/>
  <c r="P207" i="14"/>
  <c r="P206" i="14"/>
  <c r="P204" i="14"/>
  <c r="P203" i="14"/>
  <c r="P202" i="14"/>
  <c r="P201" i="14"/>
  <c r="P200" i="14"/>
  <c r="P199" i="14"/>
  <c r="P198" i="14"/>
  <c r="P196" i="14"/>
  <c r="P195" i="14"/>
  <c r="P194" i="14"/>
  <c r="P193" i="14"/>
  <c r="P192" i="14"/>
  <c r="P191" i="14"/>
  <c r="P190" i="14"/>
  <c r="P188" i="14"/>
  <c r="P187" i="14"/>
  <c r="P186" i="14"/>
  <c r="P185" i="14"/>
  <c r="P184" i="14"/>
  <c r="P183" i="14"/>
  <c r="P182" i="14"/>
  <c r="P180" i="14"/>
  <c r="P179" i="14"/>
  <c r="P178" i="14"/>
  <c r="P177" i="14"/>
  <c r="P176" i="14"/>
  <c r="P175" i="14"/>
  <c r="P174" i="14"/>
  <c r="P172" i="14"/>
  <c r="P171" i="14"/>
  <c r="P170" i="14"/>
  <c r="P169" i="14"/>
  <c r="P168" i="14"/>
  <c r="P167" i="14"/>
  <c r="P166" i="14"/>
  <c r="P164" i="14"/>
  <c r="P163" i="14"/>
  <c r="P162" i="14"/>
  <c r="P161" i="14"/>
  <c r="P160" i="14"/>
  <c r="P159" i="14"/>
  <c r="P158" i="14"/>
  <c r="P156" i="14"/>
  <c r="P155" i="14"/>
  <c r="P154" i="14"/>
  <c r="P153" i="14"/>
  <c r="P152" i="14"/>
  <c r="P151" i="14"/>
  <c r="P150" i="14"/>
  <c r="P148" i="14"/>
  <c r="P147" i="14"/>
  <c r="P146" i="14"/>
  <c r="P145" i="14"/>
  <c r="P144" i="14"/>
  <c r="P143" i="14"/>
  <c r="P142" i="14"/>
  <c r="P140" i="14"/>
  <c r="P139" i="14"/>
  <c r="P138" i="14"/>
  <c r="P137" i="14"/>
  <c r="P136" i="14"/>
  <c r="P135" i="14"/>
  <c r="P134" i="14"/>
  <c r="P132" i="14"/>
  <c r="P131" i="14"/>
  <c r="P130" i="14"/>
  <c r="P129" i="14"/>
  <c r="P128" i="14"/>
  <c r="P127" i="14"/>
  <c r="P126" i="14"/>
  <c r="P124" i="14"/>
  <c r="P123" i="14"/>
  <c r="P122" i="14"/>
  <c r="P121" i="14"/>
  <c r="P120" i="14"/>
  <c r="P119" i="14"/>
  <c r="P118" i="14"/>
  <c r="P116" i="14"/>
  <c r="P115" i="14"/>
  <c r="P114" i="14"/>
  <c r="P113" i="14"/>
  <c r="P112" i="14"/>
  <c r="P111" i="14"/>
  <c r="P110" i="14"/>
  <c r="P108" i="14"/>
  <c r="P107" i="14"/>
  <c r="P106" i="14"/>
  <c r="P105" i="14"/>
  <c r="P104" i="14"/>
  <c r="P103" i="14"/>
  <c r="P102" i="14"/>
  <c r="P100" i="14"/>
  <c r="P99" i="14"/>
  <c r="P98" i="14"/>
  <c r="Q98" i="14"/>
  <c r="P97" i="14"/>
  <c r="P96" i="14"/>
  <c r="P95" i="14"/>
  <c r="P94" i="14"/>
  <c r="P92" i="14"/>
  <c r="P91" i="14"/>
  <c r="P90" i="14"/>
  <c r="P89" i="14"/>
  <c r="P88" i="14"/>
  <c r="P87" i="14"/>
  <c r="P86" i="14"/>
  <c r="P84" i="14"/>
  <c r="P83" i="14"/>
  <c r="P82" i="14"/>
  <c r="P81" i="14"/>
  <c r="P80" i="14"/>
  <c r="P79" i="14"/>
  <c r="P78" i="14"/>
  <c r="P76" i="14"/>
  <c r="P75" i="14"/>
  <c r="P74" i="14"/>
  <c r="P73" i="14"/>
  <c r="P72" i="14"/>
  <c r="P71" i="14"/>
  <c r="P70" i="14"/>
  <c r="P68" i="14"/>
  <c r="P67" i="14"/>
  <c r="Q67" i="14"/>
  <c r="P66" i="14"/>
  <c r="P65" i="14"/>
  <c r="P64" i="14"/>
  <c r="P63" i="14"/>
  <c r="Q63" i="14"/>
  <c r="P62" i="14"/>
  <c r="P59" i="14"/>
  <c r="P58" i="14"/>
  <c r="P57" i="14"/>
  <c r="P56" i="14"/>
  <c r="P55" i="14"/>
  <c r="P54" i="14"/>
  <c r="P51" i="14"/>
  <c r="P50" i="14"/>
  <c r="P49" i="14"/>
  <c r="P48" i="14"/>
  <c r="P47" i="14"/>
  <c r="P46" i="14"/>
  <c r="P43" i="14"/>
  <c r="P42" i="14"/>
  <c r="P41" i="14"/>
  <c r="P40" i="14"/>
  <c r="P39" i="14"/>
  <c r="P38" i="14"/>
  <c r="P35" i="14"/>
  <c r="P34" i="14"/>
  <c r="P33" i="14"/>
  <c r="P32" i="14"/>
  <c r="P31" i="14"/>
  <c r="P30" i="14"/>
  <c r="Y34" i="14"/>
  <c r="P27" i="14"/>
  <c r="Y33" i="14"/>
  <c r="P26" i="14"/>
  <c r="Y32" i="14"/>
  <c r="P25" i="14"/>
  <c r="Y31" i="14"/>
  <c r="P24" i="14"/>
  <c r="Y30" i="14"/>
  <c r="P23" i="14"/>
  <c r="Y29" i="14"/>
  <c r="P22" i="14"/>
  <c r="Y28" i="14"/>
  <c r="P21" i="14"/>
  <c r="Y27" i="14"/>
  <c r="P19" i="14"/>
  <c r="P18" i="14"/>
  <c r="P17" i="14"/>
  <c r="P16" i="14"/>
  <c r="P15" i="14"/>
  <c r="P14" i="14"/>
  <c r="P11" i="14"/>
  <c r="P10" i="14"/>
  <c r="P9" i="14"/>
  <c r="P8" i="14"/>
  <c r="P7" i="14"/>
  <c r="P6" i="14"/>
  <c r="P5" i="14"/>
  <c r="Y34" i="1"/>
  <c r="Y33" i="1"/>
  <c r="Y32" i="1"/>
  <c r="Y31" i="1"/>
  <c r="Y30" i="1"/>
  <c r="Y29" i="1"/>
  <c r="Y28" i="1"/>
  <c r="Y27" i="1"/>
  <c r="U27" i="1"/>
  <c r="U39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M5" i="10"/>
  <c r="L250" i="10"/>
  <c r="P250" i="10" s="1"/>
  <c r="L249" i="10"/>
  <c r="P249" i="10" s="1"/>
  <c r="L248" i="10"/>
  <c r="P248" i="10" s="1"/>
  <c r="L247" i="10"/>
  <c r="P247" i="10" s="1"/>
  <c r="L246" i="10"/>
  <c r="Q246" i="10" s="1"/>
  <c r="L245" i="10"/>
  <c r="P245" i="10" s="1"/>
  <c r="L244" i="10"/>
  <c r="Q244" i="10" s="1"/>
  <c r="L243" i="10"/>
  <c r="P243" i="10" s="1"/>
  <c r="L242" i="10"/>
  <c r="Q242" i="10" s="1"/>
  <c r="L241" i="10"/>
  <c r="Q241" i="10" s="1"/>
  <c r="L240" i="10"/>
  <c r="P240" i="10" s="1"/>
  <c r="L239" i="10"/>
  <c r="P239" i="10" s="1"/>
  <c r="L238" i="10"/>
  <c r="Q238" i="10" s="1"/>
  <c r="L237" i="10"/>
  <c r="P237" i="10" s="1"/>
  <c r="L236" i="10"/>
  <c r="Q236" i="10" s="1"/>
  <c r="L235" i="10"/>
  <c r="P235" i="10" s="1"/>
  <c r="L234" i="10"/>
  <c r="P234" i="10" s="1"/>
  <c r="L233" i="10"/>
  <c r="Q233" i="10" s="1"/>
  <c r="L232" i="10"/>
  <c r="P232" i="10" s="1"/>
  <c r="L231" i="10"/>
  <c r="P231" i="10" s="1"/>
  <c r="L230" i="10"/>
  <c r="Q230" i="10" s="1"/>
  <c r="L229" i="10"/>
  <c r="P229" i="10" s="1"/>
  <c r="L228" i="10"/>
  <c r="Q228" i="10" s="1"/>
  <c r="L227" i="10"/>
  <c r="P227" i="10" s="1"/>
  <c r="L226" i="10"/>
  <c r="Q226" i="10" s="1"/>
  <c r="L225" i="10"/>
  <c r="P225" i="10" s="1"/>
  <c r="L224" i="10"/>
  <c r="P224" i="10" s="1"/>
  <c r="L223" i="10"/>
  <c r="P223" i="10" s="1"/>
  <c r="L222" i="10"/>
  <c r="Q222" i="10" s="1"/>
  <c r="L221" i="10"/>
  <c r="P221" i="10" s="1"/>
  <c r="L220" i="10"/>
  <c r="Q220" i="10" s="1"/>
  <c r="L219" i="10"/>
  <c r="P219" i="10" s="1"/>
  <c r="L218" i="10"/>
  <c r="P218" i="10" s="1"/>
  <c r="L217" i="10"/>
  <c r="P217" i="10" s="1"/>
  <c r="L216" i="10"/>
  <c r="P216" i="10" s="1"/>
  <c r="L215" i="10"/>
  <c r="P215" i="10" s="1"/>
  <c r="L214" i="10"/>
  <c r="Q214" i="10" s="1"/>
  <c r="L213" i="10"/>
  <c r="Q213" i="10" s="1"/>
  <c r="L212" i="10"/>
  <c r="Q212" i="10" s="1"/>
  <c r="L211" i="10"/>
  <c r="P211" i="10" s="1"/>
  <c r="L210" i="10"/>
  <c r="Q210" i="10" s="1"/>
  <c r="L209" i="10"/>
  <c r="Q209" i="10" s="1"/>
  <c r="L208" i="10"/>
  <c r="P208" i="10" s="1"/>
  <c r="L207" i="10"/>
  <c r="P207" i="10" s="1"/>
  <c r="L206" i="10"/>
  <c r="Q206" i="10" s="1"/>
  <c r="L205" i="10"/>
  <c r="P205" i="10" s="1"/>
  <c r="L204" i="10"/>
  <c r="Q204" i="10" s="1"/>
  <c r="L203" i="10"/>
  <c r="P203" i="10" s="1"/>
  <c r="L202" i="10"/>
  <c r="P202" i="10" s="1"/>
  <c r="L201" i="10"/>
  <c r="P201" i="10" s="1"/>
  <c r="L200" i="10"/>
  <c r="P200" i="10" s="1"/>
  <c r="L199" i="10"/>
  <c r="P199" i="10" s="1"/>
  <c r="L198" i="10"/>
  <c r="Q198" i="10" s="1"/>
  <c r="L197" i="10"/>
  <c r="P197" i="10" s="1"/>
  <c r="L196" i="10"/>
  <c r="Q196" i="10" s="1"/>
  <c r="L195" i="10"/>
  <c r="P195" i="10" s="1"/>
  <c r="L194" i="10"/>
  <c r="Q194" i="10" s="1"/>
  <c r="L193" i="10"/>
  <c r="P193" i="10" s="1"/>
  <c r="L192" i="10"/>
  <c r="P192" i="10" s="1"/>
  <c r="L191" i="10"/>
  <c r="P191" i="10" s="1"/>
  <c r="L190" i="10"/>
  <c r="Q190" i="10" s="1"/>
  <c r="L189" i="10"/>
  <c r="P189" i="10" s="1"/>
  <c r="L188" i="10"/>
  <c r="Q188" i="10" s="1"/>
  <c r="L187" i="10"/>
  <c r="P187" i="10" s="1"/>
  <c r="L186" i="10"/>
  <c r="P186" i="10" s="1"/>
  <c r="L185" i="10"/>
  <c r="P185" i="10" s="1"/>
  <c r="L184" i="10"/>
  <c r="P184" i="10" s="1"/>
  <c r="L183" i="10"/>
  <c r="P183" i="10" s="1"/>
  <c r="L182" i="10"/>
  <c r="Q182" i="10" s="1"/>
  <c r="L181" i="10"/>
  <c r="P181" i="10" s="1"/>
  <c r="L180" i="10"/>
  <c r="Q180" i="10" s="1"/>
  <c r="L179" i="10"/>
  <c r="P179" i="10" s="1"/>
  <c r="L178" i="10"/>
  <c r="Q178" i="10" s="1"/>
  <c r="L177" i="10"/>
  <c r="Q177" i="10" s="1"/>
  <c r="L176" i="10"/>
  <c r="P176" i="10" s="1"/>
  <c r="L175" i="10"/>
  <c r="P175" i="10" s="1"/>
  <c r="L174" i="10"/>
  <c r="Q174" i="10" s="1"/>
  <c r="L173" i="10"/>
  <c r="Q173" i="10" s="1"/>
  <c r="L172" i="10"/>
  <c r="Q172" i="10" s="1"/>
  <c r="L171" i="10"/>
  <c r="P171" i="10" s="1"/>
  <c r="L170" i="10"/>
  <c r="P170" i="10" s="1"/>
  <c r="L169" i="10"/>
  <c r="Q169" i="10" s="1"/>
  <c r="L168" i="10"/>
  <c r="P168" i="10" s="1"/>
  <c r="L167" i="10"/>
  <c r="P167" i="10" s="1"/>
  <c r="L166" i="10"/>
  <c r="Q166" i="10" s="1"/>
  <c r="L165" i="10"/>
  <c r="P165" i="10" s="1"/>
  <c r="L164" i="10"/>
  <c r="Q164" i="10" s="1"/>
  <c r="L163" i="10"/>
  <c r="P163" i="10" s="1"/>
  <c r="L162" i="10"/>
  <c r="Q162" i="10" s="1"/>
  <c r="L161" i="10"/>
  <c r="P161" i="10" s="1"/>
  <c r="L160" i="10"/>
  <c r="P160" i="10" s="1"/>
  <c r="L159" i="10"/>
  <c r="P159" i="10" s="1"/>
  <c r="L158" i="10"/>
  <c r="Q158" i="10" s="1"/>
  <c r="L157" i="10"/>
  <c r="Q157" i="10" s="1"/>
  <c r="L156" i="10"/>
  <c r="Q156" i="10" s="1"/>
  <c r="L155" i="10"/>
  <c r="P155" i="10" s="1"/>
  <c r="L154" i="10"/>
  <c r="P154" i="10" s="1"/>
  <c r="L153" i="10"/>
  <c r="P153" i="10" s="1"/>
  <c r="L152" i="10"/>
  <c r="P152" i="10" s="1"/>
  <c r="L151" i="10"/>
  <c r="P151" i="10" s="1"/>
  <c r="L150" i="10"/>
  <c r="Q150" i="10" s="1"/>
  <c r="L149" i="10"/>
  <c r="Q149" i="10" s="1"/>
  <c r="L148" i="10"/>
  <c r="Q148" i="10" s="1"/>
  <c r="L147" i="10"/>
  <c r="P147" i="10" s="1"/>
  <c r="L146" i="10"/>
  <c r="Q146" i="10" s="1"/>
  <c r="L145" i="10"/>
  <c r="Q145" i="10" s="1"/>
  <c r="L144" i="10"/>
  <c r="P144" i="10" s="1"/>
  <c r="L143" i="10"/>
  <c r="P143" i="10" s="1"/>
  <c r="L142" i="10"/>
  <c r="Q142" i="10" s="1"/>
  <c r="L141" i="10"/>
  <c r="P141" i="10" s="1"/>
  <c r="L140" i="10"/>
  <c r="Q140" i="10" s="1"/>
  <c r="L139" i="10"/>
  <c r="P139" i="10" s="1"/>
  <c r="L138" i="10"/>
  <c r="P138" i="10" s="1"/>
  <c r="L137" i="10"/>
  <c r="P137" i="10" s="1"/>
  <c r="L136" i="10"/>
  <c r="P136" i="10" s="1"/>
  <c r="L135" i="10"/>
  <c r="P135" i="10" s="1"/>
  <c r="L134" i="10"/>
  <c r="Q134" i="10" s="1"/>
  <c r="L133" i="10"/>
  <c r="P133" i="10" s="1"/>
  <c r="L132" i="10"/>
  <c r="Q132" i="10" s="1"/>
  <c r="L131" i="10"/>
  <c r="P131" i="10" s="1"/>
  <c r="L130" i="10"/>
  <c r="Q130" i="10" s="1"/>
  <c r="L129" i="10"/>
  <c r="P129" i="10" s="1"/>
  <c r="L128" i="10"/>
  <c r="P128" i="10" s="1"/>
  <c r="L127" i="10"/>
  <c r="P127" i="10" s="1"/>
  <c r="L126" i="10"/>
  <c r="Q126" i="10" s="1"/>
  <c r="L125" i="10"/>
  <c r="P125" i="10" s="1"/>
  <c r="L124" i="10"/>
  <c r="Q124" i="10" s="1"/>
  <c r="L123" i="10"/>
  <c r="P123" i="10" s="1"/>
  <c r="L122" i="10"/>
  <c r="P122" i="10" s="1"/>
  <c r="L121" i="10"/>
  <c r="P121" i="10" s="1"/>
  <c r="L120" i="10"/>
  <c r="P120" i="10" s="1"/>
  <c r="L119" i="10"/>
  <c r="P119" i="10" s="1"/>
  <c r="L118" i="10"/>
  <c r="Q118" i="10" s="1"/>
  <c r="L117" i="10"/>
  <c r="Q117" i="10" s="1"/>
  <c r="L116" i="10"/>
  <c r="Q116" i="10" s="1"/>
  <c r="L115" i="10"/>
  <c r="P115" i="10" s="1"/>
  <c r="L114" i="10"/>
  <c r="Q114" i="10" s="1"/>
  <c r="L113" i="10"/>
  <c r="Q113" i="10" s="1"/>
  <c r="L112" i="10"/>
  <c r="P112" i="10" s="1"/>
  <c r="L111" i="10"/>
  <c r="P111" i="10" s="1"/>
  <c r="L110" i="10"/>
  <c r="Q110" i="10" s="1"/>
  <c r="L109" i="10"/>
  <c r="P109" i="10" s="1"/>
  <c r="L108" i="10"/>
  <c r="Q108" i="10" s="1"/>
  <c r="L107" i="10"/>
  <c r="P107" i="10" s="1"/>
  <c r="L106" i="10"/>
  <c r="P106" i="10" s="1"/>
  <c r="L105" i="10"/>
  <c r="Q105" i="10" s="1"/>
  <c r="L104" i="10"/>
  <c r="P104" i="10" s="1"/>
  <c r="L103" i="10"/>
  <c r="P103" i="10" s="1"/>
  <c r="L102" i="10"/>
  <c r="Q102" i="10" s="1"/>
  <c r="L101" i="10"/>
  <c r="P101" i="10" s="1"/>
  <c r="L100" i="10"/>
  <c r="Q100" i="10" s="1"/>
  <c r="L99" i="10"/>
  <c r="P99" i="10" s="1"/>
  <c r="L98" i="10"/>
  <c r="Q98" i="10" s="1"/>
  <c r="L97" i="10"/>
  <c r="P97" i="10" s="1"/>
  <c r="L96" i="10"/>
  <c r="P96" i="10" s="1"/>
  <c r="L95" i="10"/>
  <c r="P95" i="10" s="1"/>
  <c r="L94" i="10"/>
  <c r="Q94" i="10" s="1"/>
  <c r="L93" i="10"/>
  <c r="P93" i="10" s="1"/>
  <c r="L92" i="10"/>
  <c r="Q92" i="10" s="1"/>
  <c r="L91" i="10"/>
  <c r="P91" i="10" s="1"/>
  <c r="L90" i="10"/>
  <c r="P90" i="10" s="1"/>
  <c r="L89" i="10"/>
  <c r="P89" i="10" s="1"/>
  <c r="L88" i="10"/>
  <c r="P88" i="10" s="1"/>
  <c r="L87" i="10"/>
  <c r="P87" i="10" s="1"/>
  <c r="L86" i="10"/>
  <c r="Q86" i="10" s="1"/>
  <c r="L85" i="10"/>
  <c r="P85" i="10" s="1"/>
  <c r="L84" i="10"/>
  <c r="Q84" i="10" s="1"/>
  <c r="L83" i="10"/>
  <c r="P83" i="10" s="1"/>
  <c r="L82" i="10"/>
  <c r="Q82" i="10" s="1"/>
  <c r="L81" i="10"/>
  <c r="Q81" i="10" s="1"/>
  <c r="L80" i="10"/>
  <c r="P80" i="10" s="1"/>
  <c r="L79" i="10"/>
  <c r="P79" i="10" s="1"/>
  <c r="L78" i="10"/>
  <c r="Q78" i="10" s="1"/>
  <c r="L77" i="10"/>
  <c r="P77" i="10" s="1"/>
  <c r="L76" i="10"/>
  <c r="Q76" i="10" s="1"/>
  <c r="L75" i="10"/>
  <c r="P75" i="10" s="1"/>
  <c r="L74" i="10"/>
  <c r="P74" i="10" s="1"/>
  <c r="L73" i="10"/>
  <c r="P73" i="10" s="1"/>
  <c r="L72" i="10"/>
  <c r="P72" i="10" s="1"/>
  <c r="L71" i="10"/>
  <c r="P71" i="10" s="1"/>
  <c r="L70" i="10"/>
  <c r="Q70" i="10" s="1"/>
  <c r="L69" i="10"/>
  <c r="P69" i="10" s="1"/>
  <c r="L68" i="10"/>
  <c r="Q68" i="10" s="1"/>
  <c r="L67" i="10"/>
  <c r="P67" i="10" s="1"/>
  <c r="L66" i="10"/>
  <c r="Q66" i="10" s="1"/>
  <c r="L65" i="10"/>
  <c r="P65" i="10" s="1"/>
  <c r="L64" i="10"/>
  <c r="P64" i="10" s="1"/>
  <c r="L63" i="10"/>
  <c r="P63" i="10" s="1"/>
  <c r="L62" i="10"/>
  <c r="Q62" i="10" s="1"/>
  <c r="L61" i="10"/>
  <c r="Q61" i="10" s="1"/>
  <c r="L60" i="10"/>
  <c r="Q60" i="10" s="1"/>
  <c r="L59" i="10"/>
  <c r="P59" i="10" s="1"/>
  <c r="L58" i="10"/>
  <c r="Q58" i="10" s="1"/>
  <c r="L57" i="10"/>
  <c r="P57" i="10" s="1"/>
  <c r="L56" i="10"/>
  <c r="P56" i="10" s="1"/>
  <c r="L55" i="10"/>
  <c r="P55" i="10" s="1"/>
  <c r="L54" i="10"/>
  <c r="Q54" i="10" s="1"/>
  <c r="L53" i="10"/>
  <c r="P53" i="10" s="1"/>
  <c r="L52" i="10"/>
  <c r="Q52" i="10" s="1"/>
  <c r="L51" i="10"/>
  <c r="P51" i="10" s="1"/>
  <c r="L50" i="10"/>
  <c r="Q50" i="10" s="1"/>
  <c r="L49" i="10"/>
  <c r="Q49" i="10" s="1"/>
  <c r="L48" i="10"/>
  <c r="P48" i="10" s="1"/>
  <c r="L47" i="10"/>
  <c r="P47" i="10" s="1"/>
  <c r="L46" i="10"/>
  <c r="Q46" i="10" s="1"/>
  <c r="L45" i="10"/>
  <c r="Q45" i="10" s="1"/>
  <c r="L44" i="10"/>
  <c r="Q44" i="10" s="1"/>
  <c r="L43" i="10"/>
  <c r="P43" i="10" s="1"/>
  <c r="L42" i="10"/>
  <c r="Q42" i="10" s="1"/>
  <c r="L41" i="10"/>
  <c r="Q41" i="10" s="1"/>
  <c r="L40" i="10"/>
  <c r="P40" i="10" s="1"/>
  <c r="L39" i="10"/>
  <c r="P39" i="10" s="1"/>
  <c r="L38" i="10"/>
  <c r="Q38" i="10" s="1"/>
  <c r="L37" i="10"/>
  <c r="P37" i="10" s="1"/>
  <c r="L36" i="10"/>
  <c r="Q36" i="10" s="1"/>
  <c r="L35" i="10"/>
  <c r="P35" i="10" s="1"/>
  <c r="L34" i="10"/>
  <c r="Q34" i="10" s="1"/>
  <c r="L33" i="10"/>
  <c r="Q33" i="10" s="1"/>
  <c r="L32" i="10"/>
  <c r="P32" i="10" s="1"/>
  <c r="L31" i="10"/>
  <c r="P31" i="10" s="1"/>
  <c r="L30" i="10"/>
  <c r="Q30" i="10" s="1"/>
  <c r="L29" i="10"/>
  <c r="Q29" i="10" s="1"/>
  <c r="L28" i="10"/>
  <c r="Q28" i="10" s="1"/>
  <c r="L27" i="10"/>
  <c r="P27" i="10" s="1"/>
  <c r="L26" i="10"/>
  <c r="Q26" i="10" s="1"/>
  <c r="L25" i="10"/>
  <c r="P25" i="10" s="1"/>
  <c r="L24" i="10"/>
  <c r="P24" i="10" s="1"/>
  <c r="L23" i="10"/>
  <c r="P23" i="10" s="1"/>
  <c r="L22" i="10"/>
  <c r="Q22" i="10" s="1"/>
  <c r="L21" i="10"/>
  <c r="P21" i="10" s="1"/>
  <c r="L20" i="10"/>
  <c r="Q20" i="10" s="1"/>
  <c r="L19" i="10"/>
  <c r="P19" i="10" s="1"/>
  <c r="L18" i="10"/>
  <c r="Q18" i="10" s="1"/>
  <c r="L17" i="10"/>
  <c r="Q17" i="10" s="1"/>
  <c r="L16" i="10"/>
  <c r="P16" i="10" s="1"/>
  <c r="L15" i="10"/>
  <c r="P15" i="10" s="1"/>
  <c r="L14" i="10"/>
  <c r="Q14" i="10" s="1"/>
  <c r="L13" i="10"/>
  <c r="Q13" i="10" s="1"/>
  <c r="L12" i="10"/>
  <c r="Q12" i="10" s="1"/>
  <c r="L11" i="10"/>
  <c r="P11" i="10" s="1"/>
  <c r="L10" i="10"/>
  <c r="Q10" i="10" s="1"/>
  <c r="L9" i="10"/>
  <c r="Q9" i="10" s="1"/>
  <c r="L8" i="10"/>
  <c r="P8" i="10" s="1"/>
  <c r="K7" i="10"/>
  <c r="L7" i="10" s="1"/>
  <c r="Q7" i="10" s="1"/>
  <c r="J5" i="10"/>
  <c r="I5" i="10"/>
  <c r="S274" i="10"/>
  <c r="R274" i="10"/>
  <c r="S273" i="10"/>
  <c r="R273" i="10"/>
  <c r="S272" i="10"/>
  <c r="R272" i="10"/>
  <c r="S271" i="10"/>
  <c r="R271" i="10"/>
  <c r="S270" i="10"/>
  <c r="R270" i="10"/>
  <c r="S269" i="10"/>
  <c r="R269" i="10"/>
  <c r="S268" i="10"/>
  <c r="R268" i="10"/>
  <c r="S267" i="10"/>
  <c r="R267" i="10"/>
  <c r="S265" i="10"/>
  <c r="S266" i="10"/>
  <c r="R265" i="10"/>
  <c r="R266" i="10"/>
  <c r="S264" i="10"/>
  <c r="R264" i="10"/>
  <c r="S263" i="10"/>
  <c r="R263" i="10"/>
  <c r="S261" i="10"/>
  <c r="S262" i="10"/>
  <c r="R261" i="10"/>
  <c r="R262" i="10"/>
  <c r="S260" i="10"/>
  <c r="R260" i="10"/>
  <c r="S259" i="10"/>
  <c r="R259" i="10"/>
  <c r="S257" i="10"/>
  <c r="S258" i="10"/>
  <c r="R257" i="10"/>
  <c r="R258" i="10"/>
  <c r="S256" i="10"/>
  <c r="R256" i="10"/>
  <c r="S255" i="10"/>
  <c r="R255" i="10"/>
  <c r="S254" i="10"/>
  <c r="R254" i="10"/>
  <c r="S253" i="10"/>
  <c r="R253" i="10"/>
  <c r="S252" i="10"/>
  <c r="R252" i="10"/>
  <c r="S251" i="10"/>
  <c r="R251" i="10"/>
  <c r="S16" i="10"/>
  <c r="S24" i="10"/>
  <c r="S32" i="10"/>
  <c r="S40" i="10"/>
  <c r="S48" i="10"/>
  <c r="S56" i="10"/>
  <c r="S64" i="10"/>
  <c r="S72" i="10"/>
  <c r="S80" i="10"/>
  <c r="S88" i="10"/>
  <c r="S96" i="10"/>
  <c r="S104" i="10"/>
  <c r="S112" i="10"/>
  <c r="S120" i="10"/>
  <c r="S128" i="10"/>
  <c r="S136" i="10"/>
  <c r="S144" i="10"/>
  <c r="S152" i="10"/>
  <c r="S160" i="10"/>
  <c r="S168" i="10"/>
  <c r="S176" i="10"/>
  <c r="S184" i="10"/>
  <c r="S192" i="10"/>
  <c r="S200" i="10"/>
  <c r="S208" i="10"/>
  <c r="S216" i="10"/>
  <c r="S224" i="10"/>
  <c r="S232" i="10"/>
  <c r="S240" i="10"/>
  <c r="S248" i="10"/>
  <c r="S63" i="10"/>
  <c r="S9" i="10"/>
  <c r="S17" i="10"/>
  <c r="S25" i="10"/>
  <c r="S33" i="10"/>
  <c r="S41" i="10"/>
  <c r="S49" i="10"/>
  <c r="S57" i="10"/>
  <c r="S65" i="10"/>
  <c r="S73" i="10"/>
  <c r="S81" i="10"/>
  <c r="S89" i="10"/>
  <c r="S97" i="10"/>
  <c r="S105" i="10"/>
  <c r="S113" i="10"/>
  <c r="S121" i="10"/>
  <c r="S129" i="10"/>
  <c r="S137" i="10"/>
  <c r="S145" i="10"/>
  <c r="S153" i="10"/>
  <c r="S161" i="10"/>
  <c r="S169" i="10"/>
  <c r="S177" i="10"/>
  <c r="S185" i="10"/>
  <c r="S193" i="10"/>
  <c r="S201" i="10"/>
  <c r="S209" i="10"/>
  <c r="S217" i="10"/>
  <c r="S225" i="10"/>
  <c r="S233" i="10"/>
  <c r="S241" i="10"/>
  <c r="S249" i="10"/>
  <c r="S55" i="10"/>
  <c r="S223" i="10"/>
  <c r="S10" i="10"/>
  <c r="S18" i="10"/>
  <c r="S26" i="10"/>
  <c r="S34" i="10"/>
  <c r="S42" i="10"/>
  <c r="S50" i="10"/>
  <c r="S58" i="10"/>
  <c r="S66" i="10"/>
  <c r="S74" i="10"/>
  <c r="S82" i="10"/>
  <c r="S90" i="10"/>
  <c r="S98" i="10"/>
  <c r="S106" i="10"/>
  <c r="S114" i="10"/>
  <c r="S122" i="10"/>
  <c r="S130" i="10"/>
  <c r="S138" i="10"/>
  <c r="S146" i="10"/>
  <c r="S154" i="10"/>
  <c r="S162" i="10"/>
  <c r="S170" i="10"/>
  <c r="S178" i="10"/>
  <c r="S186" i="10"/>
  <c r="S194" i="10"/>
  <c r="S202" i="10"/>
  <c r="S210" i="10"/>
  <c r="S218" i="10"/>
  <c r="S226" i="10"/>
  <c r="S234" i="10"/>
  <c r="S242" i="10"/>
  <c r="S250" i="10"/>
  <c r="S23" i="10"/>
  <c r="S111" i="10"/>
  <c r="S135" i="10"/>
  <c r="S175" i="10"/>
  <c r="S215" i="10"/>
  <c r="S11" i="10"/>
  <c r="S19" i="10"/>
  <c r="S27" i="10"/>
  <c r="S35" i="10"/>
  <c r="S43" i="10"/>
  <c r="S51" i="10"/>
  <c r="S59" i="10"/>
  <c r="S67" i="10"/>
  <c r="S75" i="10"/>
  <c r="S83" i="10"/>
  <c r="S91" i="10"/>
  <c r="S99" i="10"/>
  <c r="S107" i="10"/>
  <c r="S115" i="10"/>
  <c r="S123" i="10"/>
  <c r="S131" i="10"/>
  <c r="S139" i="10"/>
  <c r="S147" i="10"/>
  <c r="S155" i="10"/>
  <c r="S163" i="10"/>
  <c r="S171" i="10"/>
  <c r="S179" i="10"/>
  <c r="S187" i="10"/>
  <c r="S195" i="10"/>
  <c r="S203" i="10"/>
  <c r="S211" i="10"/>
  <c r="S219" i="10"/>
  <c r="S227" i="10"/>
  <c r="S235" i="10"/>
  <c r="S243" i="10"/>
  <c r="S246" i="10"/>
  <c r="S47" i="10"/>
  <c r="S151" i="10"/>
  <c r="S191" i="10"/>
  <c r="S239" i="10"/>
  <c r="S12" i="10"/>
  <c r="S20" i="10"/>
  <c r="S28" i="10"/>
  <c r="S36" i="10"/>
  <c r="S44" i="10"/>
  <c r="S52" i="10"/>
  <c r="S60" i="10"/>
  <c r="S68" i="10"/>
  <c r="S76" i="10"/>
  <c r="S84" i="10"/>
  <c r="S92" i="10"/>
  <c r="S100" i="10"/>
  <c r="S108" i="10"/>
  <c r="S116" i="10"/>
  <c r="S124" i="10"/>
  <c r="S132" i="10"/>
  <c r="S140" i="10"/>
  <c r="S148" i="10"/>
  <c r="S156" i="10"/>
  <c r="S164" i="10"/>
  <c r="S172" i="10"/>
  <c r="S180" i="10"/>
  <c r="S188" i="10"/>
  <c r="S196" i="10"/>
  <c r="S204" i="10"/>
  <c r="S212" i="10"/>
  <c r="S220" i="10"/>
  <c r="S228" i="10"/>
  <c r="S236" i="10"/>
  <c r="S244" i="10"/>
  <c r="S39" i="10"/>
  <c r="S159" i="10"/>
  <c r="S199" i="10"/>
  <c r="S247" i="10"/>
  <c r="S13" i="10"/>
  <c r="S21" i="10"/>
  <c r="S29" i="10"/>
  <c r="S37" i="10"/>
  <c r="S45" i="10"/>
  <c r="S53" i="10"/>
  <c r="S61" i="10"/>
  <c r="S69" i="10"/>
  <c r="S77" i="10"/>
  <c r="S85" i="10"/>
  <c r="S93" i="10"/>
  <c r="S101" i="10"/>
  <c r="S109" i="10"/>
  <c r="S117" i="10"/>
  <c r="S125" i="10"/>
  <c r="S133" i="10"/>
  <c r="S141" i="10"/>
  <c r="S149" i="10"/>
  <c r="S157" i="10"/>
  <c r="S165" i="10"/>
  <c r="S173" i="10"/>
  <c r="S181" i="10"/>
  <c r="S189" i="10"/>
  <c r="S197" i="10"/>
  <c r="S205" i="10"/>
  <c r="S213" i="10"/>
  <c r="S221" i="10"/>
  <c r="S229" i="10"/>
  <c r="S237" i="10"/>
  <c r="S245" i="10"/>
  <c r="S238" i="10"/>
  <c r="S31" i="10"/>
  <c r="S119" i="10"/>
  <c r="S143" i="10"/>
  <c r="S183" i="10"/>
  <c r="S231" i="10"/>
  <c r="S14" i="10"/>
  <c r="S22" i="10"/>
  <c r="S30" i="10"/>
  <c r="S38" i="10"/>
  <c r="S46" i="10"/>
  <c r="S54" i="10"/>
  <c r="S62" i="10"/>
  <c r="S70" i="10"/>
  <c r="S78" i="10"/>
  <c r="S86" i="10"/>
  <c r="S94" i="10"/>
  <c r="S102" i="10"/>
  <c r="S110" i="10"/>
  <c r="S118" i="10"/>
  <c r="S126" i="10"/>
  <c r="S134" i="10"/>
  <c r="S142" i="10"/>
  <c r="S150" i="10"/>
  <c r="S158" i="10"/>
  <c r="S166" i="10"/>
  <c r="S174" i="10"/>
  <c r="S182" i="10"/>
  <c r="S190" i="10"/>
  <c r="S198" i="10"/>
  <c r="S206" i="10"/>
  <c r="S214" i="10"/>
  <c r="S222" i="10"/>
  <c r="S230" i="10"/>
  <c r="S15" i="10"/>
  <c r="S71" i="10"/>
  <c r="S79" i="10"/>
  <c r="S87" i="10"/>
  <c r="S95" i="10"/>
  <c r="S103" i="10"/>
  <c r="S127" i="10"/>
  <c r="S167" i="10"/>
  <c r="S207" i="10"/>
  <c r="R8" i="10"/>
  <c r="R16" i="10"/>
  <c r="R24" i="10"/>
  <c r="R32" i="10"/>
  <c r="R40" i="10"/>
  <c r="R48" i="10"/>
  <c r="R56" i="10"/>
  <c r="R64" i="10"/>
  <c r="R72" i="10"/>
  <c r="R80" i="10"/>
  <c r="R88" i="10"/>
  <c r="R96" i="10"/>
  <c r="R104" i="10"/>
  <c r="R112" i="10"/>
  <c r="R120" i="10"/>
  <c r="R128" i="10"/>
  <c r="R136" i="10"/>
  <c r="R144" i="10"/>
  <c r="R152" i="10"/>
  <c r="R160" i="10"/>
  <c r="R168" i="10"/>
  <c r="R176" i="10"/>
  <c r="R184" i="10"/>
  <c r="R192" i="10"/>
  <c r="R200" i="10"/>
  <c r="R208" i="10"/>
  <c r="R216" i="10"/>
  <c r="R224" i="10"/>
  <c r="R232" i="10"/>
  <c r="R240" i="10"/>
  <c r="R248" i="10"/>
  <c r="R229" i="10"/>
  <c r="R22" i="10"/>
  <c r="R86" i="10"/>
  <c r="R110" i="10"/>
  <c r="R150" i="10"/>
  <c r="R190" i="10"/>
  <c r="R238" i="10"/>
  <c r="R23" i="10"/>
  <c r="R87" i="10"/>
  <c r="R119" i="10"/>
  <c r="R167" i="10"/>
  <c r="R207" i="10"/>
  <c r="R9" i="10"/>
  <c r="R17" i="10"/>
  <c r="R25" i="10"/>
  <c r="R33" i="10"/>
  <c r="R41" i="10"/>
  <c r="R49" i="10"/>
  <c r="R57" i="10"/>
  <c r="R65" i="10"/>
  <c r="R73" i="10"/>
  <c r="R81" i="10"/>
  <c r="R89" i="10"/>
  <c r="R97" i="10"/>
  <c r="R105" i="10"/>
  <c r="R113" i="10"/>
  <c r="R121" i="10"/>
  <c r="R129" i="10"/>
  <c r="R137" i="10"/>
  <c r="R145" i="10"/>
  <c r="R153" i="10"/>
  <c r="R161" i="10"/>
  <c r="R169" i="10"/>
  <c r="R177" i="10"/>
  <c r="R185" i="10"/>
  <c r="R193" i="10"/>
  <c r="R201" i="10"/>
  <c r="R209" i="10"/>
  <c r="R217" i="10"/>
  <c r="R225" i="10"/>
  <c r="R233" i="10"/>
  <c r="R241" i="10"/>
  <c r="R249" i="10"/>
  <c r="R237" i="10"/>
  <c r="R46" i="10"/>
  <c r="R206" i="10"/>
  <c r="R31" i="10"/>
  <c r="R71" i="10"/>
  <c r="R95" i="10"/>
  <c r="R151" i="10"/>
  <c r="R199" i="10"/>
  <c r="R239" i="10"/>
  <c r="R10" i="10"/>
  <c r="R18" i="10"/>
  <c r="R26" i="10"/>
  <c r="R34" i="10"/>
  <c r="R42" i="10"/>
  <c r="R50" i="10"/>
  <c r="R58" i="10"/>
  <c r="R66" i="10"/>
  <c r="R74" i="10"/>
  <c r="R82" i="10"/>
  <c r="R90" i="10"/>
  <c r="R98" i="10"/>
  <c r="R106" i="10"/>
  <c r="R114" i="10"/>
  <c r="R122" i="10"/>
  <c r="R130" i="10"/>
  <c r="R138" i="10"/>
  <c r="R146" i="10"/>
  <c r="R154" i="10"/>
  <c r="R162" i="10"/>
  <c r="R170" i="10"/>
  <c r="R178" i="10"/>
  <c r="R186" i="10"/>
  <c r="R194" i="10"/>
  <c r="R202" i="10"/>
  <c r="R210" i="10"/>
  <c r="R218" i="10"/>
  <c r="R226" i="10"/>
  <c r="R234" i="10"/>
  <c r="R242" i="10"/>
  <c r="R250" i="10"/>
  <c r="R221" i="10"/>
  <c r="R30" i="10"/>
  <c r="R94" i="10"/>
  <c r="R118" i="10"/>
  <c r="R142" i="10"/>
  <c r="R182" i="10"/>
  <c r="R230" i="10"/>
  <c r="R15" i="10"/>
  <c r="R79" i="10"/>
  <c r="R111" i="10"/>
  <c r="R159" i="10"/>
  <c r="R215" i="10"/>
  <c r="R11" i="10"/>
  <c r="R19" i="10"/>
  <c r="R27" i="10"/>
  <c r="R35" i="10"/>
  <c r="R43" i="10"/>
  <c r="R51" i="10"/>
  <c r="R59" i="10"/>
  <c r="R67" i="10"/>
  <c r="R75" i="10"/>
  <c r="R83" i="10"/>
  <c r="R91" i="10"/>
  <c r="R99" i="10"/>
  <c r="R107" i="10"/>
  <c r="R115" i="10"/>
  <c r="R123" i="10"/>
  <c r="R131" i="10"/>
  <c r="R139" i="10"/>
  <c r="R147" i="10"/>
  <c r="R155" i="10"/>
  <c r="R163" i="10"/>
  <c r="R171" i="10"/>
  <c r="R179" i="10"/>
  <c r="R187" i="10"/>
  <c r="R195" i="10"/>
  <c r="R203" i="10"/>
  <c r="R211" i="10"/>
  <c r="R219" i="10"/>
  <c r="R227" i="10"/>
  <c r="R235" i="10"/>
  <c r="R243" i="10"/>
  <c r="R205" i="10"/>
  <c r="R38" i="10"/>
  <c r="R158" i="10"/>
  <c r="R166" i="10"/>
  <c r="R198" i="10"/>
  <c r="R222" i="10"/>
  <c r="R246" i="10"/>
  <c r="R47" i="10"/>
  <c r="R127" i="10"/>
  <c r="R135" i="10"/>
  <c r="R175" i="10"/>
  <c r="R191" i="10"/>
  <c r="R223" i="10"/>
  <c r="R247" i="10"/>
  <c r="R12" i="10"/>
  <c r="R20" i="10"/>
  <c r="R28" i="10"/>
  <c r="R36" i="10"/>
  <c r="R44" i="10"/>
  <c r="R52" i="10"/>
  <c r="R60" i="10"/>
  <c r="R68" i="10"/>
  <c r="R76" i="10"/>
  <c r="R84" i="10"/>
  <c r="R92" i="10"/>
  <c r="R100" i="10"/>
  <c r="R108" i="10"/>
  <c r="R116" i="10"/>
  <c r="R124" i="10"/>
  <c r="R132" i="10"/>
  <c r="R140" i="10"/>
  <c r="R148" i="10"/>
  <c r="R156" i="10"/>
  <c r="R164" i="10"/>
  <c r="R172" i="10"/>
  <c r="R180" i="10"/>
  <c r="R188" i="10"/>
  <c r="R196" i="10"/>
  <c r="R204" i="10"/>
  <c r="R212" i="10"/>
  <c r="R220" i="10"/>
  <c r="R228" i="10"/>
  <c r="R236" i="10"/>
  <c r="R244" i="10"/>
  <c r="R213" i="10"/>
  <c r="R54" i="10"/>
  <c r="R55" i="10"/>
  <c r="R13" i="10"/>
  <c r="R21" i="10"/>
  <c r="R29" i="10"/>
  <c r="R37" i="10"/>
  <c r="R45" i="10"/>
  <c r="R53" i="10"/>
  <c r="R61" i="10"/>
  <c r="R69" i="10"/>
  <c r="R77" i="10"/>
  <c r="R85" i="10"/>
  <c r="R93" i="10"/>
  <c r="R101" i="10"/>
  <c r="R109" i="10"/>
  <c r="R117" i="10"/>
  <c r="R125" i="10"/>
  <c r="R133" i="10"/>
  <c r="R141" i="10"/>
  <c r="R149" i="10"/>
  <c r="R157" i="10"/>
  <c r="R165" i="10"/>
  <c r="R173" i="10"/>
  <c r="R181" i="10"/>
  <c r="R189" i="10"/>
  <c r="R197" i="10"/>
  <c r="R245" i="10"/>
  <c r="R14" i="10"/>
  <c r="R62" i="10"/>
  <c r="R70" i="10"/>
  <c r="R78" i="10"/>
  <c r="R102" i="10"/>
  <c r="R126" i="10"/>
  <c r="R134" i="10"/>
  <c r="R174" i="10"/>
  <c r="R214" i="10"/>
  <c r="R39" i="10"/>
  <c r="R63" i="10"/>
  <c r="R103" i="10"/>
  <c r="R143" i="10"/>
  <c r="R183" i="10"/>
  <c r="R231" i="10"/>
  <c r="R7" i="10"/>
  <c r="Q230" i="25" l="1"/>
  <c r="Q245" i="25"/>
  <c r="Q237" i="25"/>
  <c r="Q221" i="25"/>
  <c r="Q213" i="25"/>
  <c r="Q205" i="25"/>
  <c r="Q149" i="25"/>
  <c r="Q133" i="25"/>
  <c r="Q125" i="25"/>
  <c r="Q117" i="25"/>
  <c r="Q109" i="25"/>
  <c r="Q101" i="25"/>
  <c r="Q93" i="25"/>
  <c r="Q85" i="25"/>
  <c r="Q29" i="25"/>
  <c r="Q244" i="25"/>
  <c r="Q236" i="25"/>
  <c r="Q228" i="25"/>
  <c r="Q212" i="25"/>
  <c r="Q204" i="25"/>
  <c r="Q196" i="25"/>
  <c r="Q188" i="25"/>
  <c r="Q180" i="25"/>
  <c r="Q172" i="25"/>
  <c r="Q156" i="25"/>
  <c r="Q148" i="25"/>
  <c r="Q140" i="25"/>
  <c r="Q124" i="25"/>
  <c r="Q116" i="25"/>
  <c r="Q108" i="25"/>
  <c r="Q60" i="25"/>
  <c r="Q44" i="25"/>
  <c r="Q36" i="25"/>
  <c r="Q20" i="25"/>
  <c r="Q184" i="25"/>
  <c r="P3" i="25"/>
  <c r="Q220" i="24"/>
  <c r="M3" i="24"/>
  <c r="P3" i="24"/>
  <c r="Q198" i="23"/>
  <c r="Q182" i="23"/>
  <c r="Q189" i="23"/>
  <c r="Q173" i="23"/>
  <c r="Q85" i="23"/>
  <c r="Q77" i="23"/>
  <c r="Q29" i="23"/>
  <c r="Q21" i="23"/>
  <c r="Q156" i="23"/>
  <c r="Q140" i="23"/>
  <c r="Q124" i="23"/>
  <c r="Q84" i="23"/>
  <c r="Q76" i="23"/>
  <c r="Q52" i="23"/>
  <c r="M3" i="22"/>
  <c r="Q245" i="22"/>
  <c r="Q213" i="22"/>
  <c r="Q85" i="22"/>
  <c r="Q45" i="22"/>
  <c r="Q29" i="22"/>
  <c r="Q228" i="22"/>
  <c r="Q204" i="22"/>
  <c r="Q196" i="22"/>
  <c r="Q188" i="22"/>
  <c r="Q108" i="22"/>
  <c r="Q100" i="22"/>
  <c r="Q92" i="22"/>
  <c r="Q84" i="22"/>
  <c r="Q28" i="22"/>
  <c r="P3" i="22"/>
  <c r="Q234" i="22"/>
  <c r="Q226" i="22"/>
  <c r="Q210" i="22"/>
  <c r="Q217" i="22"/>
  <c r="P3" i="21"/>
  <c r="Q164" i="21"/>
  <c r="Q100" i="21"/>
  <c r="Q247" i="21"/>
  <c r="Q223" i="21"/>
  <c r="Q207" i="21"/>
  <c r="Q191" i="21"/>
  <c r="Q175" i="21"/>
  <c r="Q8" i="21"/>
  <c r="Q165" i="21"/>
  <c r="Q117" i="21"/>
  <c r="Q109" i="21"/>
  <c r="Q101" i="21"/>
  <c r="Q93" i="21"/>
  <c r="Q85" i="21"/>
  <c r="Q77" i="21"/>
  <c r="Q61" i="21"/>
  <c r="Q53" i="21"/>
  <c r="Q13" i="21"/>
  <c r="Q232" i="20"/>
  <c r="Q208" i="20"/>
  <c r="Q200" i="20"/>
  <c r="Q192" i="20"/>
  <c r="Q176" i="20"/>
  <c r="Q160" i="20"/>
  <c r="Q144" i="20"/>
  <c r="P13" i="20"/>
  <c r="P3" i="20" s="1"/>
  <c r="Q247" i="20"/>
  <c r="Q239" i="20"/>
  <c r="Q231" i="20"/>
  <c r="Q215" i="20"/>
  <c r="Q167" i="20"/>
  <c r="Q245" i="20"/>
  <c r="Q229" i="20"/>
  <c r="Q221" i="20"/>
  <c r="Q197" i="20"/>
  <c r="Q189" i="20"/>
  <c r="Q181" i="20"/>
  <c r="Q165" i="20"/>
  <c r="Q157" i="20"/>
  <c r="Q149" i="20"/>
  <c r="Q133" i="20"/>
  <c r="Q117" i="20"/>
  <c r="Q101" i="20"/>
  <c r="Q93" i="20"/>
  <c r="Q236" i="20"/>
  <c r="Q228" i="20"/>
  <c r="Q220" i="20"/>
  <c r="Q204" i="20"/>
  <c r="Q196" i="20"/>
  <c r="Q188" i="20"/>
  <c r="Q172" i="20"/>
  <c r="Q156" i="20"/>
  <c r="Q132" i="20"/>
  <c r="Q211" i="20"/>
  <c r="Q37" i="19"/>
  <c r="Q245" i="19"/>
  <c r="Q229" i="19"/>
  <c r="Q221" i="19"/>
  <c r="Q189" i="19"/>
  <c r="Q165" i="19"/>
  <c r="Q157" i="19"/>
  <c r="Q149" i="19"/>
  <c r="Q133" i="19"/>
  <c r="Q125" i="19"/>
  <c r="Q29" i="19"/>
  <c r="Q219" i="19"/>
  <c r="Q197" i="19"/>
  <c r="M3" i="19"/>
  <c r="Q185" i="19"/>
  <c r="Q140" i="18"/>
  <c r="P13" i="18"/>
  <c r="Q233" i="18"/>
  <c r="Q180" i="18"/>
  <c r="Q164" i="18"/>
  <c r="Q132" i="18"/>
  <c r="P3" i="18"/>
  <c r="Q195" i="18"/>
  <c r="Q184" i="18"/>
  <c r="Q176" i="18"/>
  <c r="Q168" i="18"/>
  <c r="Q152" i="18"/>
  <c r="Q144" i="18"/>
  <c r="Q104" i="18"/>
  <c r="Q88" i="18"/>
  <c r="Q80" i="18"/>
  <c r="Q171" i="18"/>
  <c r="Q183" i="18"/>
  <c r="Q151" i="18"/>
  <c r="Q237" i="18"/>
  <c r="Q205" i="18"/>
  <c r="Q197" i="18"/>
  <c r="Q189" i="18"/>
  <c r="Q173" i="18"/>
  <c r="Q165" i="18"/>
  <c r="Q157" i="18"/>
  <c r="Q141" i="18"/>
  <c r="Q101" i="18"/>
  <c r="Q93" i="18"/>
  <c r="Q77" i="18"/>
  <c r="Q29" i="18"/>
  <c r="Q21" i="18"/>
  <c r="Q13" i="18"/>
  <c r="P13" i="16"/>
  <c r="Q175" i="16"/>
  <c r="Q39" i="16"/>
  <c r="Q245" i="16"/>
  <c r="Q229" i="16"/>
  <c r="Q221" i="16"/>
  <c r="Q181" i="16"/>
  <c r="Q165" i="16"/>
  <c r="Q157" i="16"/>
  <c r="Q149" i="16"/>
  <c r="Q133" i="16"/>
  <c r="Q125" i="16"/>
  <c r="Q117" i="16"/>
  <c r="Q101" i="16"/>
  <c r="Q93" i="16"/>
  <c r="Q37" i="16"/>
  <c r="Q220" i="16"/>
  <c r="Q204" i="16"/>
  <c r="Q196" i="16"/>
  <c r="Q172" i="16"/>
  <c r="Q164" i="16"/>
  <c r="Q140" i="16"/>
  <c r="Q76" i="16"/>
  <c r="Q44" i="16"/>
  <c r="Q36" i="16"/>
  <c r="Q12" i="16"/>
  <c r="Q179" i="16"/>
  <c r="Q163" i="16"/>
  <c r="Q155" i="16"/>
  <c r="Q115" i="16"/>
  <c r="Q91" i="16"/>
  <c r="Q83" i="16"/>
  <c r="Q19" i="16"/>
  <c r="Q153" i="16"/>
  <c r="P3" i="16"/>
  <c r="Q194" i="16"/>
  <c r="Q122" i="16"/>
  <c r="Q42" i="16"/>
  <c r="M3" i="15"/>
  <c r="P3" i="15"/>
  <c r="Q244" i="15"/>
  <c r="Q228" i="15"/>
  <c r="Q196" i="15"/>
  <c r="Q180" i="15"/>
  <c r="Q164" i="15"/>
  <c r="Q76" i="15"/>
  <c r="Q52" i="15"/>
  <c r="Q44" i="15"/>
  <c r="Q36" i="15"/>
  <c r="Q20" i="15"/>
  <c r="Q12" i="15"/>
  <c r="Q77" i="15"/>
  <c r="Q162" i="15"/>
  <c r="Q98" i="15"/>
  <c r="Q90" i="15"/>
  <c r="Q81" i="15"/>
  <c r="Q248" i="15"/>
  <c r="Q232" i="15"/>
  <c r="Q200" i="15"/>
  <c r="Q184" i="15"/>
  <c r="Q168" i="15"/>
  <c r="Q88" i="15"/>
  <c r="Q80" i="15"/>
  <c r="Q72" i="15"/>
  <c r="Q56" i="15"/>
  <c r="Q48" i="15"/>
  <c r="Q40" i="15"/>
  <c r="Q32" i="15"/>
  <c r="Q8" i="15"/>
  <c r="Q55" i="14"/>
  <c r="P3" i="14"/>
  <c r="Q164" i="14"/>
  <c r="Q148" i="14"/>
  <c r="Q124" i="14"/>
  <c r="Q108" i="14"/>
  <c r="Q100" i="14"/>
  <c r="Q84" i="14"/>
  <c r="Q52" i="14"/>
  <c r="Q12" i="14"/>
  <c r="M3" i="1"/>
  <c r="Q189" i="10"/>
  <c r="Q201" i="10"/>
  <c r="Q258" i="10"/>
  <c r="P265" i="10"/>
  <c r="Q161" i="10"/>
  <c r="P105" i="10"/>
  <c r="P61" i="10"/>
  <c r="Q89" i="10"/>
  <c r="Q69" i="10"/>
  <c r="P177" i="10"/>
  <c r="L5" i="1"/>
  <c r="P261" i="10"/>
  <c r="P117" i="10"/>
  <c r="L6" i="1"/>
  <c r="P257" i="10"/>
  <c r="P270" i="10"/>
  <c r="T274" i="10"/>
  <c r="U274" i="10" s="1"/>
  <c r="P274" i="10"/>
  <c r="T273" i="10"/>
  <c r="U273" i="10" s="1"/>
  <c r="P273" i="10"/>
  <c r="T272" i="10"/>
  <c r="U272" i="10" s="1"/>
  <c r="P272" i="10"/>
  <c r="T271" i="10"/>
  <c r="U271" i="10" s="1"/>
  <c r="P271" i="10"/>
  <c r="T270" i="10"/>
  <c r="U270" i="10" s="1"/>
  <c r="T269" i="10"/>
  <c r="U269" i="10" s="1"/>
  <c r="P269" i="10"/>
  <c r="T268" i="10"/>
  <c r="U268" i="10" s="1"/>
  <c r="P268" i="10"/>
  <c r="T267" i="10"/>
  <c r="U267" i="10" s="1"/>
  <c r="P267" i="10"/>
  <c r="T266" i="10"/>
  <c r="U266" i="10" s="1"/>
  <c r="T265" i="10"/>
  <c r="U265" i="10" s="1"/>
  <c r="P266" i="10"/>
  <c r="T264" i="10"/>
  <c r="U264" i="10" s="1"/>
  <c r="P264" i="10"/>
  <c r="T263" i="10"/>
  <c r="U263" i="10" s="1"/>
  <c r="P263" i="10"/>
  <c r="T262" i="10"/>
  <c r="U262" i="10" s="1"/>
  <c r="T261" i="10"/>
  <c r="U261" i="10" s="1"/>
  <c r="P262" i="10"/>
  <c r="T260" i="10"/>
  <c r="U260" i="10" s="1"/>
  <c r="P260" i="10"/>
  <c r="T259" i="10"/>
  <c r="U259" i="10" s="1"/>
  <c r="P259" i="10"/>
  <c r="T258" i="10"/>
  <c r="U258" i="10" s="1"/>
  <c r="T257" i="10"/>
  <c r="U257" i="10" s="1"/>
  <c r="T256" i="10"/>
  <c r="U256" i="10" s="1"/>
  <c r="P256" i="10"/>
  <c r="T255" i="10"/>
  <c r="U255" i="10" s="1"/>
  <c r="P255" i="10"/>
  <c r="T254" i="10"/>
  <c r="U254" i="10" s="1"/>
  <c r="P254" i="10"/>
  <c r="T253" i="10"/>
  <c r="U253" i="10" s="1"/>
  <c r="P253" i="10"/>
  <c r="T252" i="10"/>
  <c r="U252" i="10" s="1"/>
  <c r="P252" i="10"/>
  <c r="T251" i="10"/>
  <c r="U251" i="10" s="1"/>
  <c r="P251" i="10"/>
  <c r="P169" i="10"/>
  <c r="Q183" i="10"/>
  <c r="Q57" i="10"/>
  <c r="Q25" i="10"/>
  <c r="Q31" i="10"/>
  <c r="Q239" i="10"/>
  <c r="Q129" i="10"/>
  <c r="P233" i="10"/>
  <c r="P49" i="10"/>
  <c r="Q249" i="10"/>
  <c r="Q153" i="10"/>
  <c r="Q217" i="10"/>
  <c r="Q121" i="10"/>
  <c r="P209" i="10"/>
  <c r="P41" i="10"/>
  <c r="Q207" i="10"/>
  <c r="Q103" i="10"/>
  <c r="P9" i="10"/>
  <c r="Q125" i="10"/>
  <c r="Q93" i="10"/>
  <c r="Q181" i="10"/>
  <c r="Q53" i="10"/>
  <c r="Q237" i="10"/>
  <c r="Q143" i="10"/>
  <c r="P149" i="10"/>
  <c r="Q231" i="10"/>
  <c r="Q197" i="10"/>
  <c r="Q170" i="10"/>
  <c r="Q137" i="10"/>
  <c r="Q79" i="10"/>
  <c r="P145" i="10"/>
  <c r="P81" i="10"/>
  <c r="P29" i="10"/>
  <c r="Q245" i="10"/>
  <c r="P213" i="10"/>
  <c r="Q175" i="10"/>
  <c r="Q47" i="10"/>
  <c r="Q135" i="10"/>
  <c r="Q21" i="10"/>
  <c r="P157" i="10"/>
  <c r="P45" i="10"/>
  <c r="Q199" i="10"/>
  <c r="Q119" i="10"/>
  <c r="Q85" i="10"/>
  <c r="Q15" i="10"/>
  <c r="Q225" i="10"/>
  <c r="Q193" i="10"/>
  <c r="Q167" i="10"/>
  <c r="Q111" i="10"/>
  <c r="Q73" i="10"/>
  <c r="Q39" i="10"/>
  <c r="Q221" i="10"/>
  <c r="Q191" i="10"/>
  <c r="Q165" i="10"/>
  <c r="Q133" i="10"/>
  <c r="Q109" i="10"/>
  <c r="Q71" i="10"/>
  <c r="Q37" i="10"/>
  <c r="P241" i="10"/>
  <c r="P17" i="10"/>
  <c r="Q247" i="10"/>
  <c r="Q185" i="10"/>
  <c r="Q127" i="10"/>
  <c r="Q97" i="10"/>
  <c r="Q63" i="10"/>
  <c r="P173" i="10"/>
  <c r="P113" i="10"/>
  <c r="P7" i="10"/>
  <c r="P226" i="10"/>
  <c r="P98" i="10"/>
  <c r="Q218" i="10"/>
  <c r="Q90" i="10"/>
  <c r="P146" i="10"/>
  <c r="P18" i="10"/>
  <c r="P194" i="10"/>
  <c r="P66" i="10"/>
  <c r="Q250" i="10"/>
  <c r="Q215" i="10"/>
  <c r="Q159" i="10"/>
  <c r="Q141" i="10"/>
  <c r="Q122" i="10"/>
  <c r="Q87" i="10"/>
  <c r="Q65" i="10"/>
  <c r="Q23" i="10"/>
  <c r="P242" i="10"/>
  <c r="P114" i="10"/>
  <c r="P13" i="10"/>
  <c r="Q234" i="10"/>
  <c r="Q106" i="10"/>
  <c r="P162" i="10"/>
  <c r="P34" i="10"/>
  <c r="Q229" i="10"/>
  <c r="Q154" i="10"/>
  <c r="Q101" i="10"/>
  <c r="P210" i="10"/>
  <c r="P82" i="10"/>
  <c r="P33" i="10"/>
  <c r="P130" i="10"/>
  <c r="Q223" i="10"/>
  <c r="Q205" i="10"/>
  <c r="Q186" i="10"/>
  <c r="Q151" i="10"/>
  <c r="Q95" i="10"/>
  <c r="Q77" i="10"/>
  <c r="Q55" i="10"/>
  <c r="P178" i="10"/>
  <c r="P50" i="10"/>
  <c r="Q7" i="21"/>
  <c r="Q71" i="23"/>
  <c r="Q91" i="23"/>
  <c r="Q59" i="25"/>
  <c r="Q229" i="24"/>
  <c r="Q190" i="24"/>
  <c r="Q194" i="24"/>
  <c r="Q202" i="24"/>
  <c r="Q162" i="23"/>
  <c r="Q179" i="23"/>
  <c r="Q27" i="21"/>
  <c r="X18" i="1"/>
  <c r="Q157" i="25"/>
  <c r="Q161" i="25"/>
  <c r="Q165" i="25"/>
  <c r="Q169" i="25"/>
  <c r="Q173" i="25"/>
  <c r="Q177" i="25"/>
  <c r="Q181" i="25"/>
  <c r="Q185" i="25"/>
  <c r="Q189" i="25"/>
  <c r="Q193" i="25"/>
  <c r="Q197" i="25"/>
  <c r="Q201" i="25"/>
  <c r="Q78" i="25"/>
  <c r="Q82" i="25"/>
  <c r="Q86" i="25"/>
  <c r="Q90" i="25"/>
  <c r="Q94" i="25"/>
  <c r="Y21" i="25"/>
  <c r="Q19" i="25"/>
  <c r="Q31" i="25"/>
  <c r="Q35" i="25"/>
  <c r="Q39" i="25"/>
  <c r="Q43" i="25"/>
  <c r="Q47" i="25"/>
  <c r="Q51" i="25"/>
  <c r="Q55" i="25"/>
  <c r="Q63" i="25"/>
  <c r="Q71" i="25"/>
  <c r="Q102" i="25"/>
  <c r="Q106" i="25"/>
  <c r="Q110" i="25"/>
  <c r="Q114" i="25"/>
  <c r="Q118" i="25"/>
  <c r="Q122" i="25"/>
  <c r="Q126" i="25"/>
  <c r="Q130" i="25"/>
  <c r="Q134" i="25"/>
  <c r="Q138" i="25"/>
  <c r="Q142" i="25"/>
  <c r="Q146" i="25"/>
  <c r="Q150" i="25"/>
  <c r="Q154" i="25"/>
  <c r="Q158" i="25"/>
  <c r="Q162" i="25"/>
  <c r="Q166" i="25"/>
  <c r="Q170" i="25"/>
  <c r="Q174" i="25"/>
  <c r="Q178" i="25"/>
  <c r="Q182" i="25"/>
  <c r="Q186" i="25"/>
  <c r="Q190" i="25"/>
  <c r="Q194" i="25"/>
  <c r="Q198" i="25"/>
  <c r="Q147" i="25"/>
  <c r="Q151" i="25"/>
  <c r="Q155" i="25"/>
  <c r="Q159" i="25"/>
  <c r="Q167" i="25"/>
  <c r="Q171" i="25"/>
  <c r="Q175" i="25"/>
  <c r="Q179" i="25"/>
  <c r="Q183" i="25"/>
  <c r="Q187" i="25"/>
  <c r="Q191" i="25"/>
  <c r="Q199" i="25"/>
  <c r="Q76" i="25"/>
  <c r="Q80" i="25"/>
  <c r="Q84" i="25"/>
  <c r="Q88" i="25"/>
  <c r="Q92" i="25"/>
  <c r="Q96" i="25"/>
  <c r="Q203" i="25"/>
  <c r="Q207" i="25"/>
  <c r="Q211" i="25"/>
  <c r="Q215" i="25"/>
  <c r="Q223" i="25"/>
  <c r="Q231" i="25"/>
  <c r="Q235" i="25"/>
  <c r="Q239" i="25"/>
  <c r="Q243" i="25"/>
  <c r="Q247" i="25"/>
  <c r="Z11" i="24"/>
  <c r="Q16" i="24"/>
  <c r="Q40" i="24"/>
  <c r="Q44" i="24"/>
  <c r="Q59" i="24"/>
  <c r="Q241" i="24"/>
  <c r="Q245" i="24"/>
  <c r="Q34" i="24"/>
  <c r="Q42" i="24"/>
  <c r="Q74" i="24"/>
  <c r="Q114" i="24"/>
  <c r="Q122" i="24"/>
  <c r="Q130" i="24"/>
  <c r="Q138" i="24"/>
  <c r="Q154" i="24"/>
  <c r="Q170" i="24"/>
  <c r="Q210" i="24"/>
  <c r="Q218" i="24"/>
  <c r="Q234" i="24"/>
  <c r="Q242" i="24"/>
  <c r="Q37" i="23"/>
  <c r="Q41" i="23"/>
  <c r="Q45" i="23"/>
  <c r="Q49" i="23"/>
  <c r="Q57" i="23"/>
  <c r="Q65" i="23"/>
  <c r="Q96" i="23"/>
  <c r="Q100" i="23"/>
  <c r="Q104" i="23"/>
  <c r="Q112" i="23"/>
  <c r="Q116" i="23"/>
  <c r="Q120" i="23"/>
  <c r="Q167" i="23"/>
  <c r="Q171" i="23"/>
  <c r="Q175" i="23"/>
  <c r="Q183" i="23"/>
  <c r="Q187" i="23"/>
  <c r="Q191" i="23"/>
  <c r="Q199" i="23"/>
  <c r="Q115" i="23"/>
  <c r="Q95" i="23"/>
  <c r="Q11" i="23"/>
  <c r="Q24" i="23"/>
  <c r="Q30" i="23"/>
  <c r="Q34" i="23"/>
  <c r="Q38" i="23"/>
  <c r="Q97" i="23"/>
  <c r="Q101" i="23"/>
  <c r="Q113" i="23"/>
  <c r="Q117" i="23"/>
  <c r="Q121" i="23"/>
  <c r="Q164" i="23"/>
  <c r="Q168" i="23"/>
  <c r="Q172" i="23"/>
  <c r="Q176" i="23"/>
  <c r="Q180" i="23"/>
  <c r="Q184" i="23"/>
  <c r="Q188" i="23"/>
  <c r="Q192" i="23"/>
  <c r="Q196" i="23"/>
  <c r="Q200" i="23"/>
  <c r="Q227" i="23"/>
  <c r="Q19" i="23"/>
  <c r="Q70" i="23"/>
  <c r="Q74" i="23"/>
  <c r="Q78" i="23"/>
  <c r="Q86" i="23"/>
  <c r="Q125" i="23"/>
  <c r="Q129" i="23"/>
  <c r="Q133" i="23"/>
  <c r="Q137" i="23"/>
  <c r="Q141" i="23"/>
  <c r="Q145" i="23"/>
  <c r="Q149" i="23"/>
  <c r="Q153" i="23"/>
  <c r="Q157" i="23"/>
  <c r="Q161" i="23"/>
  <c r="Q212" i="23"/>
  <c r="Q216" i="23"/>
  <c r="Q220" i="23"/>
  <c r="Q224" i="23"/>
  <c r="Q228" i="23"/>
  <c r="Q232" i="23"/>
  <c r="Q244" i="23"/>
  <c r="Q248" i="23"/>
  <c r="Q12" i="23"/>
  <c r="Q16" i="23"/>
  <c r="Q25" i="23"/>
  <c r="Q55" i="23"/>
  <c r="Q75" i="23"/>
  <c r="Q79" i="23"/>
  <c r="Q87" i="23"/>
  <c r="Q126" i="23"/>
  <c r="Q130" i="23"/>
  <c r="Q134" i="23"/>
  <c r="Q138" i="23"/>
  <c r="Q142" i="23"/>
  <c r="Q146" i="23"/>
  <c r="Q150" i="23"/>
  <c r="Q154" i="23"/>
  <c r="Q158" i="23"/>
  <c r="Q205" i="23"/>
  <c r="Q209" i="23"/>
  <c r="Q213" i="23"/>
  <c r="Q217" i="23"/>
  <c r="Q221" i="23"/>
  <c r="Q225" i="23"/>
  <c r="Q237" i="23"/>
  <c r="Q241" i="23"/>
  <c r="Q245" i="23"/>
  <c r="Q25" i="22"/>
  <c r="Q116" i="22"/>
  <c r="Q120" i="22"/>
  <c r="Q144" i="22"/>
  <c r="Q148" i="22"/>
  <c r="Q152" i="22"/>
  <c r="Q156" i="22"/>
  <c r="Q160" i="22"/>
  <c r="Q164" i="22"/>
  <c r="Q168" i="22"/>
  <c r="Q23" i="22"/>
  <c r="Q80" i="22"/>
  <c r="Q109" i="22"/>
  <c r="Q121" i="22"/>
  <c r="Q149" i="22"/>
  <c r="Q157" i="22"/>
  <c r="Q161" i="22"/>
  <c r="Q173" i="22"/>
  <c r="Q21" i="22"/>
  <c r="Q30" i="22"/>
  <c r="Q34" i="22"/>
  <c r="Q46" i="22"/>
  <c r="Q58" i="22"/>
  <c r="Q70" i="22"/>
  <c r="Q78" i="22"/>
  <c r="Q82" i="22"/>
  <c r="Q86" i="22"/>
  <c r="Q90" i="22"/>
  <c r="Q102" i="22"/>
  <c r="Q110" i="22"/>
  <c r="Q122" i="22"/>
  <c r="Q146" i="22"/>
  <c r="Q150" i="22"/>
  <c r="Q154" i="22"/>
  <c r="Q166" i="22"/>
  <c r="Q174" i="22"/>
  <c r="Q238" i="22"/>
  <c r="Q242" i="22"/>
  <c r="Q246" i="22"/>
  <c r="Q25" i="21"/>
  <c r="Q39" i="21"/>
  <c r="Q47" i="21"/>
  <c r="Q134" i="21"/>
  <c r="Q142" i="21"/>
  <c r="Q150" i="21"/>
  <c r="Q154" i="21"/>
  <c r="Q40" i="21"/>
  <c r="Q44" i="21"/>
  <c r="Q75" i="21"/>
  <c r="Q107" i="21"/>
  <c r="Q131" i="21"/>
  <c r="Q135" i="21"/>
  <c r="Q143" i="21"/>
  <c r="Q147" i="21"/>
  <c r="Q155" i="21"/>
  <c r="Q159" i="21"/>
  <c r="Y19" i="21"/>
  <c r="Y22" i="21"/>
  <c r="Q6" i="21"/>
  <c r="Q21" i="21"/>
  <c r="Q37" i="21"/>
  <c r="Q45" i="21"/>
  <c r="Q132" i="21"/>
  <c r="Q136" i="21"/>
  <c r="Q140" i="21"/>
  <c r="Q144" i="21"/>
  <c r="Q148" i="21"/>
  <c r="Q152" i="21"/>
  <c r="Q156" i="21"/>
  <c r="Q203" i="21"/>
  <c r="Q30" i="21"/>
  <c r="Q38" i="21"/>
  <c r="Q129" i="21"/>
  <c r="Q133" i="21"/>
  <c r="Q141" i="21"/>
  <c r="Q149" i="21"/>
  <c r="Q157" i="21"/>
  <c r="Q110" i="21"/>
  <c r="Q118" i="21"/>
  <c r="Q122" i="21"/>
  <c r="Q126" i="21"/>
  <c r="Q173" i="21"/>
  <c r="Q181" i="21"/>
  <c r="Q189" i="21"/>
  <c r="Q193" i="21"/>
  <c r="Q205" i="21"/>
  <c r="Q209" i="21"/>
  <c r="Q213" i="21"/>
  <c r="Q221" i="21"/>
  <c r="Q225" i="21"/>
  <c r="Q245" i="21"/>
  <c r="Q240" i="20"/>
  <c r="Q21" i="20"/>
  <c r="Q9" i="20"/>
  <c r="Q13" i="20"/>
  <c r="Q17" i="20"/>
  <c r="Q26" i="20"/>
  <c r="Q29" i="20"/>
  <c r="Q33" i="20"/>
  <c r="Q37" i="20"/>
  <c r="Q41" i="20"/>
  <c r="Q53" i="20"/>
  <c r="Q57" i="20"/>
  <c r="Q61" i="20"/>
  <c r="Q65" i="20"/>
  <c r="Q69" i="20"/>
  <c r="Q73" i="20"/>
  <c r="Q85" i="20"/>
  <c r="Q89" i="20"/>
  <c r="Q6" i="20"/>
  <c r="Q14" i="20"/>
  <c r="Q18" i="20"/>
  <c r="Q30" i="20"/>
  <c r="Q34" i="20"/>
  <c r="Q38" i="20"/>
  <c r="Q42" i="20"/>
  <c r="Q50" i="20"/>
  <c r="Q58" i="20"/>
  <c r="Q66" i="20"/>
  <c r="Q74" i="20"/>
  <c r="Q82" i="20"/>
  <c r="Q90" i="20"/>
  <c r="Q7" i="20"/>
  <c r="Q15" i="20"/>
  <c r="Q19" i="20"/>
  <c r="Q22" i="20"/>
  <c r="Q31" i="20"/>
  <c r="Q35" i="20"/>
  <c r="Q39" i="20"/>
  <c r="Q47" i="20"/>
  <c r="Q51" i="20"/>
  <c r="Q55" i="20"/>
  <c r="Q59" i="20"/>
  <c r="Q67" i="20"/>
  <c r="Q71" i="20"/>
  <c r="Q79" i="20"/>
  <c r="Q83" i="20"/>
  <c r="Q87" i="20"/>
  <c r="Q8" i="20"/>
  <c r="Q16" i="20"/>
  <c r="Q20" i="20"/>
  <c r="Q28" i="20"/>
  <c r="Q32" i="20"/>
  <c r="Q36" i="20"/>
  <c r="Q40" i="20"/>
  <c r="Q44" i="20"/>
  <c r="Q48" i="20"/>
  <c r="Q60" i="20"/>
  <c r="Q64" i="20"/>
  <c r="Q68" i="20"/>
  <c r="Q72" i="20"/>
  <c r="Q76" i="20"/>
  <c r="Q80" i="20"/>
  <c r="Q98" i="20"/>
  <c r="Q106" i="20"/>
  <c r="Q114" i="20"/>
  <c r="Q122" i="20"/>
  <c r="Q25" i="20"/>
  <c r="Q75" i="20"/>
  <c r="Q99" i="20"/>
  <c r="Q103" i="20"/>
  <c r="Q111" i="20"/>
  <c r="Q115" i="20"/>
  <c r="Q119" i="20"/>
  <c r="Q123" i="20"/>
  <c r="Q166" i="20"/>
  <c r="Q170" i="20"/>
  <c r="Q230" i="20"/>
  <c r="Q234" i="20"/>
  <c r="Q92" i="20"/>
  <c r="Q96" i="20"/>
  <c r="Q100" i="20"/>
  <c r="Q104" i="20"/>
  <c r="Q108" i="20"/>
  <c r="Q112" i="20"/>
  <c r="Q124" i="20"/>
  <c r="Q128" i="20"/>
  <c r="Q203" i="20"/>
  <c r="Q25" i="19"/>
  <c r="Q8" i="19"/>
  <c r="Q12" i="19"/>
  <c r="Q16" i="19"/>
  <c r="Q28" i="19"/>
  <c r="Q36" i="19"/>
  <c r="Q40" i="19"/>
  <c r="Q44" i="19"/>
  <c r="Q48" i="19"/>
  <c r="Q60" i="19"/>
  <c r="Q64" i="19"/>
  <c r="Q92" i="19"/>
  <c r="Q96" i="19"/>
  <c r="Q100" i="19"/>
  <c r="Q104" i="19"/>
  <c r="Q108" i="19"/>
  <c r="Q112" i="19"/>
  <c r="Q124" i="19"/>
  <c r="Q128" i="19"/>
  <c r="Q188" i="19"/>
  <c r="Q192" i="19"/>
  <c r="Q196" i="19"/>
  <c r="Q200" i="19"/>
  <c r="Q204" i="19"/>
  <c r="Q208" i="19"/>
  <c r="Q220" i="19"/>
  <c r="Q224" i="19"/>
  <c r="Q228" i="19"/>
  <c r="Q232" i="19"/>
  <c r="Q244" i="19"/>
  <c r="Q248" i="19"/>
  <c r="Q6" i="18"/>
  <c r="Q203" i="18"/>
  <c r="Q207" i="18"/>
  <c r="Q215" i="18"/>
  <c r="Q219" i="18"/>
  <c r="Q223" i="18"/>
  <c r="Q238" i="18"/>
  <c r="Q242" i="18"/>
  <c r="Q11" i="18"/>
  <c r="Q25" i="18"/>
  <c r="Q131" i="18"/>
  <c r="Q200" i="18"/>
  <c r="Q204" i="18"/>
  <c r="Q208" i="18"/>
  <c r="Q212" i="18"/>
  <c r="Q228" i="18"/>
  <c r="Q232" i="18"/>
  <c r="Q236" i="18"/>
  <c r="Q240" i="18"/>
  <c r="Q244" i="18"/>
  <c r="Q248" i="18"/>
  <c r="Q33" i="18"/>
  <c r="Q37" i="18"/>
  <c r="Q41" i="18"/>
  <c r="Q45" i="18"/>
  <c r="Q49" i="18"/>
  <c r="Q61" i="18"/>
  <c r="Q65" i="18"/>
  <c r="Q69" i="18"/>
  <c r="Q73" i="18"/>
  <c r="Q108" i="18"/>
  <c r="Q112" i="18"/>
  <c r="Q116" i="18"/>
  <c r="Q120" i="18"/>
  <c r="Q216" i="18"/>
  <c r="Q10" i="18"/>
  <c r="Q14" i="18"/>
  <c r="Q18" i="18"/>
  <c r="Q30" i="18"/>
  <c r="Q34" i="18"/>
  <c r="Q38" i="18"/>
  <c r="Q42" i="18"/>
  <c r="Q50" i="18"/>
  <c r="Q58" i="18"/>
  <c r="Q66" i="18"/>
  <c r="Q109" i="18"/>
  <c r="Q113" i="18"/>
  <c r="Q125" i="18"/>
  <c r="Q129" i="18"/>
  <c r="Q209" i="18"/>
  <c r="Q221" i="18"/>
  <c r="Q225" i="18"/>
  <c r="Q7" i="18"/>
  <c r="Q15" i="18"/>
  <c r="Q19" i="18"/>
  <c r="Q31" i="18"/>
  <c r="Q35" i="18"/>
  <c r="Q39" i="18"/>
  <c r="Q43" i="18"/>
  <c r="Q47" i="18"/>
  <c r="Q55" i="18"/>
  <c r="Q59" i="18"/>
  <c r="Q63" i="18"/>
  <c r="Q67" i="18"/>
  <c r="Q122" i="18"/>
  <c r="Q130" i="18"/>
  <c r="Q218" i="18"/>
  <c r="Q8" i="18"/>
  <c r="Q20" i="18"/>
  <c r="Q28" i="18"/>
  <c r="Q32" i="18"/>
  <c r="Q36" i="18"/>
  <c r="Q40" i="18"/>
  <c r="Q44" i="18"/>
  <c r="Q48" i="18"/>
  <c r="Q52" i="18"/>
  <c r="Q56" i="18"/>
  <c r="Q68" i="18"/>
  <c r="Q72" i="18"/>
  <c r="Q107" i="18"/>
  <c r="Q111" i="18"/>
  <c r="Q119" i="18"/>
  <c r="Q123" i="18"/>
  <c r="Q127" i="18"/>
  <c r="Q234" i="18"/>
  <c r="Q195" i="16"/>
  <c r="Q199" i="16"/>
  <c r="Q207" i="16"/>
  <c r="Q211" i="16"/>
  <c r="Q215" i="16"/>
  <c r="Q219" i="16"/>
  <c r="Q227" i="16"/>
  <c r="Q235" i="16"/>
  <c r="Q243" i="16"/>
  <c r="Q247" i="16"/>
  <c r="Q25" i="16"/>
  <c r="Q59" i="16"/>
  <c r="Q21" i="16"/>
  <c r="Q230" i="15"/>
  <c r="Q234" i="15"/>
  <c r="Q246" i="15"/>
  <c r="Q163" i="15"/>
  <c r="Q171" i="15"/>
  <c r="Q175" i="15"/>
  <c r="Q179" i="15"/>
  <c r="Q187" i="15"/>
  <c r="Q191" i="15"/>
  <c r="Q195" i="15"/>
  <c r="Q203" i="15"/>
  <c r="Q207" i="15"/>
  <c r="Q211" i="15"/>
  <c r="Q227" i="15"/>
  <c r="Q235" i="15"/>
  <c r="Q239" i="15"/>
  <c r="Q243" i="15"/>
  <c r="Q131" i="15"/>
  <c r="Q126" i="15"/>
  <c r="Q130" i="15"/>
  <c r="Q139" i="15"/>
  <c r="Q143" i="15"/>
  <c r="Q147" i="15"/>
  <c r="Q155" i="15"/>
  <c r="Q159" i="15"/>
  <c r="Q178" i="15"/>
  <c r="Q100" i="15"/>
  <c r="Q104" i="15"/>
  <c r="Q108" i="15"/>
  <c r="Q112" i="15"/>
  <c r="Q116" i="15"/>
  <c r="Q120" i="15"/>
  <c r="Q93" i="15"/>
  <c r="Q97" i="15"/>
  <c r="Q101" i="15"/>
  <c r="Q105" i="15"/>
  <c r="Q109" i="15"/>
  <c r="Q113" i="15"/>
  <c r="Q125" i="15"/>
  <c r="Q129" i="15"/>
  <c r="Q173" i="15"/>
  <c r="Q177" i="15"/>
  <c r="Q189" i="15"/>
  <c r="Q193" i="15"/>
  <c r="Q205" i="15"/>
  <c r="Q209" i="15"/>
  <c r="Q9" i="15"/>
  <c r="Q13" i="15"/>
  <c r="Q17" i="15"/>
  <c r="Q26" i="15"/>
  <c r="Q29" i="15"/>
  <c r="Q33" i="15"/>
  <c r="Q37" i="15"/>
  <c r="Q41" i="15"/>
  <c r="Q49" i="15"/>
  <c r="Q65" i="15"/>
  <c r="Q73" i="15"/>
  <c r="Q132" i="15"/>
  <c r="Q136" i="15"/>
  <c r="Q140" i="15"/>
  <c r="Q148" i="15"/>
  <c r="Q152" i="15"/>
  <c r="Q219" i="15"/>
  <c r="Q223" i="15"/>
  <c r="Q6" i="15"/>
  <c r="Q10" i="15"/>
  <c r="Q14" i="15"/>
  <c r="Q18" i="15"/>
  <c r="Q21" i="15"/>
  <c r="Q30" i="15"/>
  <c r="Q34" i="15"/>
  <c r="Q38" i="15"/>
  <c r="Q42" i="15"/>
  <c r="Q50" i="15"/>
  <c r="Q54" i="15"/>
  <c r="Q58" i="15"/>
  <c r="Q62" i="15"/>
  <c r="Q66" i="15"/>
  <c r="Q70" i="15"/>
  <c r="Q133" i="15"/>
  <c r="Q137" i="15"/>
  <c r="Q141" i="15"/>
  <c r="Q145" i="15"/>
  <c r="Q157" i="15"/>
  <c r="Q161" i="15"/>
  <c r="Q212" i="15"/>
  <c r="Q216" i="15"/>
  <c r="Q7" i="15"/>
  <c r="Q11" i="15"/>
  <c r="Q15" i="15"/>
  <c r="Q19" i="15"/>
  <c r="Q31" i="15"/>
  <c r="Q35" i="15"/>
  <c r="Q39" i="15"/>
  <c r="Q43" i="15"/>
  <c r="Q47" i="15"/>
  <c r="Q55" i="15"/>
  <c r="Q59" i="15"/>
  <c r="Q63" i="15"/>
  <c r="Q67" i="15"/>
  <c r="Q134" i="15"/>
  <c r="Q138" i="15"/>
  <c r="Q150" i="15"/>
  <c r="Q154" i="15"/>
  <c r="Q221" i="15"/>
  <c r="Q225" i="15"/>
  <c r="Q25" i="15"/>
  <c r="Q75" i="15"/>
  <c r="Q79" i="15"/>
  <c r="Q87" i="15"/>
  <c r="Q91" i="15"/>
  <c r="Q95" i="15"/>
  <c r="Q99" i="15"/>
  <c r="Q107" i="15"/>
  <c r="Q111" i="15"/>
  <c r="Q119" i="15"/>
  <c r="Q123" i="15"/>
  <c r="Q127" i="15"/>
  <c r="Q166" i="15"/>
  <c r="Q170" i="15"/>
  <c r="Q182" i="15"/>
  <c r="Q186" i="15"/>
  <c r="Q194" i="15"/>
  <c r="Q198" i="15"/>
  <c r="Q202" i="15"/>
  <c r="Q237" i="15"/>
  <c r="Q241" i="15"/>
  <c r="Q195" i="10"/>
  <c r="Q131" i="10"/>
  <c r="Q155" i="10"/>
  <c r="Q91" i="10"/>
  <c r="Q179" i="10"/>
  <c r="Q115" i="10"/>
  <c r="Q59" i="10"/>
  <c r="Q11" i="10"/>
  <c r="P206" i="10"/>
  <c r="P158" i="10"/>
  <c r="P110" i="10"/>
  <c r="P62" i="10"/>
  <c r="P14" i="10"/>
  <c r="Q243" i="10"/>
  <c r="Q75" i="10"/>
  <c r="Q203" i="10"/>
  <c r="Q139" i="10"/>
  <c r="Q74" i="10"/>
  <c r="Q43" i="10"/>
  <c r="Q27" i="10"/>
  <c r="P238" i="10"/>
  <c r="P222" i="10"/>
  <c r="P190" i="10"/>
  <c r="P174" i="10"/>
  <c r="P142" i="10"/>
  <c r="P126" i="10"/>
  <c r="P94" i="10"/>
  <c r="P78" i="10"/>
  <c r="P46" i="10"/>
  <c r="P30" i="10"/>
  <c r="Q227" i="10"/>
  <c r="Q202" i="10"/>
  <c r="Q163" i="10"/>
  <c r="Q138" i="10"/>
  <c r="Q99" i="10"/>
  <c r="Q219" i="10"/>
  <c r="Q187" i="10"/>
  <c r="Q123" i="10"/>
  <c r="P58" i="10"/>
  <c r="P42" i="10"/>
  <c r="P26" i="10"/>
  <c r="P10" i="10"/>
  <c r="Q211" i="10"/>
  <c r="Q147" i="10"/>
  <c r="Q83" i="10"/>
  <c r="Q235" i="10"/>
  <c r="Q171" i="10"/>
  <c r="Q107" i="10"/>
  <c r="Q67" i="10"/>
  <c r="Q51" i="10"/>
  <c r="Q35" i="10"/>
  <c r="Q19" i="10"/>
  <c r="P246" i="10"/>
  <c r="P230" i="10"/>
  <c r="P214" i="10"/>
  <c r="P198" i="10"/>
  <c r="P182" i="10"/>
  <c r="P166" i="10"/>
  <c r="P150" i="10"/>
  <c r="P134" i="10"/>
  <c r="P118" i="10"/>
  <c r="P102" i="10"/>
  <c r="P86" i="10"/>
  <c r="P70" i="10"/>
  <c r="P54" i="10"/>
  <c r="P38" i="10"/>
  <c r="P22" i="10"/>
  <c r="Q114" i="15"/>
  <c r="Q110" i="18"/>
  <c r="Q114" i="18"/>
  <c r="P244" i="10"/>
  <c r="P236" i="10"/>
  <c r="P228" i="10"/>
  <c r="P220" i="10"/>
  <c r="P212" i="10"/>
  <c r="P204" i="10"/>
  <c r="P196" i="10"/>
  <c r="P188" i="10"/>
  <c r="P180" i="10"/>
  <c r="P172" i="10"/>
  <c r="P164" i="10"/>
  <c r="P156" i="10"/>
  <c r="P148" i="10"/>
  <c r="P140" i="10"/>
  <c r="P132" i="10"/>
  <c r="P124" i="10"/>
  <c r="P116" i="10"/>
  <c r="P108" i="10"/>
  <c r="P100" i="10"/>
  <c r="P92" i="10"/>
  <c r="P84" i="10"/>
  <c r="P76" i="10"/>
  <c r="P68" i="10"/>
  <c r="P60" i="10"/>
  <c r="P52" i="10"/>
  <c r="P44" i="10"/>
  <c r="P36" i="10"/>
  <c r="P28" i="10"/>
  <c r="P20" i="10"/>
  <c r="P12" i="10"/>
  <c r="Q12" i="18"/>
  <c r="Q16" i="18"/>
  <c r="Q83" i="18"/>
  <c r="Q27" i="19"/>
  <c r="Q139" i="20"/>
  <c r="Q171" i="20"/>
  <c r="Q179" i="22"/>
  <c r="Q131" i="23"/>
  <c r="Q147" i="23"/>
  <c r="Q82" i="24"/>
  <c r="Q86" i="24"/>
  <c r="Q90" i="24"/>
  <c r="Q102" i="24"/>
  <c r="Q110" i="24"/>
  <c r="Q12" i="25"/>
  <c r="Q99" i="25"/>
  <c r="Q131" i="25"/>
  <c r="Q163" i="25"/>
  <c r="Q51" i="15"/>
  <c r="Q248" i="10"/>
  <c r="Q240" i="10"/>
  <c r="Q232" i="10"/>
  <c r="Q224" i="10"/>
  <c r="Q216" i="10"/>
  <c r="Q208" i="10"/>
  <c r="Q200" i="10"/>
  <c r="Q192" i="10"/>
  <c r="Q184" i="10"/>
  <c r="Q176" i="10"/>
  <c r="Q168" i="10"/>
  <c r="Q160" i="10"/>
  <c r="Q152" i="10"/>
  <c r="Q144" i="10"/>
  <c r="Q136" i="10"/>
  <c r="Q128" i="10"/>
  <c r="Q120" i="10"/>
  <c r="Q112" i="10"/>
  <c r="Q104" i="10"/>
  <c r="Q96" i="10"/>
  <c r="Q88" i="10"/>
  <c r="Q80" i="10"/>
  <c r="Q72" i="10"/>
  <c r="Q64" i="10"/>
  <c r="Q56" i="10"/>
  <c r="Q48" i="10"/>
  <c r="Q40" i="10"/>
  <c r="Q32" i="10"/>
  <c r="Q24" i="10"/>
  <c r="Q16" i="10"/>
  <c r="Q8" i="10"/>
  <c r="Q166" i="16"/>
  <c r="Q170" i="16"/>
  <c r="Q186" i="16"/>
  <c r="Q230" i="16"/>
  <c r="Q234" i="16"/>
  <c r="Q206" i="18"/>
  <c r="Q210" i="18"/>
  <c r="Q147" i="19"/>
  <c r="Q211" i="19"/>
  <c r="Q227" i="25"/>
  <c r="Q53" i="15"/>
  <c r="Q210" i="15"/>
  <c r="Q7" i="23"/>
  <c r="Q54" i="23"/>
  <c r="Q62" i="23"/>
  <c r="Q195" i="23"/>
  <c r="Q190" i="21"/>
  <c r="Q130" i="22"/>
  <c r="Q138" i="22"/>
  <c r="Q27" i="23"/>
  <c r="Q82" i="23"/>
  <c r="Q90" i="23"/>
  <c r="Q43" i="20"/>
  <c r="Q53" i="14"/>
  <c r="Q57" i="14"/>
  <c r="Q65" i="14"/>
  <c r="Q85" i="14"/>
  <c r="Q89" i="14"/>
  <c r="Q93" i="14"/>
  <c r="Q97" i="14"/>
  <c r="Q109" i="14"/>
  <c r="Q113" i="14"/>
  <c r="Q125" i="14"/>
  <c r="Q129" i="14"/>
  <c r="Q25" i="14"/>
  <c r="Q149" i="14"/>
  <c r="Q157" i="14"/>
  <c r="Q161" i="14"/>
  <c r="Q173" i="14"/>
  <c r="Q177" i="14"/>
  <c r="Q189" i="14"/>
  <c r="Q193" i="14"/>
  <c r="Q197" i="14"/>
  <c r="Q201" i="14"/>
  <c r="Q205" i="14"/>
  <c r="Q221" i="14"/>
  <c r="Q225" i="14"/>
  <c r="Q237" i="14"/>
  <c r="Q241" i="14"/>
  <c r="Q245" i="14"/>
  <c r="Q184" i="14"/>
  <c r="Q200" i="14"/>
  <c r="Q224" i="14"/>
  <c r="Q21" i="14"/>
  <c r="Q71" i="14"/>
  <c r="Q75" i="14"/>
  <c r="Q83" i="14"/>
  <c r="Q95" i="14"/>
  <c r="Q99" i="14"/>
  <c r="Q103" i="14"/>
  <c r="Q107" i="14"/>
  <c r="Q119" i="14"/>
  <c r="Q123" i="14"/>
  <c r="Q127" i="14"/>
  <c r="Q131" i="14"/>
  <c r="Q147" i="14"/>
  <c r="Q159" i="14"/>
  <c r="Q163" i="14"/>
  <c r="Q167" i="14"/>
  <c r="Q171" i="14"/>
  <c r="Q211" i="14"/>
  <c r="Q223" i="14"/>
  <c r="Q227" i="14"/>
  <c r="Q231" i="14"/>
  <c r="Q235" i="14"/>
  <c r="Q239" i="14"/>
  <c r="Q243" i="14"/>
  <c r="Q247" i="14"/>
  <c r="Q70" i="14"/>
  <c r="Q16" i="15"/>
  <c r="Q27" i="18"/>
  <c r="Q147" i="18"/>
  <c r="Q174" i="18"/>
  <c r="Q178" i="18"/>
  <c r="Q66" i="19"/>
  <c r="Q138" i="19"/>
  <c r="Q198" i="19"/>
  <c r="Q202" i="19"/>
  <c r="Q12" i="20"/>
  <c r="Q70" i="20"/>
  <c r="Q198" i="20"/>
  <c r="Q202" i="20"/>
  <c r="Q246" i="21"/>
  <c r="Q115" i="22"/>
  <c r="Q15" i="23"/>
  <c r="Q46" i="23"/>
  <c r="Q16" i="25"/>
  <c r="Q67" i="25"/>
  <c r="Q195" i="25"/>
  <c r="Q91" i="25"/>
  <c r="Q51" i="14"/>
  <c r="Q179" i="14"/>
  <c r="Q83" i="15"/>
  <c r="Q51" i="18"/>
  <c r="Q78" i="18"/>
  <c r="Q179" i="18"/>
  <c r="Q15" i="19"/>
  <c r="Q83" i="19"/>
  <c r="Q194" i="22"/>
  <c r="Q226" i="23"/>
  <c r="Q85" i="24"/>
  <c r="Q93" i="24"/>
  <c r="Q101" i="24"/>
  <c r="Q219" i="25"/>
  <c r="Q211" i="18"/>
  <c r="Q102" i="20"/>
  <c r="Q235" i="20"/>
  <c r="Q139" i="21"/>
  <c r="Q115" i="15"/>
  <c r="Q139" i="16"/>
  <c r="Q243" i="18"/>
  <c r="Q107" i="20"/>
  <c r="Q134" i="20"/>
  <c r="Q138" i="20"/>
  <c r="Q43" i="21"/>
  <c r="Q171" i="21"/>
  <c r="Q184" i="22"/>
  <c r="Q27" i="25"/>
  <c r="Q136" i="14"/>
  <c r="Q27" i="15"/>
  <c r="Q226" i="15"/>
  <c r="Q13" i="14"/>
  <c r="Q69" i="14"/>
  <c r="Q146" i="15"/>
  <c r="Q242" i="15"/>
  <c r="Q187" i="16"/>
  <c r="Q115" i="18"/>
  <c r="Q142" i="18"/>
  <c r="Q146" i="18"/>
  <c r="Q45" i="19"/>
  <c r="Q77" i="19"/>
  <c r="Q222" i="21"/>
  <c r="Q83" i="23"/>
  <c r="Q163" i="23"/>
  <c r="Q71" i="24"/>
  <c r="Q131" i="24"/>
  <c r="X17" i="1"/>
  <c r="Y17" i="1"/>
  <c r="Y18" i="1"/>
  <c r="X19" i="1"/>
  <c r="Y19" i="1"/>
  <c r="Q5" i="15"/>
  <c r="Q46" i="25"/>
  <c r="Q53" i="25"/>
  <c r="Q23" i="25"/>
  <c r="Q54" i="25"/>
  <c r="Q61" i="25"/>
  <c r="Q24" i="25"/>
  <c r="Q62" i="25"/>
  <c r="Q69" i="25"/>
  <c r="Q22" i="25"/>
  <c r="Q45" i="25"/>
  <c r="Q77" i="25"/>
  <c r="Q6" i="24"/>
  <c r="Q83" i="24"/>
  <c r="Q118" i="24"/>
  <c r="Q171" i="24"/>
  <c r="Q46" i="24"/>
  <c r="Q100" i="24"/>
  <c r="Q115" i="24"/>
  <c r="Q119" i="24"/>
  <c r="Q133" i="24"/>
  <c r="Q145" i="24"/>
  <c r="Q222" i="24"/>
  <c r="Q226" i="24"/>
  <c r="Q7" i="24"/>
  <c r="Q15" i="24"/>
  <c r="Q27" i="24"/>
  <c r="Q54" i="24"/>
  <c r="Q231" i="24"/>
  <c r="Q8" i="24"/>
  <c r="Q12" i="24"/>
  <c r="Q51" i="24"/>
  <c r="Q55" i="24"/>
  <c r="Q69" i="24"/>
  <c r="Q89" i="24"/>
  <c r="Q97" i="24"/>
  <c r="Q127" i="24"/>
  <c r="Q146" i="24"/>
  <c r="Q165" i="24"/>
  <c r="Q177" i="24"/>
  <c r="Q224" i="24"/>
  <c r="Q228" i="24"/>
  <c r="Q232" i="24"/>
  <c r="Q235" i="24"/>
  <c r="Q17" i="24"/>
  <c r="Q63" i="24"/>
  <c r="Q98" i="24"/>
  <c r="Q121" i="24"/>
  <c r="Q139" i="24"/>
  <c r="Q143" i="24"/>
  <c r="Q158" i="24"/>
  <c r="Q162" i="24"/>
  <c r="Q178" i="24"/>
  <c r="Q197" i="24"/>
  <c r="Q209" i="24"/>
  <c r="Q21" i="24"/>
  <c r="Q29" i="24"/>
  <c r="Q33" i="24"/>
  <c r="Q37" i="24"/>
  <c r="Q41" i="24"/>
  <c r="Q60" i="24"/>
  <c r="Q106" i="24"/>
  <c r="Q136" i="24"/>
  <c r="Q155" i="24"/>
  <c r="Q159" i="24"/>
  <c r="Q163" i="24"/>
  <c r="Q167" i="24"/>
  <c r="Q186" i="24"/>
  <c r="Q217" i="24"/>
  <c r="Q225" i="24"/>
  <c r="Q244" i="24"/>
  <c r="Q66" i="23"/>
  <c r="Q6" i="23"/>
  <c r="Q13" i="23"/>
  <c r="Q20" i="23"/>
  <c r="Q42" i="23"/>
  <c r="Q53" i="23"/>
  <c r="Q60" i="23"/>
  <c r="Q81" i="23"/>
  <c r="Q88" i="23"/>
  <c r="Q105" i="23"/>
  <c r="Q108" i="23"/>
  <c r="Q201" i="23"/>
  <c r="Q204" i="23"/>
  <c r="Q208" i="23"/>
  <c r="Q215" i="23"/>
  <c r="Q222" i="23"/>
  <c r="Q229" i="23"/>
  <c r="Q233" i="23"/>
  <c r="Q236" i="23"/>
  <c r="Q240" i="23"/>
  <c r="Q247" i="23"/>
  <c r="Q14" i="23"/>
  <c r="Q17" i="23"/>
  <c r="Q50" i="23"/>
  <c r="Q61" i="23"/>
  <c r="Q68" i="23"/>
  <c r="Q89" i="23"/>
  <c r="Q92" i="23"/>
  <c r="Q109" i="23"/>
  <c r="Y19" i="23"/>
  <c r="Q18" i="23"/>
  <c r="Q44" i="23"/>
  <c r="Q58" i="23"/>
  <c r="Q69" i="23"/>
  <c r="Q93" i="23"/>
  <c r="Q110" i="23"/>
  <c r="Q12" i="22"/>
  <c r="Q66" i="22"/>
  <c r="Q74" i="22"/>
  <c r="Q13" i="22"/>
  <c r="Q17" i="22"/>
  <c r="Q52" i="22"/>
  <c r="Q63" i="22"/>
  <c r="Q71" i="22"/>
  <c r="Q79" i="22"/>
  <c r="Q117" i="22"/>
  <c r="Q124" i="22"/>
  <c r="Q128" i="22"/>
  <c r="Q132" i="22"/>
  <c r="Q136" i="22"/>
  <c r="Q147" i="22"/>
  <c r="Q162" i="22"/>
  <c r="Q170" i="22"/>
  <c r="Q178" i="22"/>
  <c r="Q182" i="22"/>
  <c r="Q189" i="22"/>
  <c r="Q197" i="22"/>
  <c r="Q201" i="22"/>
  <c r="Q14" i="22"/>
  <c r="Q18" i="22"/>
  <c r="Q53" i="22"/>
  <c r="Q60" i="22"/>
  <c r="Q64" i="22"/>
  <c r="Q68" i="22"/>
  <c r="Q72" i="22"/>
  <c r="Q76" i="22"/>
  <c r="Q83" i="22"/>
  <c r="Q98" i="22"/>
  <c r="Q106" i="22"/>
  <c r="Q114" i="22"/>
  <c r="Q118" i="22"/>
  <c r="Q125" i="22"/>
  <c r="Q129" i="22"/>
  <c r="Q141" i="22"/>
  <c r="Q198" i="22"/>
  <c r="Q202" i="22"/>
  <c r="Q11" i="22"/>
  <c r="Q15" i="22"/>
  <c r="Q38" i="22"/>
  <c r="Q42" i="22"/>
  <c r="Q50" i="22"/>
  <c r="Q54" i="22"/>
  <c r="Q61" i="22"/>
  <c r="Q69" i="22"/>
  <c r="Q77" i="22"/>
  <c r="Q134" i="22"/>
  <c r="Q142" i="22"/>
  <c r="Q153" i="22"/>
  <c r="Q180" i="22"/>
  <c r="Q203" i="22"/>
  <c r="Q207" i="22"/>
  <c r="Q218" i="22"/>
  <c r="U5" i="1"/>
  <c r="Z29" i="1" s="1"/>
  <c r="Q11" i="21"/>
  <c r="Q54" i="21"/>
  <c r="Q182" i="21"/>
  <c r="Q214" i="21"/>
  <c r="Q151" i="21"/>
  <c r="Q183" i="21"/>
  <c r="Q197" i="21"/>
  <c r="Q204" i="21"/>
  <c r="Q215" i="21"/>
  <c r="Q229" i="21"/>
  <c r="Q233" i="21"/>
  <c r="Q9" i="21"/>
  <c r="Q15" i="21"/>
  <c r="Q23" i="21"/>
  <c r="Q41" i="21"/>
  <c r="Q62" i="21"/>
  <c r="Q66" i="21"/>
  <c r="Q73" i="21"/>
  <c r="Q98" i="21"/>
  <c r="Q105" i="21"/>
  <c r="Q130" i="21"/>
  <c r="Q137" i="21"/>
  <c r="Q158" i="21"/>
  <c r="Q162" i="21"/>
  <c r="Q169" i="21"/>
  <c r="Q194" i="21"/>
  <c r="Q201" i="21"/>
  <c r="Q226" i="21"/>
  <c r="Q237" i="21"/>
  <c r="Q241" i="21"/>
  <c r="Q244" i="21"/>
  <c r="Q248" i="21"/>
  <c r="X22" i="21"/>
  <c r="Q29" i="21"/>
  <c r="Q42" i="21"/>
  <c r="Q49" i="21"/>
  <c r="Q74" i="21"/>
  <c r="Q81" i="21"/>
  <c r="Q106" i="21"/>
  <c r="Q113" i="21"/>
  <c r="Q138" i="21"/>
  <c r="Q145" i="21"/>
  <c r="Q166" i="21"/>
  <c r="Q170" i="21"/>
  <c r="Q177" i="21"/>
  <c r="Q198" i="21"/>
  <c r="Q230" i="21"/>
  <c r="Q231" i="21"/>
  <c r="Q238" i="21"/>
  <c r="Q22" i="21"/>
  <c r="Q33" i="21"/>
  <c r="Q46" i="21"/>
  <c r="Q50" i="21"/>
  <c r="Q57" i="21"/>
  <c r="Q82" i="21"/>
  <c r="Q89" i="21"/>
  <c r="Q114" i="21"/>
  <c r="Q121" i="21"/>
  <c r="Q146" i="21"/>
  <c r="Q153" i="21"/>
  <c r="Q174" i="21"/>
  <c r="Q178" i="21"/>
  <c r="Q185" i="21"/>
  <c r="Q206" i="21"/>
  <c r="Q210" i="21"/>
  <c r="Q217" i="21"/>
  <c r="Q239" i="21"/>
  <c r="Q5" i="23"/>
  <c r="Q5" i="16"/>
  <c r="Q5" i="18"/>
  <c r="Y19" i="18"/>
  <c r="Q5" i="20"/>
  <c r="Y19" i="20"/>
  <c r="Q5" i="21"/>
  <c r="Y17" i="21"/>
  <c r="Y23" i="21"/>
  <c r="Y21" i="22"/>
  <c r="Y17" i="22"/>
  <c r="Y18" i="22"/>
  <c r="X20" i="23"/>
  <c r="X22" i="23"/>
  <c r="Y21" i="23"/>
  <c r="Q5" i="24"/>
  <c r="Q5" i="25"/>
  <c r="X20" i="25"/>
  <c r="X17" i="25"/>
  <c r="Y18" i="25"/>
  <c r="X22" i="25"/>
  <c r="X21" i="25"/>
  <c r="U5" i="25"/>
  <c r="Z29" i="25" s="1"/>
  <c r="Y19" i="25"/>
  <c r="Y17" i="25"/>
  <c r="Y23" i="25"/>
  <c r="Y20" i="25"/>
  <c r="X18" i="25"/>
  <c r="Y22" i="25"/>
  <c r="X19" i="25"/>
  <c r="X23" i="25"/>
  <c r="Q13" i="24"/>
  <c r="Q20" i="24"/>
  <c r="Q30" i="24"/>
  <c r="Q38" i="24"/>
  <c r="Q48" i="24"/>
  <c r="Q61" i="24"/>
  <c r="Q65" i="24"/>
  <c r="Q68" i="24"/>
  <c r="Q78" i="24"/>
  <c r="Q112" i="24"/>
  <c r="Q125" i="24"/>
  <c r="Q129" i="24"/>
  <c r="Q132" i="24"/>
  <c r="Q142" i="24"/>
  <c r="Q149" i="24"/>
  <c r="Q174" i="24"/>
  <c r="Q181" i="24"/>
  <c r="Q206" i="24"/>
  <c r="Q213" i="24"/>
  <c r="Q238" i="24"/>
  <c r="X18" i="24"/>
  <c r="Y22" i="24"/>
  <c r="Q18" i="24"/>
  <c r="Q26" i="24"/>
  <c r="Q28" i="24"/>
  <c r="Q36" i="24"/>
  <c r="Q45" i="24"/>
  <c r="Q49" i="24"/>
  <c r="Q52" i="24"/>
  <c r="Q62" i="24"/>
  <c r="Q96" i="24"/>
  <c r="Q109" i="24"/>
  <c r="Q113" i="24"/>
  <c r="Q116" i="24"/>
  <c r="Q126" i="24"/>
  <c r="Q150" i="24"/>
  <c r="Q157" i="24"/>
  <c r="Q182" i="24"/>
  <c r="Q189" i="24"/>
  <c r="Q214" i="24"/>
  <c r="Q221" i="24"/>
  <c r="Q246" i="24"/>
  <c r="Q9" i="24"/>
  <c r="X21" i="24"/>
  <c r="Q14" i="24"/>
  <c r="Q31" i="24"/>
  <c r="Q39" i="24"/>
  <c r="Q56" i="24"/>
  <c r="Q73" i="24"/>
  <c r="Q76" i="24"/>
  <c r="Q120" i="24"/>
  <c r="Q137" i="24"/>
  <c r="Q140" i="24"/>
  <c r="Q144" i="24"/>
  <c r="Q151" i="24"/>
  <c r="Q169" i="24"/>
  <c r="Q172" i="24"/>
  <c r="Q176" i="24"/>
  <c r="Q183" i="24"/>
  <c r="Q201" i="24"/>
  <c r="Q204" i="24"/>
  <c r="Q208" i="24"/>
  <c r="Q215" i="24"/>
  <c r="Q233" i="24"/>
  <c r="Q236" i="24"/>
  <c r="Q240" i="24"/>
  <c r="Q247" i="24"/>
  <c r="Q117" i="24"/>
  <c r="Q134" i="24"/>
  <c r="Q248" i="24"/>
  <c r="Q53" i="24"/>
  <c r="Q70" i="24"/>
  <c r="Q10" i="24"/>
  <c r="Q23" i="24"/>
  <c r="Q32" i="24"/>
  <c r="Q64" i="24"/>
  <c r="Q77" i="24"/>
  <c r="Q81" i="24"/>
  <c r="Q84" i="24"/>
  <c r="Q94" i="24"/>
  <c r="Q128" i="24"/>
  <c r="Q141" i="24"/>
  <c r="Q166" i="24"/>
  <c r="Q173" i="24"/>
  <c r="Q198" i="24"/>
  <c r="Q205" i="24"/>
  <c r="Q230" i="24"/>
  <c r="Q237" i="24"/>
  <c r="Y23" i="24"/>
  <c r="X20" i="24"/>
  <c r="Y19" i="24"/>
  <c r="Y21" i="24"/>
  <c r="Y17" i="24"/>
  <c r="Y18" i="24"/>
  <c r="X22" i="24"/>
  <c r="Y20" i="24"/>
  <c r="U5" i="24"/>
  <c r="Q11" i="24"/>
  <c r="X19" i="24"/>
  <c r="X17" i="24"/>
  <c r="X23" i="24"/>
  <c r="Y17" i="23"/>
  <c r="Q131" i="22"/>
  <c r="Q193" i="22"/>
  <c r="Q208" i="22"/>
  <c r="Q223" i="22"/>
  <c r="Q8" i="22"/>
  <c r="Q24" i="22"/>
  <c r="Q37" i="22"/>
  <c r="Q43" i="22"/>
  <c r="Q65" i="22"/>
  <c r="Q75" i="22"/>
  <c r="Q97" i="22"/>
  <c r="Q107" i="22"/>
  <c r="Q139" i="22"/>
  <c r="Q171" i="22"/>
  <c r="X20" i="22"/>
  <c r="Q67" i="22"/>
  <c r="Q99" i="22"/>
  <c r="Q7" i="22"/>
  <c r="Q19" i="22"/>
  <c r="Q62" i="22"/>
  <c r="Q87" i="22"/>
  <c r="Q94" i="22"/>
  <c r="Q101" i="22"/>
  <c r="Q119" i="22"/>
  <c r="Q126" i="22"/>
  <c r="Q133" i="22"/>
  <c r="Q140" i="22"/>
  <c r="Q151" i="22"/>
  <c r="Q158" i="22"/>
  <c r="Q165" i="22"/>
  <c r="Q172" i="22"/>
  <c r="Q183" i="22"/>
  <c r="Q190" i="22"/>
  <c r="Q205" i="22"/>
  <c r="Q209" i="22"/>
  <c r="Q220" i="22"/>
  <c r="Q224" i="22"/>
  <c r="Q235" i="22"/>
  <c r="Q239" i="22"/>
  <c r="X23" i="22"/>
  <c r="Q9" i="22"/>
  <c r="Q22" i="22"/>
  <c r="Q27" i="22"/>
  <c r="Q41" i="22"/>
  <c r="Q51" i="22"/>
  <c r="Q73" i="22"/>
  <c r="Q105" i="22"/>
  <c r="Q137" i="22"/>
  <c r="Q169" i="22"/>
  <c r="Q163" i="22"/>
  <c r="Q191" i="22"/>
  <c r="Q206" i="22"/>
  <c r="Q221" i="22"/>
  <c r="Q225" i="22"/>
  <c r="Q236" i="22"/>
  <c r="Q240" i="22"/>
  <c r="Q10" i="22"/>
  <c r="Q49" i="22"/>
  <c r="Q59" i="22"/>
  <c r="Q81" i="22"/>
  <c r="Q91" i="22"/>
  <c r="Q113" i="22"/>
  <c r="Q123" i="22"/>
  <c r="Q145" i="22"/>
  <c r="Q155" i="22"/>
  <c r="Q177" i="22"/>
  <c r="Q187" i="22"/>
  <c r="Q195" i="22"/>
  <c r="Q199" i="22"/>
  <c r="Q214" i="22"/>
  <c r="Q229" i="22"/>
  <c r="Q233" i="22"/>
  <c r="Q244" i="22"/>
  <c r="Q248" i="22"/>
  <c r="Y20" i="23"/>
  <c r="X17" i="23"/>
  <c r="X18" i="23"/>
  <c r="U5" i="23"/>
  <c r="X21" i="23"/>
  <c r="Y23" i="23"/>
  <c r="Y22" i="23"/>
  <c r="X19" i="23"/>
  <c r="X23" i="23"/>
  <c r="Q5" i="22"/>
  <c r="Y19" i="22"/>
  <c r="X17" i="22"/>
  <c r="X18" i="22"/>
  <c r="Y20" i="22"/>
  <c r="X22" i="22"/>
  <c r="X21" i="22"/>
  <c r="Y23" i="22"/>
  <c r="Y22" i="22"/>
  <c r="U5" i="22"/>
  <c r="Z11" i="22" s="1"/>
  <c r="X19" i="22"/>
  <c r="Y18" i="21"/>
  <c r="Y21" i="21"/>
  <c r="X20" i="21"/>
  <c r="X18" i="21"/>
  <c r="X17" i="21"/>
  <c r="Y20" i="21"/>
  <c r="X21" i="21"/>
  <c r="U5" i="21"/>
  <c r="Z27" i="21" s="1"/>
  <c r="X19" i="21"/>
  <c r="X23" i="21"/>
  <c r="Q27" i="20"/>
  <c r="Q10" i="20"/>
  <c r="Q46" i="20"/>
  <c r="Q78" i="20"/>
  <c r="Q110" i="20"/>
  <c r="Q142" i="20"/>
  <c r="Q174" i="20"/>
  <c r="Q206" i="20"/>
  <c r="Q238" i="20"/>
  <c r="Q23" i="20"/>
  <c r="Q54" i="20"/>
  <c r="Q86" i="20"/>
  <c r="Q118" i="20"/>
  <c r="Q150" i="20"/>
  <c r="Q182" i="20"/>
  <c r="Q214" i="20"/>
  <c r="Q246" i="20"/>
  <c r="Q24" i="20"/>
  <c r="Q62" i="20"/>
  <c r="Q94" i="20"/>
  <c r="Q126" i="20"/>
  <c r="Q158" i="20"/>
  <c r="Q190" i="20"/>
  <c r="Q222" i="20"/>
  <c r="Q45" i="20"/>
  <c r="Q49" i="20"/>
  <c r="Q52" i="20"/>
  <c r="Q56" i="20"/>
  <c r="Q63" i="20"/>
  <c r="Q77" i="20"/>
  <c r="Q81" i="20"/>
  <c r="Q84" i="20"/>
  <c r="Q88" i="20"/>
  <c r="Q95" i="20"/>
  <c r="Q109" i="20"/>
  <c r="Q113" i="20"/>
  <c r="Q116" i="20"/>
  <c r="Q120" i="20"/>
  <c r="Q127" i="20"/>
  <c r="Q141" i="20"/>
  <c r="Q145" i="20"/>
  <c r="Q148" i="20"/>
  <c r="Q152" i="20"/>
  <c r="Q159" i="20"/>
  <c r="Q173" i="20"/>
  <c r="Q177" i="20"/>
  <c r="Q180" i="20"/>
  <c r="Q184" i="20"/>
  <c r="Q191" i="20"/>
  <c r="Q205" i="20"/>
  <c r="Q209" i="20"/>
  <c r="Q212" i="20"/>
  <c r="Q216" i="20"/>
  <c r="Q223" i="20"/>
  <c r="Q237" i="20"/>
  <c r="Q241" i="20"/>
  <c r="Q244" i="20"/>
  <c r="Q248" i="20"/>
  <c r="Y18" i="20"/>
  <c r="Y17" i="20"/>
  <c r="X21" i="20"/>
  <c r="X22" i="20"/>
  <c r="Y20" i="20"/>
  <c r="Y23" i="20"/>
  <c r="Y22" i="20"/>
  <c r="X18" i="20"/>
  <c r="X20" i="20"/>
  <c r="Y21" i="20"/>
  <c r="Q11" i="20"/>
  <c r="X19" i="20"/>
  <c r="U5" i="20"/>
  <c r="Z27" i="20" s="1"/>
  <c r="X17" i="20"/>
  <c r="X23" i="20"/>
  <c r="Q51" i="19"/>
  <c r="Q70" i="19"/>
  <c r="Q74" i="19"/>
  <c r="Q79" i="19"/>
  <c r="Q87" i="19"/>
  <c r="Q102" i="19"/>
  <c r="Q106" i="19"/>
  <c r="Q146" i="19"/>
  <c r="Q154" i="19"/>
  <c r="Q201" i="19"/>
  <c r="Q213" i="19"/>
  <c r="Q217" i="19"/>
  <c r="Q5" i="19"/>
  <c r="Q134" i="19"/>
  <c r="X20" i="19"/>
  <c r="Q57" i="19"/>
  <c r="Q68" i="19"/>
  <c r="Q72" i="19"/>
  <c r="Q76" i="19"/>
  <c r="Q80" i="19"/>
  <c r="Q115" i="19"/>
  <c r="Q131" i="19"/>
  <c r="Q135" i="19"/>
  <c r="Q139" i="19"/>
  <c r="Q143" i="19"/>
  <c r="Q151" i="19"/>
  <c r="Q166" i="19"/>
  <c r="Q170" i="19"/>
  <c r="Q194" i="19"/>
  <c r="Q210" i="19"/>
  <c r="Q218" i="19"/>
  <c r="Q10" i="19"/>
  <c r="Q21" i="19"/>
  <c r="Q50" i="19"/>
  <c r="Q58" i="19"/>
  <c r="Q73" i="19"/>
  <c r="Q89" i="19"/>
  <c r="Q132" i="19"/>
  <c r="Q136" i="19"/>
  <c r="Q140" i="19"/>
  <c r="Q144" i="19"/>
  <c r="Q179" i="19"/>
  <c r="Q195" i="19"/>
  <c r="Q199" i="19"/>
  <c r="Q203" i="19"/>
  <c r="Q207" i="19"/>
  <c r="Q215" i="19"/>
  <c r="Q230" i="19"/>
  <c r="Q234" i="19"/>
  <c r="Q42" i="19"/>
  <c r="Q97" i="19"/>
  <c r="Q101" i="19"/>
  <c r="Q105" i="19"/>
  <c r="Q117" i="19"/>
  <c r="Q121" i="19"/>
  <c r="Q156" i="19"/>
  <c r="Q160" i="19"/>
  <c r="Q164" i="19"/>
  <c r="Q168" i="19"/>
  <c r="Q172" i="19"/>
  <c r="Q176" i="19"/>
  <c r="Q227" i="19"/>
  <c r="Q231" i="19"/>
  <c r="Q235" i="19"/>
  <c r="Q239" i="19"/>
  <c r="Q243" i="19"/>
  <c r="Q247" i="19"/>
  <c r="Q23" i="18"/>
  <c r="Q54" i="18"/>
  <c r="Q86" i="18"/>
  <c r="Q118" i="18"/>
  <c r="Q150" i="18"/>
  <c r="Q182" i="18"/>
  <c r="Q214" i="18"/>
  <c r="Q246" i="18"/>
  <c r="Y18" i="18"/>
  <c r="Q46" i="18"/>
  <c r="Q24" i="18"/>
  <c r="Q62" i="18"/>
  <c r="Q94" i="18"/>
  <c r="Q126" i="18"/>
  <c r="Q158" i="18"/>
  <c r="Q190" i="18"/>
  <c r="Q222" i="18"/>
  <c r="Q22" i="18"/>
  <c r="Q70" i="18"/>
  <c r="Q102" i="18"/>
  <c r="Q134" i="18"/>
  <c r="Q166" i="18"/>
  <c r="Q198" i="18"/>
  <c r="Q230" i="18"/>
  <c r="X21" i="18"/>
  <c r="Q53" i="18"/>
  <c r="Q57" i="18"/>
  <c r="Q60" i="18"/>
  <c r="Q64" i="18"/>
  <c r="Q71" i="18"/>
  <c r="Q85" i="18"/>
  <c r="Q89" i="18"/>
  <c r="Q92" i="18"/>
  <c r="Q96" i="18"/>
  <c r="Q103" i="18"/>
  <c r="Q117" i="18"/>
  <c r="Q121" i="18"/>
  <c r="Q124" i="18"/>
  <c r="Q128" i="18"/>
  <c r="Q135" i="18"/>
  <c r="Q149" i="18"/>
  <c r="Q153" i="18"/>
  <c r="Q156" i="18"/>
  <c r="Q160" i="18"/>
  <c r="Q167" i="18"/>
  <c r="Q181" i="18"/>
  <c r="Q185" i="18"/>
  <c r="Q188" i="18"/>
  <c r="Q192" i="18"/>
  <c r="Q199" i="18"/>
  <c r="Q213" i="18"/>
  <c r="Q217" i="18"/>
  <c r="Q220" i="18"/>
  <c r="Q224" i="18"/>
  <c r="Q231" i="18"/>
  <c r="Q245" i="18"/>
  <c r="Q27" i="16"/>
  <c r="Q16" i="16"/>
  <c r="Q20" i="16"/>
  <c r="Q43" i="16"/>
  <c r="Q51" i="16"/>
  <c r="Q70" i="16"/>
  <c r="Q171" i="16"/>
  <c r="Q198" i="16"/>
  <c r="Q202" i="16"/>
  <c r="Q226" i="16"/>
  <c r="Q13" i="16"/>
  <c r="Q75" i="16"/>
  <c r="Q102" i="16"/>
  <c r="Q106" i="16"/>
  <c r="Q203" i="16"/>
  <c r="Q231" i="16"/>
  <c r="Q18" i="16"/>
  <c r="Q45" i="16"/>
  <c r="Q107" i="16"/>
  <c r="Q134" i="16"/>
  <c r="Q138" i="16"/>
  <c r="Q224" i="16"/>
  <c r="Q65" i="16"/>
  <c r="Q73" i="16"/>
  <c r="Q85" i="16"/>
  <c r="Q89" i="16"/>
  <c r="Q92" i="16"/>
  <c r="Q96" i="16"/>
  <c r="Q100" i="16"/>
  <c r="Q104" i="16"/>
  <c r="Q108" i="16"/>
  <c r="Q112" i="16"/>
  <c r="Q131" i="16"/>
  <c r="Q135" i="16"/>
  <c r="Q143" i="16"/>
  <c r="Q147" i="16"/>
  <c r="Q151" i="16"/>
  <c r="Q162" i="16"/>
  <c r="Q178" i="16"/>
  <c r="Q189" i="16"/>
  <c r="Q193" i="16"/>
  <c r="Q197" i="16"/>
  <c r="Q201" i="16"/>
  <c r="Q213" i="16"/>
  <c r="Q217" i="16"/>
  <c r="Q244" i="16"/>
  <c r="Q248" i="16"/>
  <c r="Q23" i="15"/>
  <c r="Q61" i="15"/>
  <c r="Q144" i="15"/>
  <c r="Q151" i="15"/>
  <c r="Q158" i="15"/>
  <c r="Q165" i="15"/>
  <c r="Q169" i="15"/>
  <c r="Q172" i="15"/>
  <c r="Q176" i="15"/>
  <c r="Q183" i="15"/>
  <c r="Q190" i="15"/>
  <c r="Q197" i="15"/>
  <c r="Q201" i="15"/>
  <c r="Q204" i="15"/>
  <c r="Q208" i="15"/>
  <c r="Q215" i="15"/>
  <c r="Q222" i="15"/>
  <c r="Q229" i="15"/>
  <c r="Q233" i="15"/>
  <c r="Q236" i="15"/>
  <c r="Q240" i="15"/>
  <c r="Q247" i="15"/>
  <c r="Q24" i="15"/>
  <c r="Q69" i="15"/>
  <c r="Q22" i="15"/>
  <c r="Q45" i="15"/>
  <c r="Q46" i="15"/>
  <c r="Q57" i="15"/>
  <c r="Q60" i="15"/>
  <c r="Q64" i="15"/>
  <c r="Q71" i="15"/>
  <c r="Q78" i="15"/>
  <c r="Q85" i="15"/>
  <c r="Q89" i="15"/>
  <c r="Q92" i="15"/>
  <c r="Q96" i="15"/>
  <c r="Q103" i="15"/>
  <c r="Q110" i="15"/>
  <c r="Q117" i="15"/>
  <c r="Q121" i="15"/>
  <c r="Q124" i="15"/>
  <c r="Q128" i="15"/>
  <c r="Q135" i="15"/>
  <c r="Q142" i="15"/>
  <c r="Q149" i="15"/>
  <c r="Q153" i="15"/>
  <c r="Q156" i="15"/>
  <c r="Q160" i="15"/>
  <c r="Q167" i="15"/>
  <c r="Q174" i="15"/>
  <c r="Q181" i="15"/>
  <c r="Q185" i="15"/>
  <c r="Q188" i="15"/>
  <c r="Q192" i="15"/>
  <c r="Q199" i="15"/>
  <c r="Q206" i="15"/>
  <c r="Q213" i="15"/>
  <c r="Q217" i="15"/>
  <c r="Q220" i="15"/>
  <c r="Q224" i="15"/>
  <c r="Q231" i="15"/>
  <c r="Q238" i="15"/>
  <c r="Q245" i="15"/>
  <c r="Q79" i="14"/>
  <c r="Q86" i="14"/>
  <c r="Q102" i="14"/>
  <c r="Q126" i="14"/>
  <c r="Q16" i="14"/>
  <c r="Q178" i="14"/>
  <c r="Q186" i="14"/>
  <c r="Q210" i="14"/>
  <c r="Q5" i="14"/>
  <c r="Q9" i="14"/>
  <c r="Q26" i="14"/>
  <c r="Q41" i="14"/>
  <c r="Q45" i="14"/>
  <c r="Q49" i="14"/>
  <c r="Q91" i="14"/>
  <c r="Q115" i="14"/>
  <c r="Q139" i="14"/>
  <c r="Q143" i="14"/>
  <c r="Q150" i="14"/>
  <c r="Q166" i="14"/>
  <c r="Q183" i="14"/>
  <c r="Q187" i="14"/>
  <c r="Q191" i="14"/>
  <c r="Q195" i="14"/>
  <c r="Q203" i="14"/>
  <c r="Q207" i="14"/>
  <c r="Q214" i="14"/>
  <c r="Q230" i="14"/>
  <c r="X22" i="14"/>
  <c r="Q6" i="14"/>
  <c r="Q14" i="14"/>
  <c r="Q42" i="14"/>
  <c r="Q50" i="14"/>
  <c r="Q61" i="14"/>
  <c r="Q73" i="14"/>
  <c r="Q77" i="14"/>
  <c r="Q96" i="14"/>
  <c r="Q120" i="14"/>
  <c r="Q140" i="14"/>
  <c r="Q155" i="14"/>
  <c r="Q172" i="14"/>
  <c r="Q188" i="14"/>
  <c r="Q204" i="14"/>
  <c r="Q219" i="14"/>
  <c r="Q7" i="14"/>
  <c r="Q15" i="14"/>
  <c r="Q19" i="14"/>
  <c r="Q22" i="14"/>
  <c r="Q35" i="14"/>
  <c r="Q39" i="14"/>
  <c r="Q43" i="14"/>
  <c r="Q47" i="14"/>
  <c r="Q82" i="14"/>
  <c r="Q133" i="14"/>
  <c r="Q137" i="14"/>
  <c r="Q160" i="14"/>
  <c r="Q168" i="14"/>
  <c r="Q212" i="14"/>
  <c r="Q220" i="14"/>
  <c r="Q236" i="14"/>
  <c r="Q240" i="14"/>
  <c r="Q244" i="14"/>
  <c r="Q248" i="14"/>
  <c r="Q9" i="19"/>
  <c r="Q14" i="19"/>
  <c r="Y22" i="19"/>
  <c r="Q34" i="19"/>
  <c r="Q46" i="19"/>
  <c r="Q53" i="19"/>
  <c r="Q78" i="19"/>
  <c r="Q85" i="19"/>
  <c r="Q110" i="19"/>
  <c r="Q142" i="19"/>
  <c r="Q174" i="19"/>
  <c r="Q206" i="19"/>
  <c r="Q238" i="19"/>
  <c r="Q242" i="19"/>
  <c r="Q246" i="19"/>
  <c r="Q23" i="19"/>
  <c r="Q32" i="19"/>
  <c r="Q54" i="19"/>
  <c r="Q61" i="19"/>
  <c r="Q86" i="19"/>
  <c r="Q93" i="19"/>
  <c r="Q118" i="19"/>
  <c r="Q150" i="19"/>
  <c r="Q182" i="19"/>
  <c r="Q214" i="19"/>
  <c r="Y23" i="19"/>
  <c r="Q236" i="19"/>
  <c r="Q240" i="19"/>
  <c r="Q11" i="19"/>
  <c r="Q20" i="19"/>
  <c r="Q30" i="19"/>
  <c r="Q38" i="19"/>
  <c r="Q62" i="19"/>
  <c r="Q69" i="19"/>
  <c r="Q94" i="19"/>
  <c r="Q126" i="19"/>
  <c r="Q158" i="19"/>
  <c r="Q190" i="19"/>
  <c r="Q222" i="19"/>
  <c r="Q13" i="19"/>
  <c r="Q22" i="19"/>
  <c r="Q24" i="19"/>
  <c r="Q33" i="19"/>
  <c r="Q49" i="19"/>
  <c r="Q52" i="19"/>
  <c r="Q56" i="19"/>
  <c r="Q63" i="19"/>
  <c r="Q81" i="19"/>
  <c r="Q84" i="19"/>
  <c r="Q88" i="19"/>
  <c r="Q95" i="19"/>
  <c r="Q109" i="19"/>
  <c r="Q113" i="19"/>
  <c r="Q116" i="19"/>
  <c r="Q120" i="19"/>
  <c r="Q127" i="19"/>
  <c r="Q141" i="19"/>
  <c r="Q145" i="19"/>
  <c r="Q148" i="19"/>
  <c r="Q152" i="19"/>
  <c r="Q159" i="19"/>
  <c r="Q173" i="19"/>
  <c r="Q177" i="19"/>
  <c r="Q180" i="19"/>
  <c r="Q184" i="19"/>
  <c r="Q191" i="19"/>
  <c r="Q205" i="19"/>
  <c r="Q209" i="19"/>
  <c r="Q212" i="19"/>
  <c r="Q216" i="19"/>
  <c r="Q223" i="19"/>
  <c r="Q237" i="19"/>
  <c r="Q241" i="19"/>
  <c r="X21" i="19"/>
  <c r="Y17" i="19"/>
  <c r="Y18" i="19"/>
  <c r="Y19" i="19"/>
  <c r="X22" i="19"/>
  <c r="Y20" i="19"/>
  <c r="U5" i="19"/>
  <c r="Z20" i="19" s="1"/>
  <c r="Y21" i="19"/>
  <c r="X19" i="19"/>
  <c r="X18" i="19"/>
  <c r="X17" i="19"/>
  <c r="X23" i="19"/>
  <c r="Y17" i="18"/>
  <c r="X22" i="18"/>
  <c r="Y20" i="18"/>
  <c r="Y23" i="18"/>
  <c r="Y22" i="18"/>
  <c r="X18" i="18"/>
  <c r="X20" i="18"/>
  <c r="U5" i="18"/>
  <c r="Z11" i="18" s="1"/>
  <c r="Y21" i="18"/>
  <c r="X19" i="18"/>
  <c r="Z19" i="18" s="1"/>
  <c r="X17" i="18"/>
  <c r="X23" i="18"/>
  <c r="Z23" i="18" s="1"/>
  <c r="Y21" i="15"/>
  <c r="X17" i="15"/>
  <c r="Y23" i="16"/>
  <c r="X18" i="16"/>
  <c r="Q9" i="16"/>
  <c r="X21" i="16"/>
  <c r="Q14" i="16"/>
  <c r="Y21" i="16"/>
  <c r="Q34" i="16"/>
  <c r="Q46" i="16"/>
  <c r="Q53" i="16"/>
  <c r="Q78" i="16"/>
  <c r="Q110" i="16"/>
  <c r="Q142" i="16"/>
  <c r="Q174" i="16"/>
  <c r="Q206" i="16"/>
  <c r="Q238" i="16"/>
  <c r="Q242" i="16"/>
  <c r="Q228" i="16"/>
  <c r="Q232" i="16"/>
  <c r="Q239" i="16"/>
  <c r="Q246" i="16"/>
  <c r="Q11" i="16"/>
  <c r="Y19" i="16"/>
  <c r="Y17" i="16"/>
  <c r="Q23" i="16"/>
  <c r="Q32" i="16"/>
  <c r="Q54" i="16"/>
  <c r="Q61" i="16"/>
  <c r="Q86" i="16"/>
  <c r="Q118" i="16"/>
  <c r="Q150" i="16"/>
  <c r="Q182" i="16"/>
  <c r="Q214" i="16"/>
  <c r="Q10" i="16"/>
  <c r="Q17" i="16"/>
  <c r="Q35" i="16"/>
  <c r="Q236" i="16"/>
  <c r="Q240" i="16"/>
  <c r="Q62" i="16"/>
  <c r="Q69" i="16"/>
  <c r="Q94" i="16"/>
  <c r="Q126" i="16"/>
  <c r="Q158" i="16"/>
  <c r="Q190" i="16"/>
  <c r="Q222" i="16"/>
  <c r="Q22" i="16"/>
  <c r="Q24" i="16"/>
  <c r="Q33" i="16"/>
  <c r="Q49" i="16"/>
  <c r="Q52" i="16"/>
  <c r="Q56" i="16"/>
  <c r="Q63" i="16"/>
  <c r="Q77" i="16"/>
  <c r="Q81" i="16"/>
  <c r="Q84" i="16"/>
  <c r="Q88" i="16"/>
  <c r="Q95" i="16"/>
  <c r="Q109" i="16"/>
  <c r="Q113" i="16"/>
  <c r="Q116" i="16"/>
  <c r="Q120" i="16"/>
  <c r="Q127" i="16"/>
  <c r="Q141" i="16"/>
  <c r="Q145" i="16"/>
  <c r="Q148" i="16"/>
  <c r="Q152" i="16"/>
  <c r="Q159" i="16"/>
  <c r="Q173" i="16"/>
  <c r="Q177" i="16"/>
  <c r="Q180" i="16"/>
  <c r="Q184" i="16"/>
  <c r="Q191" i="16"/>
  <c r="Q205" i="16"/>
  <c r="Q209" i="16"/>
  <c r="Q212" i="16"/>
  <c r="Q216" i="16"/>
  <c r="Q223" i="16"/>
  <c r="Q237" i="16"/>
  <c r="Q241" i="16"/>
  <c r="X17" i="16"/>
  <c r="X22" i="16"/>
  <c r="Y20" i="16"/>
  <c r="Y18" i="16"/>
  <c r="X20" i="16"/>
  <c r="Y22" i="16"/>
  <c r="U5" i="16"/>
  <c r="Z10" i="16" s="1"/>
  <c r="X19" i="16"/>
  <c r="X23" i="16"/>
  <c r="X20" i="15"/>
  <c r="Y18" i="15"/>
  <c r="X21" i="15"/>
  <c r="Y19" i="15"/>
  <c r="Y23" i="15"/>
  <c r="X22" i="15"/>
  <c r="Y20" i="15"/>
  <c r="Y17" i="15"/>
  <c r="X18" i="15"/>
  <c r="Y22" i="15"/>
  <c r="X19" i="15"/>
  <c r="U5" i="15"/>
  <c r="Z10" i="15" s="1"/>
  <c r="X23" i="15"/>
  <c r="Z23" i="15" s="1"/>
  <c r="Q62" i="14"/>
  <c r="Q110" i="14"/>
  <c r="Q144" i="14"/>
  <c r="Q174" i="14"/>
  <c r="Q208" i="14"/>
  <c r="Q238" i="14"/>
  <c r="Q23" i="14"/>
  <c r="Q27" i="14"/>
  <c r="Q32" i="14"/>
  <c r="Q48" i="14"/>
  <c r="X21" i="14"/>
  <c r="Q74" i="14"/>
  <c r="Q81" i="14"/>
  <c r="Q88" i="14"/>
  <c r="Q92" i="14"/>
  <c r="Q111" i="14"/>
  <c r="Q118" i="14"/>
  <c r="Q130" i="14"/>
  <c r="Q141" i="14"/>
  <c r="Q145" i="14"/>
  <c r="Q152" i="14"/>
  <c r="Q156" i="14"/>
  <c r="Q175" i="14"/>
  <c r="Q182" i="14"/>
  <c r="Q194" i="14"/>
  <c r="Q209" i="14"/>
  <c r="Q216" i="14"/>
  <c r="Q80" i="14"/>
  <c r="Q10" i="14"/>
  <c r="Q17" i="14"/>
  <c r="Q30" i="14"/>
  <c r="Q33" i="14"/>
  <c r="Q38" i="14"/>
  <c r="Q56" i="14"/>
  <c r="Q60" i="14"/>
  <c r="Q153" i="14"/>
  <c r="Q190" i="14"/>
  <c r="Q202" i="14"/>
  <c r="Q213" i="14"/>
  <c r="Q217" i="14"/>
  <c r="Q228" i="14"/>
  <c r="Q232" i="14"/>
  <c r="Q246" i="14"/>
  <c r="Q104" i="14"/>
  <c r="Q134" i="14"/>
  <c r="Q198" i="14"/>
  <c r="Y20" i="14"/>
  <c r="Q20" i="14"/>
  <c r="Q24" i="14"/>
  <c r="Q28" i="14"/>
  <c r="Q31" i="14"/>
  <c r="Q36" i="14"/>
  <c r="Q46" i="14"/>
  <c r="Q64" i="14"/>
  <c r="Q68" i="14"/>
  <c r="Q78" i="14"/>
  <c r="Q90" i="14"/>
  <c r="Q101" i="14"/>
  <c r="Q105" i="14"/>
  <c r="Q112" i="14"/>
  <c r="Q116" i="14"/>
  <c r="Q135" i="14"/>
  <c r="Q142" i="14"/>
  <c r="Q154" i="14"/>
  <c r="Q165" i="14"/>
  <c r="Q169" i="14"/>
  <c r="Q176" i="14"/>
  <c r="Q180" i="14"/>
  <c r="Q199" i="14"/>
  <c r="Q206" i="14"/>
  <c r="Q218" i="14"/>
  <c r="Q229" i="14"/>
  <c r="Q233" i="14"/>
  <c r="Q11" i="14"/>
  <c r="Q18" i="14"/>
  <c r="Q29" i="14"/>
  <c r="Q34" i="14"/>
  <c r="Q37" i="14"/>
  <c r="Q40" i="14"/>
  <c r="Q44" i="14"/>
  <c r="Q54" i="14"/>
  <c r="Q72" i="14"/>
  <c r="Q76" i="14"/>
  <c r="Q87" i="14"/>
  <c r="Q94" i="14"/>
  <c r="Q106" i="14"/>
  <c r="Q117" i="14"/>
  <c r="Q121" i="14"/>
  <c r="Q128" i="14"/>
  <c r="Q132" i="14"/>
  <c r="Q151" i="14"/>
  <c r="Q158" i="14"/>
  <c r="Q170" i="14"/>
  <c r="Q181" i="14"/>
  <c r="Q185" i="14"/>
  <c r="Q192" i="14"/>
  <c r="Q196" i="14"/>
  <c r="Q215" i="14"/>
  <c r="Q222" i="14"/>
  <c r="Q234" i="14"/>
  <c r="Y23" i="14"/>
  <c r="Y22" i="14"/>
  <c r="X18" i="14"/>
  <c r="X20" i="14"/>
  <c r="X17" i="14"/>
  <c r="Y18" i="14"/>
  <c r="Y19" i="14"/>
  <c r="Y21" i="14"/>
  <c r="Y17" i="14"/>
  <c r="U5" i="14"/>
  <c r="Z10" i="14" s="1"/>
  <c r="X19" i="14"/>
  <c r="Q8" i="14"/>
  <c r="X23" i="14"/>
  <c r="Z31" i="1"/>
  <c r="Z33" i="1"/>
  <c r="Z27" i="1"/>
  <c r="Z34" i="1"/>
  <c r="Z28" i="1"/>
  <c r="T87" i="10"/>
  <c r="U87" i="10" s="1"/>
  <c r="T223" i="10"/>
  <c r="U223" i="10" s="1"/>
  <c r="T199" i="10"/>
  <c r="U199" i="10" s="1"/>
  <c r="T159" i="10"/>
  <c r="U159" i="10" s="1"/>
  <c r="T127" i="10"/>
  <c r="U127" i="10" s="1"/>
  <c r="T95" i="10"/>
  <c r="U95" i="10" s="1"/>
  <c r="T55" i="10"/>
  <c r="U55" i="10" s="1"/>
  <c r="T23" i="10"/>
  <c r="U23" i="10" s="1"/>
  <c r="T222" i="10"/>
  <c r="U222" i="10" s="1"/>
  <c r="T190" i="10"/>
  <c r="U190" i="10" s="1"/>
  <c r="T142" i="10"/>
  <c r="U142" i="10" s="1"/>
  <c r="T239" i="10"/>
  <c r="U239" i="10" s="1"/>
  <c r="T215" i="10"/>
  <c r="U215" i="10" s="1"/>
  <c r="T191" i="10"/>
  <c r="U191" i="10" s="1"/>
  <c r="T151" i="10"/>
  <c r="U151" i="10" s="1"/>
  <c r="T111" i="10"/>
  <c r="U111" i="10" s="1"/>
  <c r="T71" i="10"/>
  <c r="U71" i="10" s="1"/>
  <c r="T47" i="10"/>
  <c r="U47" i="10" s="1"/>
  <c r="T15" i="10"/>
  <c r="U15" i="10" s="1"/>
  <c r="T238" i="10"/>
  <c r="U238" i="10" s="1"/>
  <c r="T198" i="10"/>
  <c r="U198" i="10" s="1"/>
  <c r="T166" i="10"/>
  <c r="U166" i="10" s="1"/>
  <c r="T150" i="10"/>
  <c r="U150" i="10" s="1"/>
  <c r="T118" i="10"/>
  <c r="U118" i="10" s="1"/>
  <c r="T102" i="10"/>
  <c r="U102" i="10" s="1"/>
  <c r="T78" i="10"/>
  <c r="U78" i="10" s="1"/>
  <c r="T46" i="10"/>
  <c r="U46" i="10" s="1"/>
  <c r="T30" i="10"/>
  <c r="U30" i="10" s="1"/>
  <c r="T245" i="10"/>
  <c r="U245" i="10" s="1"/>
  <c r="T237" i="10"/>
  <c r="U237" i="10" s="1"/>
  <c r="T229" i="10"/>
  <c r="U229" i="10" s="1"/>
  <c r="T221" i="10"/>
  <c r="U221" i="10" s="1"/>
  <c r="T213" i="10"/>
  <c r="U213" i="10" s="1"/>
  <c r="T205" i="10"/>
  <c r="U205" i="10" s="1"/>
  <c r="T197" i="10"/>
  <c r="U197" i="10" s="1"/>
  <c r="T189" i="10"/>
  <c r="U189" i="10" s="1"/>
  <c r="T181" i="10"/>
  <c r="U181" i="10" s="1"/>
  <c r="T173" i="10"/>
  <c r="U173" i="10" s="1"/>
  <c r="T165" i="10"/>
  <c r="U165" i="10" s="1"/>
  <c r="T157" i="10"/>
  <c r="U157" i="10" s="1"/>
  <c r="T149" i="10"/>
  <c r="U149" i="10" s="1"/>
  <c r="T141" i="10"/>
  <c r="U141" i="10" s="1"/>
  <c r="T133" i="10"/>
  <c r="U133" i="10" s="1"/>
  <c r="T125" i="10"/>
  <c r="U125" i="10" s="1"/>
  <c r="T117" i="10"/>
  <c r="U117" i="10" s="1"/>
  <c r="T109" i="10"/>
  <c r="U109" i="10" s="1"/>
  <c r="T101" i="10"/>
  <c r="U101" i="10" s="1"/>
  <c r="T93" i="10"/>
  <c r="U93" i="10" s="1"/>
  <c r="T85" i="10"/>
  <c r="U85" i="10" s="1"/>
  <c r="T77" i="10"/>
  <c r="U77" i="10" s="1"/>
  <c r="T69" i="10"/>
  <c r="U69" i="10" s="1"/>
  <c r="T61" i="10"/>
  <c r="U61" i="10" s="1"/>
  <c r="T53" i="10"/>
  <c r="U53" i="10" s="1"/>
  <c r="T45" i="10"/>
  <c r="U45" i="10" s="1"/>
  <c r="T37" i="10"/>
  <c r="U37" i="10" s="1"/>
  <c r="T29" i="10"/>
  <c r="U29" i="10" s="1"/>
  <c r="T21" i="10"/>
  <c r="U21" i="10" s="1"/>
  <c r="T13" i="10"/>
  <c r="U13" i="10" s="1"/>
  <c r="T231" i="10"/>
  <c r="U231" i="10" s="1"/>
  <c r="T207" i="10"/>
  <c r="U207" i="10" s="1"/>
  <c r="T183" i="10"/>
  <c r="U183" i="10" s="1"/>
  <c r="T143" i="10"/>
  <c r="U143" i="10" s="1"/>
  <c r="T119" i="10"/>
  <c r="U119" i="10" s="1"/>
  <c r="T79" i="10"/>
  <c r="U79" i="10" s="1"/>
  <c r="T31" i="10"/>
  <c r="U31" i="10" s="1"/>
  <c r="T230" i="10"/>
  <c r="U230" i="10" s="1"/>
  <c r="T214" i="10"/>
  <c r="U214" i="10" s="1"/>
  <c r="T182" i="10"/>
  <c r="U182" i="10" s="1"/>
  <c r="T158" i="10"/>
  <c r="U158" i="10" s="1"/>
  <c r="T126" i="10"/>
  <c r="U126" i="10" s="1"/>
  <c r="T110" i="10"/>
  <c r="U110" i="10" s="1"/>
  <c r="T94" i="10"/>
  <c r="U94" i="10" s="1"/>
  <c r="T70" i="10"/>
  <c r="U70" i="10" s="1"/>
  <c r="T22" i="10"/>
  <c r="U22" i="10" s="1"/>
  <c r="T244" i="10"/>
  <c r="U244" i="10" s="1"/>
  <c r="T236" i="10"/>
  <c r="U236" i="10" s="1"/>
  <c r="T228" i="10"/>
  <c r="U228" i="10" s="1"/>
  <c r="T220" i="10"/>
  <c r="U220" i="10" s="1"/>
  <c r="T212" i="10"/>
  <c r="U212" i="10" s="1"/>
  <c r="T204" i="10"/>
  <c r="U204" i="10" s="1"/>
  <c r="T196" i="10"/>
  <c r="U196" i="10" s="1"/>
  <c r="T188" i="10"/>
  <c r="U188" i="10" s="1"/>
  <c r="T180" i="10"/>
  <c r="U180" i="10" s="1"/>
  <c r="T172" i="10"/>
  <c r="U172" i="10" s="1"/>
  <c r="T164" i="10"/>
  <c r="U164" i="10" s="1"/>
  <c r="T156" i="10"/>
  <c r="U156" i="10" s="1"/>
  <c r="T148" i="10"/>
  <c r="U148" i="10" s="1"/>
  <c r="T140" i="10"/>
  <c r="U140" i="10" s="1"/>
  <c r="T132" i="10"/>
  <c r="U132" i="10" s="1"/>
  <c r="T124" i="10"/>
  <c r="U124" i="10" s="1"/>
  <c r="T116" i="10"/>
  <c r="U116" i="10" s="1"/>
  <c r="T108" i="10"/>
  <c r="U108" i="10" s="1"/>
  <c r="T100" i="10"/>
  <c r="U100" i="10" s="1"/>
  <c r="T92" i="10"/>
  <c r="U92" i="10" s="1"/>
  <c r="T84" i="10"/>
  <c r="U84" i="10" s="1"/>
  <c r="T76" i="10"/>
  <c r="U76" i="10" s="1"/>
  <c r="T68" i="10"/>
  <c r="U68" i="10" s="1"/>
  <c r="T60" i="10"/>
  <c r="U60" i="10" s="1"/>
  <c r="T52" i="10"/>
  <c r="U52" i="10" s="1"/>
  <c r="T44" i="10"/>
  <c r="U44" i="10" s="1"/>
  <c r="T36" i="10"/>
  <c r="U36" i="10" s="1"/>
  <c r="T28" i="10"/>
  <c r="U28" i="10" s="1"/>
  <c r="T20" i="10"/>
  <c r="U20" i="10" s="1"/>
  <c r="T12" i="10"/>
  <c r="U12" i="10" s="1"/>
  <c r="T247" i="10"/>
  <c r="U247" i="10" s="1"/>
  <c r="T175" i="10"/>
  <c r="U175" i="10" s="1"/>
  <c r="T135" i="10"/>
  <c r="U135" i="10" s="1"/>
  <c r="T103" i="10"/>
  <c r="U103" i="10" s="1"/>
  <c r="T63" i="10"/>
  <c r="U63" i="10" s="1"/>
  <c r="T39" i="10"/>
  <c r="U39" i="10" s="1"/>
  <c r="T246" i="10"/>
  <c r="U246" i="10" s="1"/>
  <c r="T206" i="10"/>
  <c r="U206" i="10" s="1"/>
  <c r="T174" i="10"/>
  <c r="U174" i="10" s="1"/>
  <c r="T134" i="10"/>
  <c r="U134" i="10" s="1"/>
  <c r="T86" i="10"/>
  <c r="U86" i="10" s="1"/>
  <c r="T62" i="10"/>
  <c r="U62" i="10" s="1"/>
  <c r="T54" i="10"/>
  <c r="U54" i="10" s="1"/>
  <c r="T38" i="10"/>
  <c r="U38" i="10" s="1"/>
  <c r="T14" i="10"/>
  <c r="U14" i="10" s="1"/>
  <c r="T243" i="10"/>
  <c r="U243" i="10" s="1"/>
  <c r="T235" i="10"/>
  <c r="U235" i="10" s="1"/>
  <c r="T227" i="10"/>
  <c r="U227" i="10" s="1"/>
  <c r="T219" i="10"/>
  <c r="U219" i="10" s="1"/>
  <c r="T211" i="10"/>
  <c r="U211" i="10" s="1"/>
  <c r="T203" i="10"/>
  <c r="U203" i="10" s="1"/>
  <c r="T195" i="10"/>
  <c r="U195" i="10" s="1"/>
  <c r="T187" i="10"/>
  <c r="U187" i="10" s="1"/>
  <c r="T179" i="10"/>
  <c r="U179" i="10" s="1"/>
  <c r="T171" i="10"/>
  <c r="U171" i="10" s="1"/>
  <c r="T163" i="10"/>
  <c r="U163" i="10" s="1"/>
  <c r="T155" i="10"/>
  <c r="U155" i="10" s="1"/>
  <c r="T147" i="10"/>
  <c r="U147" i="10" s="1"/>
  <c r="T139" i="10"/>
  <c r="U139" i="10" s="1"/>
  <c r="T131" i="10"/>
  <c r="U131" i="10" s="1"/>
  <c r="T123" i="10"/>
  <c r="U123" i="10" s="1"/>
  <c r="T115" i="10"/>
  <c r="U115" i="10" s="1"/>
  <c r="T107" i="10"/>
  <c r="U107" i="10" s="1"/>
  <c r="T99" i="10"/>
  <c r="U99" i="10" s="1"/>
  <c r="T91" i="10"/>
  <c r="U91" i="10" s="1"/>
  <c r="T83" i="10"/>
  <c r="U83" i="10" s="1"/>
  <c r="T75" i="10"/>
  <c r="U75" i="10" s="1"/>
  <c r="T67" i="10"/>
  <c r="U67" i="10" s="1"/>
  <c r="T59" i="10"/>
  <c r="U59" i="10" s="1"/>
  <c r="T51" i="10"/>
  <c r="U51" i="10" s="1"/>
  <c r="T43" i="10"/>
  <c r="U43" i="10" s="1"/>
  <c r="T35" i="10"/>
  <c r="U35" i="10" s="1"/>
  <c r="T27" i="10"/>
  <c r="U27" i="10" s="1"/>
  <c r="T19" i="10"/>
  <c r="U19" i="10" s="1"/>
  <c r="T11" i="10"/>
  <c r="U11" i="10" s="1"/>
  <c r="T167" i="10"/>
  <c r="U167" i="10" s="1"/>
  <c r="T250" i="10"/>
  <c r="U250" i="10" s="1"/>
  <c r="T242" i="10"/>
  <c r="U242" i="10" s="1"/>
  <c r="T234" i="10"/>
  <c r="U234" i="10" s="1"/>
  <c r="T226" i="10"/>
  <c r="U226" i="10" s="1"/>
  <c r="T218" i="10"/>
  <c r="U218" i="10" s="1"/>
  <c r="T210" i="10"/>
  <c r="U210" i="10" s="1"/>
  <c r="T202" i="10"/>
  <c r="U202" i="10" s="1"/>
  <c r="T194" i="10"/>
  <c r="U194" i="10" s="1"/>
  <c r="T186" i="10"/>
  <c r="U186" i="10" s="1"/>
  <c r="T178" i="10"/>
  <c r="U178" i="10" s="1"/>
  <c r="T170" i="10"/>
  <c r="U170" i="10" s="1"/>
  <c r="T162" i="10"/>
  <c r="U162" i="10" s="1"/>
  <c r="T154" i="10"/>
  <c r="U154" i="10" s="1"/>
  <c r="T146" i="10"/>
  <c r="U146" i="10" s="1"/>
  <c r="T138" i="10"/>
  <c r="U138" i="10" s="1"/>
  <c r="T130" i="10"/>
  <c r="U130" i="10" s="1"/>
  <c r="T122" i="10"/>
  <c r="U122" i="10" s="1"/>
  <c r="T114" i="10"/>
  <c r="U114" i="10" s="1"/>
  <c r="T106" i="10"/>
  <c r="U106" i="10" s="1"/>
  <c r="T98" i="10"/>
  <c r="U98" i="10" s="1"/>
  <c r="T90" i="10"/>
  <c r="U90" i="10" s="1"/>
  <c r="T82" i="10"/>
  <c r="U82" i="10" s="1"/>
  <c r="T74" i="10"/>
  <c r="U74" i="10" s="1"/>
  <c r="T66" i="10"/>
  <c r="U66" i="10" s="1"/>
  <c r="T58" i="10"/>
  <c r="U58" i="10" s="1"/>
  <c r="T50" i="10"/>
  <c r="U50" i="10" s="1"/>
  <c r="T42" i="10"/>
  <c r="U42" i="10" s="1"/>
  <c r="T34" i="10"/>
  <c r="U34" i="10" s="1"/>
  <c r="T26" i="10"/>
  <c r="U26" i="10" s="1"/>
  <c r="T18" i="10"/>
  <c r="U18" i="10" s="1"/>
  <c r="T10" i="10"/>
  <c r="U10" i="10" s="1"/>
  <c r="T9" i="10"/>
  <c r="U9" i="10" s="1"/>
  <c r="T249" i="10"/>
  <c r="U249" i="10" s="1"/>
  <c r="T241" i="10"/>
  <c r="U241" i="10" s="1"/>
  <c r="T233" i="10"/>
  <c r="U233" i="10" s="1"/>
  <c r="T225" i="10"/>
  <c r="U225" i="10" s="1"/>
  <c r="T217" i="10"/>
  <c r="U217" i="10" s="1"/>
  <c r="T209" i="10"/>
  <c r="U209" i="10" s="1"/>
  <c r="T201" i="10"/>
  <c r="U201" i="10" s="1"/>
  <c r="T193" i="10"/>
  <c r="U193" i="10" s="1"/>
  <c r="T185" i="10"/>
  <c r="U185" i="10" s="1"/>
  <c r="T177" i="10"/>
  <c r="U177" i="10" s="1"/>
  <c r="T169" i="10"/>
  <c r="U169" i="10" s="1"/>
  <c r="T161" i="10"/>
  <c r="U161" i="10" s="1"/>
  <c r="T153" i="10"/>
  <c r="U153" i="10" s="1"/>
  <c r="T145" i="10"/>
  <c r="U145" i="10" s="1"/>
  <c r="T137" i="10"/>
  <c r="U137" i="10" s="1"/>
  <c r="T129" i="10"/>
  <c r="U129" i="10" s="1"/>
  <c r="T121" i="10"/>
  <c r="U121" i="10" s="1"/>
  <c r="T113" i="10"/>
  <c r="U113" i="10" s="1"/>
  <c r="T105" i="10"/>
  <c r="U105" i="10" s="1"/>
  <c r="T97" i="10"/>
  <c r="U97" i="10" s="1"/>
  <c r="T89" i="10"/>
  <c r="U89" i="10" s="1"/>
  <c r="T81" i="10"/>
  <c r="U81" i="10" s="1"/>
  <c r="T73" i="10"/>
  <c r="U73" i="10" s="1"/>
  <c r="T65" i="10"/>
  <c r="U65" i="10" s="1"/>
  <c r="T57" i="10"/>
  <c r="U57" i="10" s="1"/>
  <c r="T49" i="10"/>
  <c r="U49" i="10" s="1"/>
  <c r="T41" i="10"/>
  <c r="U41" i="10" s="1"/>
  <c r="T33" i="10"/>
  <c r="U33" i="10" s="1"/>
  <c r="T25" i="10"/>
  <c r="U25" i="10" s="1"/>
  <c r="T17" i="10"/>
  <c r="U17" i="10" s="1"/>
  <c r="T248" i="10"/>
  <c r="U248" i="10" s="1"/>
  <c r="T240" i="10"/>
  <c r="U240" i="10" s="1"/>
  <c r="T232" i="10"/>
  <c r="U232" i="10" s="1"/>
  <c r="T224" i="10"/>
  <c r="U224" i="10" s="1"/>
  <c r="T216" i="10"/>
  <c r="U216" i="10" s="1"/>
  <c r="T208" i="10"/>
  <c r="U208" i="10" s="1"/>
  <c r="T200" i="10"/>
  <c r="U200" i="10" s="1"/>
  <c r="T192" i="10"/>
  <c r="U192" i="10" s="1"/>
  <c r="T184" i="10"/>
  <c r="U184" i="10" s="1"/>
  <c r="T176" i="10"/>
  <c r="U176" i="10" s="1"/>
  <c r="T168" i="10"/>
  <c r="U168" i="10" s="1"/>
  <c r="T160" i="10"/>
  <c r="U160" i="10" s="1"/>
  <c r="T152" i="10"/>
  <c r="U152" i="10" s="1"/>
  <c r="T144" i="10"/>
  <c r="U144" i="10" s="1"/>
  <c r="T136" i="10"/>
  <c r="U136" i="10" s="1"/>
  <c r="T128" i="10"/>
  <c r="U128" i="10" s="1"/>
  <c r="T120" i="10"/>
  <c r="U120" i="10" s="1"/>
  <c r="T112" i="10"/>
  <c r="U112" i="10" s="1"/>
  <c r="T104" i="10"/>
  <c r="U104" i="10" s="1"/>
  <c r="T96" i="10"/>
  <c r="U96" i="10" s="1"/>
  <c r="T88" i="10"/>
  <c r="U88" i="10" s="1"/>
  <c r="T80" i="10"/>
  <c r="U80" i="10" s="1"/>
  <c r="T72" i="10"/>
  <c r="U72" i="10" s="1"/>
  <c r="T64" i="10"/>
  <c r="U64" i="10" s="1"/>
  <c r="T56" i="10"/>
  <c r="U56" i="10" s="1"/>
  <c r="T48" i="10"/>
  <c r="U48" i="10" s="1"/>
  <c r="T40" i="10"/>
  <c r="U40" i="10" s="1"/>
  <c r="T32" i="10"/>
  <c r="U32" i="10" s="1"/>
  <c r="T24" i="10"/>
  <c r="U24" i="10" s="1"/>
  <c r="T16" i="10"/>
  <c r="U16" i="10" s="1"/>
  <c r="R5" i="10"/>
  <c r="K5" i="10"/>
  <c r="L5" i="10"/>
  <c r="Q3" i="25" l="1"/>
  <c r="Q3" i="24"/>
  <c r="Q3" i="23"/>
  <c r="Q3" i="22"/>
  <c r="Q3" i="21"/>
  <c r="Q3" i="20"/>
  <c r="Q3" i="19"/>
  <c r="Q3" i="18"/>
  <c r="Q3" i="16"/>
  <c r="Q3" i="15"/>
  <c r="Q3" i="14"/>
  <c r="L3" i="1"/>
  <c r="Z12" i="1"/>
  <c r="Z11" i="1"/>
  <c r="Z10" i="1"/>
  <c r="Z13" i="1"/>
  <c r="Z27" i="25"/>
  <c r="Z28" i="25"/>
  <c r="Z13" i="25"/>
  <c r="Z23" i="25"/>
  <c r="Z12" i="25"/>
  <c r="Z19" i="25"/>
  <c r="Z11" i="25"/>
  <c r="Z10" i="25"/>
  <c r="Z20" i="24"/>
  <c r="Z10" i="24"/>
  <c r="Z13" i="24"/>
  <c r="Z12" i="24"/>
  <c r="Z34" i="23"/>
  <c r="Z10" i="23"/>
  <c r="Z13" i="23"/>
  <c r="Z12" i="23"/>
  <c r="Z11" i="23"/>
  <c r="Z13" i="22"/>
  <c r="Z27" i="22"/>
  <c r="Z12" i="22"/>
  <c r="Z10" i="22"/>
  <c r="Z13" i="21"/>
  <c r="Z12" i="21"/>
  <c r="Z11" i="21"/>
  <c r="Z10" i="21"/>
  <c r="Z13" i="20"/>
  <c r="Z10" i="20"/>
  <c r="Z12" i="20"/>
  <c r="Z11" i="20"/>
  <c r="Z17" i="19"/>
  <c r="Z18" i="19"/>
  <c r="Z13" i="19"/>
  <c r="Z23" i="19"/>
  <c r="Z19" i="19"/>
  <c r="Z12" i="19"/>
  <c r="Z22" i="19"/>
  <c r="Z21" i="19"/>
  <c r="Z10" i="19"/>
  <c r="Z11" i="19"/>
  <c r="Z13" i="18"/>
  <c r="Z12" i="18"/>
  <c r="Z10" i="18"/>
  <c r="Z12" i="16"/>
  <c r="Z13" i="16"/>
  <c r="Z11" i="16"/>
  <c r="Z13" i="15"/>
  <c r="Z12" i="15"/>
  <c r="Z11" i="15"/>
  <c r="Y5" i="25"/>
  <c r="Y5" i="23"/>
  <c r="Z23" i="14"/>
  <c r="Z17" i="14"/>
  <c r="Z13" i="14"/>
  <c r="Z12" i="14"/>
  <c r="Z11" i="14"/>
  <c r="Y5" i="14"/>
  <c r="Y5" i="18"/>
  <c r="Y5" i="16"/>
  <c r="Y5" i="19"/>
  <c r="Y5" i="15"/>
  <c r="Y5" i="20"/>
  <c r="Z19" i="1"/>
  <c r="Z18" i="1"/>
  <c r="Z17" i="1"/>
  <c r="Z32" i="1"/>
  <c r="Z30" i="1"/>
  <c r="Z21" i="14"/>
  <c r="Z20" i="14"/>
  <c r="Z19" i="14"/>
  <c r="Z18" i="14"/>
  <c r="Z19" i="15"/>
  <c r="Z18" i="15"/>
  <c r="Z20" i="15"/>
  <c r="Y5" i="22"/>
  <c r="Y5" i="21"/>
  <c r="Z23" i="16"/>
  <c r="Z20" i="16"/>
  <c r="Z30" i="25"/>
  <c r="Z17" i="25"/>
  <c r="Z33" i="25"/>
  <c r="Z22" i="25"/>
  <c r="Z18" i="25"/>
  <c r="Z32" i="25"/>
  <c r="Z21" i="25"/>
  <c r="Z20" i="25"/>
  <c r="Z31" i="25"/>
  <c r="Z34" i="25"/>
  <c r="Z23" i="24"/>
  <c r="Z17" i="24"/>
  <c r="Z19" i="24"/>
  <c r="Y5" i="24"/>
  <c r="Z33" i="24"/>
  <c r="Z21" i="24"/>
  <c r="Z31" i="24"/>
  <c r="Z29" i="24"/>
  <c r="Z34" i="24"/>
  <c r="Z30" i="24"/>
  <c r="Z32" i="24"/>
  <c r="Z28" i="24"/>
  <c r="Z27" i="24"/>
  <c r="Z18" i="24"/>
  <c r="Z22" i="24"/>
  <c r="Z32" i="23"/>
  <c r="Z28" i="23"/>
  <c r="Z22" i="23"/>
  <c r="Z29" i="23"/>
  <c r="Z18" i="23"/>
  <c r="Z27" i="23"/>
  <c r="Z23" i="23"/>
  <c r="Z33" i="23"/>
  <c r="Z17" i="23"/>
  <c r="Z30" i="23"/>
  <c r="Z31" i="23"/>
  <c r="Z19" i="23"/>
  <c r="Z21" i="23"/>
  <c r="Z20" i="23"/>
  <c r="Z19" i="22"/>
  <c r="Z22" i="22"/>
  <c r="Z18" i="22"/>
  <c r="Z34" i="22"/>
  <c r="Z30" i="22"/>
  <c r="Z17" i="22"/>
  <c r="Z33" i="22"/>
  <c r="Z32" i="22"/>
  <c r="Z31" i="22"/>
  <c r="Z23" i="22"/>
  <c r="Z29" i="22"/>
  <c r="Z28" i="22"/>
  <c r="Z21" i="22"/>
  <c r="Z20" i="22"/>
  <c r="Z19" i="21"/>
  <c r="Z23" i="21"/>
  <c r="Z21" i="21"/>
  <c r="Z17" i="21"/>
  <c r="Z22" i="21"/>
  <c r="Z31" i="21"/>
  <c r="Z20" i="21"/>
  <c r="Z33" i="21"/>
  <c r="Z29" i="21"/>
  <c r="Z32" i="21"/>
  <c r="Z28" i="21"/>
  <c r="Z34" i="21"/>
  <c r="Z30" i="21"/>
  <c r="Z18" i="21"/>
  <c r="Z17" i="20"/>
  <c r="Z23" i="20"/>
  <c r="Z19" i="20"/>
  <c r="Z18" i="20"/>
  <c r="Z34" i="20"/>
  <c r="Z30" i="20"/>
  <c r="Z32" i="20"/>
  <c r="Z28" i="20"/>
  <c r="Z31" i="20"/>
  <c r="Z22" i="20"/>
  <c r="Z29" i="20"/>
  <c r="Z33" i="20"/>
  <c r="Z20" i="20"/>
  <c r="Z21" i="20"/>
  <c r="Z22" i="18"/>
  <c r="Z20" i="18"/>
  <c r="Z18" i="18"/>
  <c r="Z17" i="18"/>
  <c r="Z21" i="18"/>
  <c r="Z18" i="16"/>
  <c r="Z22" i="16"/>
  <c r="Z17" i="16"/>
  <c r="Z19" i="16"/>
  <c r="Z21" i="16"/>
  <c r="Z17" i="15"/>
  <c r="Z22" i="15"/>
  <c r="Z21" i="15"/>
  <c r="Z22" i="14"/>
  <c r="Z34" i="19"/>
  <c r="Z30" i="19"/>
  <c r="Z32" i="19"/>
  <c r="Z28" i="19"/>
  <c r="Z27" i="19"/>
  <c r="Z33" i="19"/>
  <c r="Z31" i="19"/>
  <c r="Z29" i="19"/>
  <c r="Z28" i="18"/>
  <c r="Z32" i="18"/>
  <c r="Z34" i="18"/>
  <c r="Z30" i="18"/>
  <c r="Z27" i="18"/>
  <c r="Z31" i="18"/>
  <c r="Z29" i="18"/>
  <c r="Z33" i="18"/>
  <c r="Z34" i="16"/>
  <c r="Z30" i="16"/>
  <c r="Z32" i="16"/>
  <c r="Z28" i="16"/>
  <c r="Z27" i="16"/>
  <c r="Z33" i="16"/>
  <c r="Z31" i="16"/>
  <c r="Z29" i="16"/>
  <c r="Z34" i="15"/>
  <c r="Z30" i="15"/>
  <c r="Z32" i="15"/>
  <c r="Z28" i="15"/>
  <c r="Z27" i="15"/>
  <c r="Z31" i="15"/>
  <c r="Z29" i="15"/>
  <c r="Z33" i="15"/>
  <c r="Z33" i="14"/>
  <c r="Z29" i="14"/>
  <c r="Z28" i="14"/>
  <c r="Z32" i="14"/>
  <c r="Z34" i="14"/>
  <c r="Z30" i="14"/>
  <c r="Z31" i="14"/>
  <c r="Z27" i="14"/>
  <c r="P248" i="1" l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P5" i="1"/>
  <c r="S7" i="10"/>
  <c r="S8" i="10"/>
  <c r="T8" i="10" l="1"/>
  <c r="U8" i="10" s="1"/>
  <c r="Q6" i="1"/>
  <c r="P3" i="1"/>
  <c r="S5" i="10"/>
  <c r="T7" i="10"/>
  <c r="U7" i="10" s="1"/>
  <c r="Q5" i="1"/>
  <c r="Y23" i="1"/>
  <c r="X23" i="1"/>
  <c r="Z23" i="1" s="1"/>
  <c r="Y22" i="1"/>
  <c r="X22" i="1"/>
  <c r="Z22" i="1" s="1"/>
  <c r="Y21" i="1"/>
  <c r="X21" i="1"/>
  <c r="Z21" i="1" s="1"/>
  <c r="Y20" i="1"/>
  <c r="X20" i="1"/>
  <c r="Z20" i="1" s="1"/>
  <c r="Q3" i="1" l="1"/>
  <c r="Y5" i="1"/>
  <c r="T5" i="10"/>
</calcChain>
</file>

<file path=xl/sharedStrings.xml><?xml version="1.0" encoding="utf-8"?>
<sst xmlns="http://schemas.openxmlformats.org/spreadsheetml/2006/main" count="985" uniqueCount="99">
  <si>
    <t>Date</t>
  </si>
  <si>
    <t>Year</t>
  </si>
  <si>
    <t>Card</t>
  </si>
  <si>
    <t>Sale Price</t>
  </si>
  <si>
    <t>Shipping</t>
  </si>
  <si>
    <t>Card Cost</t>
  </si>
  <si>
    <t>Ebay Fees</t>
  </si>
  <si>
    <t>Paypal Fees</t>
  </si>
  <si>
    <t xml:space="preserve">Shipping </t>
  </si>
  <si>
    <t>Total Fees</t>
  </si>
  <si>
    <t>Total Profit</t>
  </si>
  <si>
    <t>Total</t>
  </si>
  <si>
    <t>Tu</t>
  </si>
  <si>
    <t>We</t>
  </si>
  <si>
    <t>Th</t>
  </si>
  <si>
    <t>Fr</t>
  </si>
  <si>
    <t>Sa</t>
  </si>
  <si>
    <t>Su</t>
  </si>
  <si>
    <t>Mo</t>
  </si>
  <si>
    <t>Average</t>
  </si>
  <si>
    <t>% of Sales</t>
  </si>
  <si>
    <t xml:space="preserve">Year </t>
  </si>
  <si>
    <t>Sales</t>
  </si>
  <si>
    <t>Set</t>
  </si>
  <si>
    <t>Sales Per Day</t>
  </si>
  <si>
    <t>Player</t>
  </si>
  <si>
    <t>#</t>
  </si>
  <si>
    <t>Sales Channel</t>
  </si>
  <si>
    <t>other</t>
  </si>
  <si>
    <t>COMC</t>
  </si>
  <si>
    <t>eBay</t>
  </si>
  <si>
    <t>Twitter</t>
  </si>
  <si>
    <t>Per Day Average</t>
  </si>
  <si>
    <t>Monday</t>
  </si>
  <si>
    <t>Tuesday</t>
  </si>
  <si>
    <t>Wednesday</t>
  </si>
  <si>
    <t>Thursday</t>
  </si>
  <si>
    <t>Saturday</t>
  </si>
  <si>
    <t>Channel</t>
  </si>
  <si>
    <t>Day</t>
  </si>
  <si>
    <t>Year Breakdown</t>
  </si>
  <si>
    <t>Total Gross Sales</t>
  </si>
  <si>
    <t>Total Net Profit</t>
  </si>
  <si>
    <t>Cards Sold</t>
  </si>
  <si>
    <t>2020 Master Sports Card Purchases / Inventory List</t>
  </si>
  <si>
    <t>Purchase Date</t>
  </si>
  <si>
    <t>#'d</t>
  </si>
  <si>
    <t>Purchase Price</t>
  </si>
  <si>
    <t>Tax</t>
  </si>
  <si>
    <t>Purchase Channel</t>
  </si>
  <si>
    <t>Additional Info</t>
  </si>
  <si>
    <t>Ebay Breakeven</t>
  </si>
  <si>
    <t>Twitter Breakeven</t>
  </si>
  <si>
    <t>SOLD Price</t>
  </si>
  <si>
    <t>Minus Fees</t>
  </si>
  <si>
    <t>Profit</t>
  </si>
  <si>
    <t>Margin</t>
  </si>
  <si>
    <t>Eloy Jimenez</t>
  </si>
  <si>
    <t>131 / 499</t>
  </si>
  <si>
    <t>Bought from MattWalkup</t>
  </si>
  <si>
    <t>Refractor PSA Gem Mint 10</t>
  </si>
  <si>
    <t>Topps Series 1 Chrome</t>
  </si>
  <si>
    <t>Misc Costs (Grading, etc)</t>
  </si>
  <si>
    <t>February 2020 Sales Thread - Master List</t>
  </si>
  <si>
    <t>January 2020 Sales Thread - Master List</t>
  </si>
  <si>
    <t>March 2020 Sales Thread - Master List</t>
  </si>
  <si>
    <t>May</t>
  </si>
  <si>
    <t>Daily Totals &amp; Averages</t>
  </si>
  <si>
    <t>April 2020 Sales Thread - Master List</t>
  </si>
  <si>
    <t>May 2020 Sales Thread - Master List</t>
  </si>
  <si>
    <t>June 2020 Sales Thread - Master List</t>
  </si>
  <si>
    <t>Friday</t>
  </si>
  <si>
    <t>Sunday</t>
  </si>
  <si>
    <t>July 2020 Sales Thread - Master List</t>
  </si>
  <si>
    <t>August 2020 Sales Thread - Master List</t>
  </si>
  <si>
    <t>September 2020 Sales Thread - Master List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</si>
  <si>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</si>
  <si>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</si>
  <si>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</si>
  <si>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</si>
  <si>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</si>
  <si>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</si>
  <si>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</si>
  <si>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</si>
  <si>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</si>
  <si>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October 2020 Sales Thread - Master List</t>
  </si>
  <si>
    <t>November 2020 Sales Thread - Master List</t>
  </si>
  <si>
    <t>December 2020 Sales Thread - Master List</t>
  </si>
  <si>
    <t>Nov</t>
  </si>
  <si>
    <t>2019</t>
  </si>
  <si>
    <t>132 / 499</t>
  </si>
  <si>
    <t>IM #</t>
  </si>
  <si>
    <t>Inventory #</t>
  </si>
  <si>
    <t>1984</t>
  </si>
  <si>
    <t>Topps</t>
  </si>
  <si>
    <t>Don Mattingly</t>
  </si>
  <si>
    <t>Base</t>
  </si>
  <si>
    <t>Donruss</t>
  </si>
  <si>
    <t># of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</si>
</sst>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/>
    </xf>
    <xf numFmtId="10" fontId="4" fillId="0" borderId="0" xfId="2" applyNumberFormat="1" applyFont="1" applyAlignment="1">
      <alignment vertic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4" fontId="2" fillId="0" borderId="11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10" fontId="2" fillId="0" borderId="17" xfId="2" applyNumberFormat="1" applyBorder="1" applyAlignment="1">
      <alignment horizontal="center"/>
    </xf>
    <xf numFmtId="0" fontId="3" fillId="0" borderId="18" xfId="0" applyFont="1" applyBorder="1" applyAlignment="1">
      <alignment horizontal="left"/>
    </xf>
    <xf numFmtId="44" fontId="2" fillId="0" borderId="19" xfId="0" applyNumberFormat="1" applyFont="1" applyBorder="1" applyAlignment="1">
      <alignment horizontal="center"/>
    </xf>
    <xf numFmtId="10" fontId="2" fillId="0" borderId="20" xfId="2" applyNumberForma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44" fontId="11" fillId="4" borderId="14" xfId="1" applyFont="1" applyFill="1" applyBorder="1" applyAlignment="1">
      <alignment horizontal="center" vertical="center"/>
    </xf>
    <xf numFmtId="44" fontId="11" fillId="4" borderId="19" xfId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44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44" fontId="2" fillId="0" borderId="11" xfId="1" applyFill="1" applyBorder="1"/>
    <xf numFmtId="44" fontId="13" fillId="10" borderId="11" xfId="1" applyNumberFormat="1" applyFont="1" applyFill="1" applyBorder="1"/>
    <xf numFmtId="44" fontId="2" fillId="3" borderId="12" xfId="1" applyNumberFormat="1" applyFill="1" applyBorder="1"/>
    <xf numFmtId="44" fontId="2" fillId="6" borderId="11" xfId="1" applyNumberFormat="1" applyFont="1" applyFill="1" applyBorder="1"/>
    <xf numFmtId="44" fontId="0" fillId="13" borderId="11" xfId="0" applyNumberFormat="1" applyFill="1" applyBorder="1"/>
    <xf numFmtId="44" fontId="0" fillId="14" borderId="11" xfId="0" applyNumberFormat="1" applyFill="1" applyBorder="1"/>
    <xf numFmtId="14" fontId="2" fillId="0" borderId="9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0" fontId="0" fillId="0" borderId="9" xfId="0" applyBorder="1"/>
    <xf numFmtId="44" fontId="2" fillId="6" borderId="9" xfId="1" applyNumberFormat="1" applyFont="1" applyFill="1" applyBorder="1"/>
    <xf numFmtId="44" fontId="13" fillId="10" borderId="9" xfId="1" applyNumberFormat="1" applyFont="1" applyFill="1" applyBorder="1"/>
    <xf numFmtId="44" fontId="2" fillId="0" borderId="9" xfId="1" applyFill="1" applyBorder="1"/>
    <xf numFmtId="44" fontId="0" fillId="13" borderId="9" xfId="0" applyNumberFormat="1" applyFill="1" applyBorder="1"/>
    <xf numFmtId="44" fontId="0" fillId="14" borderId="9" xfId="0" applyNumberFormat="1" applyFill="1" applyBorder="1"/>
    <xf numFmtId="10" fontId="0" fillId="8" borderId="9" xfId="0" applyNumberFormat="1" applyFill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7" fillId="3" borderId="14" xfId="0" applyFont="1" applyFill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4" fontId="1" fillId="4" borderId="33" xfId="0" applyNumberFormat="1" applyFont="1" applyFill="1" applyBorder="1" applyAlignment="1">
      <alignment horizontal="center"/>
    </xf>
    <xf numFmtId="44" fontId="1" fillId="6" borderId="33" xfId="0" applyNumberFormat="1" applyFont="1" applyFill="1" applyBorder="1" applyAlignment="1">
      <alignment horizontal="center"/>
    </xf>
    <xf numFmtId="44" fontId="1" fillId="15" borderId="33" xfId="0" applyNumberFormat="1" applyFont="1" applyFill="1" applyBorder="1" applyAlignment="1">
      <alignment horizontal="center"/>
    </xf>
    <xf numFmtId="44" fontId="12" fillId="10" borderId="33" xfId="0" applyNumberFormat="1" applyFont="1" applyFill="1" applyBorder="1" applyAlignment="1">
      <alignment horizontal="center"/>
    </xf>
    <xf numFmtId="44" fontId="1" fillId="12" borderId="33" xfId="0" applyNumberFormat="1" applyFont="1" applyFill="1" applyBorder="1"/>
    <xf numFmtId="44" fontId="1" fillId="9" borderId="33" xfId="0" applyNumberFormat="1" applyFont="1" applyFill="1" applyBorder="1"/>
    <xf numFmtId="44" fontId="1" fillId="3" borderId="6" xfId="1" applyNumberFormat="1" applyFont="1" applyFill="1" applyBorder="1"/>
    <xf numFmtId="14" fontId="0" fillId="0" borderId="11" xfId="0" applyNumberFormat="1" applyBorder="1" applyAlignment="1">
      <alignment vertical="center"/>
    </xf>
    <xf numFmtId="14" fontId="0" fillId="0" borderId="14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4" fontId="2" fillId="12" borderId="11" xfId="1" applyFill="1" applyBorder="1" applyAlignment="1">
      <alignment vertical="center"/>
    </xf>
    <xf numFmtId="44" fontId="13" fillId="10" borderId="12" xfId="1" applyNumberFormat="1" applyFont="1" applyFill="1" applyBorder="1" applyAlignment="1">
      <alignment vertical="center"/>
    </xf>
    <xf numFmtId="44" fontId="2" fillId="0" borderId="11" xfId="1" applyBorder="1" applyAlignment="1">
      <alignment vertical="center"/>
    </xf>
    <xf numFmtId="44" fontId="2" fillId="4" borderId="11" xfId="1" applyFill="1" applyBorder="1" applyAlignment="1">
      <alignment vertical="center"/>
    </xf>
    <xf numFmtId="44" fontId="2" fillId="11" borderId="11" xfId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4" fontId="0" fillId="0" borderId="15" xfId="1" applyFont="1" applyBorder="1" applyAlignment="1">
      <alignment vertical="center"/>
    </xf>
    <xf numFmtId="44" fontId="0" fillId="0" borderId="0" xfId="1" applyFont="1" applyAlignment="1">
      <alignment vertical="center"/>
    </xf>
    <xf numFmtId="44" fontId="0" fillId="0" borderId="17" xfId="1" applyFont="1" applyBorder="1" applyAlignment="1">
      <alignment vertical="center"/>
    </xf>
    <xf numFmtId="0" fontId="0" fillId="0" borderId="22" xfId="0" applyBorder="1" applyAlignment="1">
      <alignment vertical="center"/>
    </xf>
    <xf numFmtId="44" fontId="2" fillId="0" borderId="0" xfId="0" applyNumberFormat="1" applyFont="1" applyAlignment="1">
      <alignment horizontal="center" vertical="center"/>
    </xf>
    <xf numFmtId="10" fontId="2" fillId="0" borderId="23" xfId="2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44" fontId="2" fillId="0" borderId="24" xfId="0" applyNumberFormat="1" applyFont="1" applyBorder="1" applyAlignment="1">
      <alignment horizontal="center" vertical="center"/>
    </xf>
    <xf numFmtId="10" fontId="2" fillId="0" borderId="8" xfId="2" applyNumberFormat="1" applyBorder="1" applyAlignment="1">
      <alignment horizontal="center" vertical="center"/>
    </xf>
    <xf numFmtId="14" fontId="6" fillId="0" borderId="11" xfId="0" applyNumberFormat="1" applyFont="1" applyBorder="1" applyAlignment="1">
      <alignment vertical="center"/>
    </xf>
    <xf numFmtId="44" fontId="0" fillId="0" borderId="20" xfId="1" applyFont="1" applyBorder="1" applyAlignment="1">
      <alignment vertical="center"/>
    </xf>
    <xf numFmtId="44" fontId="0" fillId="0" borderId="11" xfId="1" applyFont="1" applyBorder="1" applyAlignment="1">
      <alignment vertical="center"/>
    </xf>
    <xf numFmtId="44" fontId="2" fillId="12" borderId="9" xfId="1" applyNumberFormat="1" applyFill="1" applyBorder="1"/>
    <xf numFmtId="44" fontId="2" fillId="9" borderId="9" xfId="1" applyNumberFormat="1" applyFill="1" applyBorder="1"/>
    <xf numFmtId="44" fontId="2" fillId="4" borderId="9" xfId="1" applyNumberFormat="1" applyFont="1" applyFill="1" applyBorder="1"/>
    <xf numFmtId="44" fontId="2" fillId="15" borderId="9" xfId="1" applyNumberFormat="1" applyFill="1" applyBorder="1"/>
    <xf numFmtId="44" fontId="2" fillId="4" borderId="11" xfId="1" applyNumberFormat="1" applyFont="1" applyFill="1" applyBorder="1"/>
    <xf numFmtId="44" fontId="2" fillId="15" borderId="11" xfId="1" applyNumberFormat="1" applyFill="1" applyBorder="1"/>
    <xf numFmtId="44" fontId="2" fillId="12" borderId="9" xfId="1" applyFill="1" applyBorder="1" applyAlignment="1">
      <alignment vertical="center"/>
    </xf>
    <xf numFmtId="44" fontId="2" fillId="0" borderId="9" xfId="1" applyBorder="1" applyAlignment="1">
      <alignment vertical="center"/>
    </xf>
    <xf numFmtId="44" fontId="2" fillId="4" borderId="9" xfId="1" applyFill="1" applyBorder="1" applyAlignment="1">
      <alignment vertical="center"/>
    </xf>
    <xf numFmtId="44" fontId="2" fillId="11" borderId="9" xfId="1" applyFill="1" applyBorder="1" applyAlignment="1">
      <alignment vertical="center"/>
    </xf>
    <xf numFmtId="44" fontId="5" fillId="12" borderId="26" xfId="0" applyNumberFormat="1" applyFont="1" applyFill="1" applyBorder="1" applyAlignment="1">
      <alignment horizontal="center" vertical="center"/>
    </xf>
    <xf numFmtId="44" fontId="12" fillId="10" borderId="26" xfId="0" applyNumberFormat="1" applyFont="1" applyFill="1" applyBorder="1" applyAlignment="1">
      <alignment horizontal="center" vertical="center"/>
    </xf>
    <xf numFmtId="44" fontId="5" fillId="0" borderId="26" xfId="0" applyNumberFormat="1" applyFont="1" applyBorder="1" applyAlignment="1">
      <alignment horizontal="center" vertical="center"/>
    </xf>
    <xf numFmtId="44" fontId="5" fillId="4" borderId="26" xfId="0" applyNumberFormat="1" applyFont="1" applyFill="1" applyBorder="1" applyAlignment="1">
      <alignment horizontal="center" vertical="center"/>
    </xf>
    <xf numFmtId="44" fontId="0" fillId="0" borderId="21" xfId="0" applyNumberFormat="1" applyBorder="1" applyAlignment="1">
      <alignment vertical="center"/>
    </xf>
    <xf numFmtId="44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44" fontId="0" fillId="0" borderId="11" xfId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0" fontId="0" fillId="0" borderId="18" xfId="1" applyNumberFormat="1" applyFont="1" applyBorder="1" applyAlignment="1">
      <alignment horizontal="center" vertical="center"/>
    </xf>
    <xf numFmtId="44" fontId="0" fillId="0" borderId="19" xfId="0" applyNumberFormat="1" applyBorder="1" applyAlignment="1">
      <alignment vertical="center"/>
    </xf>
    <xf numFmtId="10" fontId="0" fillId="0" borderId="20" xfId="2" applyNumberFormat="1" applyFont="1" applyBorder="1" applyAlignment="1">
      <alignment horizontal="center" vertical="center"/>
    </xf>
    <xf numFmtId="44" fontId="1" fillId="3" borderId="24" xfId="0" applyNumberFormat="1" applyFont="1" applyFill="1" applyBorder="1"/>
    <xf numFmtId="0" fontId="0" fillId="3" borderId="5" xfId="0" applyFill="1" applyBorder="1"/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44" fontId="11" fillId="4" borderId="14" xfId="1" applyNumberFormat="1" applyFont="1" applyFill="1" applyBorder="1" applyAlignment="1">
      <alignment horizontal="center" vertical="center"/>
    </xf>
    <xf numFmtId="44" fontId="11" fillId="4" borderId="19" xfId="1" applyNumberFormat="1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5" fillId="16" borderId="3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44" fontId="2" fillId="11" borderId="27" xfId="1" applyFill="1" applyBorder="1" applyAlignment="1">
      <alignment vertical="center"/>
    </xf>
    <xf numFmtId="1" fontId="5" fillId="7" borderId="25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81E00"/>
      <color rgb="FFFF4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C161-9AA6-8647-9B86-DF0BEBCE578A}">
  <dimension ref="B1:AA274"/>
  <sheetViews>
    <sheetView showGridLines="0" tabSelected="1" zoomScale="75" zoomScaleNormal="75" workbookViewId="0">
      <selection activeCell="P7" sqref="P7"/>
    </sheetView>
  </sheetViews>
  <sheetFormatPr baseColWidth="10" defaultColWidth="8.83203125" defaultRowHeight="15" x14ac:dyDescent="0.2"/>
  <cols>
    <col min="1" max="1" width="5.6640625" customWidth="1"/>
    <col min="2" max="2" width="8.83203125" style="35" customWidth="1"/>
    <col min="3" max="3" width="13.83203125" style="35" bestFit="1" customWidth="1"/>
    <col min="4" max="4" width="5.1640625" style="59" bestFit="1" customWidth="1"/>
    <col min="5" max="5" width="18.1640625" style="4" bestFit="1" customWidth="1"/>
    <col min="6" max="6" width="10.6640625" style="4" bestFit="1" customWidth="1"/>
    <col min="7" max="7" width="37.1640625" bestFit="1" customWidth="1"/>
    <col min="9" max="9" width="12.5" bestFit="1" customWidth="1"/>
    <col min="10" max="10" width="9" customWidth="1"/>
    <col min="11" max="11" width="7.6640625" bestFit="1" customWidth="1"/>
    <col min="12" max="12" width="9.6640625" customWidth="1"/>
    <col min="13" max="13" width="19.1640625" customWidth="1"/>
    <col min="14" max="14" width="16.6640625" bestFit="1" customWidth="1"/>
    <col min="15" max="15" width="14.1640625" bestFit="1" customWidth="1"/>
    <col min="16" max="16" width="13.1640625" bestFit="1" customWidth="1"/>
    <col min="17" max="17" width="15.33203125" bestFit="1" customWidth="1"/>
    <col min="18" max="18" width="11.1640625" customWidth="1"/>
    <col min="19" max="19" width="9.83203125" bestFit="1" customWidth="1"/>
    <col min="20" max="20" width="11.5" bestFit="1" customWidth="1"/>
    <col min="26" max="26" width="50.83203125" customWidth="1"/>
  </cols>
  <sheetData>
    <row r="1" spans="2:27" ht="6" customHeight="1" x14ac:dyDescent="0.2"/>
    <row r="2" spans="2:27" ht="6" customHeight="1" x14ac:dyDescent="0.2"/>
    <row r="3" spans="2:27" ht="5" customHeight="1" thickBot="1" x14ac:dyDescent="0.25"/>
    <row r="4" spans="2:27" ht="28" customHeight="1" thickBot="1" x14ac:dyDescent="0.25">
      <c r="B4" s="147" t="s">
        <v>44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</row>
    <row r="5" spans="2:27" ht="17" thickBot="1" x14ac:dyDescent="0.25">
      <c r="B5" s="144"/>
      <c r="C5" s="145"/>
      <c r="D5" s="145"/>
      <c r="E5" s="145"/>
      <c r="F5" s="145"/>
      <c r="G5" s="145"/>
      <c r="H5" s="146"/>
      <c r="I5" s="64">
        <f>SUM(I7:I503)</f>
        <v>130</v>
      </c>
      <c r="J5" s="65">
        <f>SUM(J7:J503)</f>
        <v>10.5</v>
      </c>
      <c r="K5" s="65">
        <f t="shared" ref="K5" si="0">SUM(K7:K503)</f>
        <v>3.5</v>
      </c>
      <c r="L5" s="67">
        <f>SUM(L7:L503)</f>
        <v>144</v>
      </c>
      <c r="M5" s="66">
        <f>SUM(M7:M503)</f>
        <v>0</v>
      </c>
      <c r="N5" s="134"/>
      <c r="O5" s="134"/>
      <c r="P5" s="134"/>
      <c r="Q5" s="134"/>
      <c r="R5" s="68">
        <f ca="1">SUM(R7:R503)</f>
        <v>5210</v>
      </c>
      <c r="S5" s="69">
        <f ca="1">SUM(S7:S503)</f>
        <v>531.20000000000005</v>
      </c>
      <c r="T5" s="70">
        <f ca="1">SUM(T7:T503)</f>
        <v>4534.7999999999993</v>
      </c>
      <c r="U5" s="135"/>
      <c r="AA5" t="s">
        <v>76</v>
      </c>
    </row>
    <row r="6" spans="2:27" s="32" customFormat="1" x14ac:dyDescent="0.2">
      <c r="B6" s="54" t="s">
        <v>92</v>
      </c>
      <c r="C6" s="58" t="s">
        <v>45</v>
      </c>
      <c r="D6" s="60" t="s">
        <v>1</v>
      </c>
      <c r="E6" s="5" t="s">
        <v>23</v>
      </c>
      <c r="F6" s="5" t="s">
        <v>25</v>
      </c>
      <c r="G6" s="55" t="s">
        <v>2</v>
      </c>
      <c r="H6" s="55" t="s">
        <v>46</v>
      </c>
      <c r="I6" s="55" t="s">
        <v>47</v>
      </c>
      <c r="J6" s="55" t="s">
        <v>4</v>
      </c>
      <c r="K6" s="55" t="s">
        <v>48</v>
      </c>
      <c r="L6" s="55" t="s">
        <v>11</v>
      </c>
      <c r="M6" s="55" t="s">
        <v>62</v>
      </c>
      <c r="N6" s="55" t="s">
        <v>49</v>
      </c>
      <c r="O6" s="55" t="s">
        <v>50</v>
      </c>
      <c r="P6" s="55" t="s">
        <v>51</v>
      </c>
      <c r="Q6" s="55" t="s">
        <v>52</v>
      </c>
      <c r="R6" s="15" t="s">
        <v>53</v>
      </c>
      <c r="S6" s="56" t="s">
        <v>54</v>
      </c>
      <c r="T6" s="5" t="s">
        <v>55</v>
      </c>
      <c r="U6" s="57" t="s">
        <v>56</v>
      </c>
      <c r="AA6" t="s">
        <v>77</v>
      </c>
    </row>
    <row r="7" spans="2:27" ht="15" customHeight="1" x14ac:dyDescent="0.2">
      <c r="B7" s="36">
        <v>1</v>
      </c>
      <c r="C7" s="45">
        <v>43831</v>
      </c>
      <c r="D7" s="61">
        <v>2019</v>
      </c>
      <c r="E7" s="1" t="s">
        <v>61</v>
      </c>
      <c r="F7" s="46" t="s">
        <v>57</v>
      </c>
      <c r="G7" s="47" t="s">
        <v>60</v>
      </c>
      <c r="H7" s="47" t="s">
        <v>58</v>
      </c>
      <c r="I7" s="106">
        <v>30</v>
      </c>
      <c r="J7" s="107">
        <v>3.5</v>
      </c>
      <c r="K7" s="48">
        <f>I7*0.06</f>
        <v>1.7999999999999998</v>
      </c>
      <c r="L7" s="49">
        <f>SUM(I7:K7)</f>
        <v>35.299999999999997</v>
      </c>
      <c r="M7" s="107">
        <v>0</v>
      </c>
      <c r="N7" s="50" t="s">
        <v>31</v>
      </c>
      <c r="O7" s="50" t="s">
        <v>59</v>
      </c>
      <c r="P7" s="51">
        <f>(L7+(L7*0.129+4.6))+M7</f>
        <v>44.453699999999998</v>
      </c>
      <c r="Q7" s="52">
        <f>(L7+(L7*0.029+4.6))+M7</f>
        <v>40.923699999999997</v>
      </c>
      <c r="R7" s="104">
        <f ca="1">IFERROR(SUMPRODUCT(SUMIFS(INDIRECT("'" &amp; Months &amp; "'!$K$5:$K$1000"),INDIRECT("'" &amp; Months &amp; "'!$C$5:$C$1000"),$B7,INDIRECT("'" &amp; Months &amp; "'!$E$5:$E$1000"),$D7,INDIRECT("'" &amp; Months &amp; "'!$F$5:$F$1000"),$E7,INDIRECT("'" &amp; Months &amp; "'!$G$5:$G$1000"),$F7,INDIRECT("'" &amp; Months &amp; "'!$H$5:$H$1000"),$G7)),)</f>
        <v>5000</v>
      </c>
      <c r="S7" s="105">
        <f ca="1">IFERROR(SUMPRODUCT(SUMIFS(INDIRECT("'" &amp; Months &amp; "'!$P$5:$P$1000"),INDIRECT("'" &amp; Months &amp; "'!$C$5:$C$1000"),$B7,INDIRECT("'" &amp; Months &amp; "'!$E$5:$E$1000"),$D7,INDIRECT("'" &amp; Months &amp; "'!$F$5:$F$1000"),$E7,INDIRECT("'" &amp; Months &amp; "'!$G$5:$G$1000"),$F7,INDIRECT("'" &amp; Months &amp; "'!$H$5:$H$1000"),$G7)),)</f>
        <v>505.1</v>
      </c>
      <c r="T7" s="41">
        <f ca="1">(R7-S7-L7)</f>
        <v>4459.5999999999995</v>
      </c>
      <c r="U7" s="53">
        <f ca="1">IFERROR(T7/(L7+M7),0)</f>
        <v>126.33427762039659</v>
      </c>
      <c r="AA7" s="32" t="s">
        <v>78</v>
      </c>
    </row>
    <row r="8" spans="2:27" ht="15" customHeight="1" x14ac:dyDescent="0.2">
      <c r="B8" s="36">
        <v>2</v>
      </c>
      <c r="C8" s="37">
        <v>43832</v>
      </c>
      <c r="D8" s="62" t="s">
        <v>89</v>
      </c>
      <c r="E8" s="2" t="s">
        <v>61</v>
      </c>
      <c r="F8" s="7" t="s">
        <v>57</v>
      </c>
      <c r="G8" s="3" t="s">
        <v>60</v>
      </c>
      <c r="H8" s="3" t="s">
        <v>90</v>
      </c>
      <c r="I8" s="108">
        <v>25</v>
      </c>
      <c r="J8" s="109">
        <v>3.5</v>
      </c>
      <c r="K8" s="42">
        <v>1.7</v>
      </c>
      <c r="L8" s="40">
        <f>SUM(I8:K8)</f>
        <v>30.2</v>
      </c>
      <c r="M8" s="109"/>
      <c r="N8" s="39"/>
      <c r="O8" s="39"/>
      <c r="P8" s="43">
        <f>(L8+(L8*0.129+4.6))+M8</f>
        <v>38.695799999999998</v>
      </c>
      <c r="Q8" s="44">
        <f>(L8+(L8*0.029+4.6))+M8</f>
        <v>35.675799999999995</v>
      </c>
      <c r="R8" s="104">
        <f ca="1">IFERROR(SUMPRODUCT(SUMIFS(INDIRECT("'" &amp; Months &amp; "'!$K$5:$K$1000"),INDIRECT("'" &amp; Months &amp; "'!$C$5:$C$1000"),$B8,INDIRECT("'" &amp; Months &amp; "'!$E$5:$E$1000"),$D8,INDIRECT("'" &amp; Months &amp; "'!$F$5:$F$1000"),$E8,INDIRECT("'" &amp; Months &amp; "'!$G$5:$G$1000"),$F8,INDIRECT("'" &amp; Months &amp; "'!$H$5:$H$1000"),$G8)),)</f>
        <v>60</v>
      </c>
      <c r="S8" s="105">
        <f ca="1">IFERROR(SUMPRODUCT(SUMIFS(INDIRECT("'" &amp; Months &amp; "'!$P$5:$P$1000"),INDIRECT("'" &amp; Months &amp; "'!$C$5:$C$1000"),$B8,INDIRECT("'" &amp; Months &amp; "'!$E$5:$E$1000"),$D8,INDIRECT("'" &amp; Months &amp; "'!$F$5:$F$1000"),$E8,INDIRECT("'" &amp; Months &amp; "'!$G$5:$G$1000"),$F8,INDIRECT("'" &amp; Months &amp; "'!$H$5:$H$1000"),$G8)),)</f>
        <v>17.100000000000001</v>
      </c>
      <c r="T8" s="41">
        <f ca="1">(R8-S8-L8)</f>
        <v>12.7</v>
      </c>
      <c r="U8" s="53">
        <f ca="1">IFERROR(T8/(L8+M8),0)</f>
        <v>0.42052980132450329</v>
      </c>
      <c r="AA8" t="s">
        <v>79</v>
      </c>
    </row>
    <row r="9" spans="2:27" ht="15" customHeight="1" x14ac:dyDescent="0.2">
      <c r="B9" s="36">
        <v>3</v>
      </c>
      <c r="C9" s="37"/>
      <c r="D9" s="62"/>
      <c r="E9" s="2"/>
      <c r="F9" s="7"/>
      <c r="G9" s="3"/>
      <c r="H9" s="3"/>
      <c r="I9" s="108"/>
      <c r="J9" s="109"/>
      <c r="K9" s="42"/>
      <c r="L9" s="40">
        <f>SUM(I9:K9)</f>
        <v>0</v>
      </c>
      <c r="M9" s="109"/>
      <c r="N9" s="39"/>
      <c r="O9" s="39"/>
      <c r="P9" s="43">
        <f>(L9+(L9*0.129+4.6))+M9</f>
        <v>4.5999999999999996</v>
      </c>
      <c r="Q9" s="44">
        <f>(L9+(L9*0.029+4.6))+M9</f>
        <v>4.5999999999999996</v>
      </c>
      <c r="R9" s="104">
        <f ca="1">IFERROR(SUMPRODUCT(SUMIFS(INDIRECT("'" &amp; Months &amp; "'!$K$5:$K$1000"),INDIRECT("'" &amp; Months &amp; "'!$C$5:$C$1000"),$B9,INDIRECT("'" &amp; Months &amp; "'!$E$5:$E$1000"),$D9,INDIRECT("'" &amp; Months &amp; "'!$F$5:$F$1000"),$E9,INDIRECT("'" &amp; Months &amp; "'!$G$5:$G$1000"),$F9,INDIRECT("'" &amp; Months &amp; "'!$H$5:$H$1000"),$G9)),)</f>
        <v>0</v>
      </c>
      <c r="S9" s="105">
        <f ca="1">IFERROR(SUMPRODUCT(SUMIFS(INDIRECT("'" &amp; Months &amp; "'!$P$5:$P$1000"),INDIRECT("'" &amp; Months &amp; "'!$C$5:$C$1000"),$B9,INDIRECT("'" &amp; Months &amp; "'!$E$5:$E$1000"),$D9,INDIRECT("'" &amp; Months &amp; "'!$F$5:$F$1000"),$E9,INDIRECT("'" &amp; Months &amp; "'!$G$5:$G$1000"),$F9,INDIRECT("'" &amp; Months &amp; "'!$H$5:$H$1000"),$G9)),)</f>
        <v>0</v>
      </c>
      <c r="T9" s="41">
        <f ca="1">(R9-S9-L9)</f>
        <v>0</v>
      </c>
      <c r="U9" s="53">
        <f ca="1">IFERROR(T9/(L9+M9),0)</f>
        <v>0</v>
      </c>
      <c r="AA9" t="s">
        <v>66</v>
      </c>
    </row>
    <row r="10" spans="2:27" ht="15" customHeight="1" x14ac:dyDescent="0.2">
      <c r="B10" s="36">
        <v>4</v>
      </c>
      <c r="C10" s="37"/>
      <c r="D10" s="62"/>
      <c r="E10" s="2"/>
      <c r="F10" s="7"/>
      <c r="G10" s="3"/>
      <c r="H10" s="3"/>
      <c r="I10" s="108"/>
      <c r="J10" s="109"/>
      <c r="K10" s="42"/>
      <c r="L10" s="40">
        <f>SUM(I10:K10)</f>
        <v>0</v>
      </c>
      <c r="M10" s="109"/>
      <c r="N10" s="39"/>
      <c r="O10" s="39"/>
      <c r="P10" s="43">
        <f>(L10+(L10*0.129+4.6))+M10</f>
        <v>4.5999999999999996</v>
      </c>
      <c r="Q10" s="44">
        <f>(L10+(L10*0.029+4.6))+M10</f>
        <v>4.5999999999999996</v>
      </c>
      <c r="R10" s="104">
        <f ca="1">IFERROR(SUMPRODUCT(SUMIFS(INDIRECT("'" &amp; Months &amp; "'!$K$5:$K$1000"),INDIRECT("'" &amp; Months &amp; "'!$C$5:$C$1000"),$B10,INDIRECT("'" &amp; Months &amp; "'!$E$5:$E$1000"),$D10,INDIRECT("'" &amp; Months &amp; "'!$F$5:$F$1000"),$E10,INDIRECT("'" &amp; Months &amp; "'!$G$5:$G$1000"),$F10,INDIRECT("'" &amp; Months &amp; "'!$H$5:$H$1000"),$G10)),)</f>
        <v>0</v>
      </c>
      <c r="S10" s="105">
        <f ca="1">IFERROR(SUMPRODUCT(SUMIFS(INDIRECT("'" &amp; Months &amp; "'!$P$5:$P$1000"),INDIRECT("'" &amp; Months &amp; "'!$C$5:$C$1000"),$B10,INDIRECT("'" &amp; Months &amp; "'!$E$5:$E$1000"),$D10,INDIRECT("'" &amp; Months &amp; "'!$F$5:$F$1000"),$E10,INDIRECT("'" &amp; Months &amp; "'!$G$5:$G$1000"),$F10,INDIRECT("'" &amp; Months &amp; "'!$H$5:$H$1000"),$G10)),)</f>
        <v>0</v>
      </c>
      <c r="T10" s="41">
        <f ca="1">(R10-S10-L10)</f>
        <v>0</v>
      </c>
      <c r="U10" s="53">
        <f ca="1">IFERROR(T10/(L10+M10),0)</f>
        <v>0</v>
      </c>
      <c r="AA10" t="s">
        <v>80</v>
      </c>
    </row>
    <row r="11" spans="2:27" ht="15" customHeight="1" x14ac:dyDescent="0.2">
      <c r="B11" s="36">
        <v>5</v>
      </c>
      <c r="C11" s="37"/>
      <c r="D11" s="62"/>
      <c r="E11" s="2"/>
      <c r="F11" s="7"/>
      <c r="G11" s="3"/>
      <c r="H11" s="3"/>
      <c r="I11" s="108"/>
      <c r="J11" s="109"/>
      <c r="K11" s="42"/>
      <c r="L11" s="40">
        <f>SUM(I11:K11)</f>
        <v>0</v>
      </c>
      <c r="M11" s="109"/>
      <c r="N11" s="39"/>
      <c r="O11" s="39"/>
      <c r="P11" s="43">
        <f>(L11+(L11*0.129+4.6))+M11</f>
        <v>4.5999999999999996</v>
      </c>
      <c r="Q11" s="44">
        <f>(L11+(L11*0.029+4.6))+M11</f>
        <v>4.5999999999999996</v>
      </c>
      <c r="R11" s="104">
        <f ca="1">IFERROR(SUMPRODUCT(SUMIFS(INDIRECT("'" &amp; Months &amp; "'!$K$5:$K$1000"),INDIRECT("'" &amp; Months &amp; "'!$C$5:$C$1000"),$B11,INDIRECT("'" &amp; Months &amp; "'!$E$5:$E$1000"),$D11,INDIRECT("'" &amp; Months &amp; "'!$F$5:$F$1000"),$E11,INDIRECT("'" &amp; Months &amp; "'!$G$5:$G$1000"),$F11,INDIRECT("'" &amp; Months &amp; "'!$H$5:$H$1000"),$G11)),)</f>
        <v>0</v>
      </c>
      <c r="S11" s="105">
        <f ca="1">IFERROR(SUMPRODUCT(SUMIFS(INDIRECT("'" &amp; Months &amp; "'!$P$5:$P$1000"),INDIRECT("'" &amp; Months &amp; "'!$C$5:$C$1000"),$B11,INDIRECT("'" &amp; Months &amp; "'!$E$5:$E$1000"),$D11,INDIRECT("'" &amp; Months &amp; "'!$F$5:$F$1000"),$E11,INDIRECT("'" &amp; Months &amp; "'!$G$5:$G$1000"),$F11,INDIRECT("'" &amp; Months &amp; "'!$H$5:$H$1000"),$G11)),)</f>
        <v>0</v>
      </c>
      <c r="T11" s="41">
        <f ca="1">(R11-S11-L11)</f>
        <v>0</v>
      </c>
      <c r="U11" s="53">
        <f ca="1">IFERROR(T11/(L11+M11),0)</f>
        <v>0</v>
      </c>
      <c r="AA11" t="s">
        <v>81</v>
      </c>
    </row>
    <row r="12" spans="2:27" ht="15" customHeight="1" x14ac:dyDescent="0.2">
      <c r="B12" s="36">
        <v>6</v>
      </c>
      <c r="C12" s="37"/>
      <c r="D12" s="62"/>
      <c r="E12" s="2"/>
      <c r="F12" s="7"/>
      <c r="G12" s="3"/>
      <c r="H12" s="3"/>
      <c r="I12" s="108"/>
      <c r="J12" s="109"/>
      <c r="K12" s="42"/>
      <c r="L12" s="40">
        <f>SUM(I12:K12)</f>
        <v>0</v>
      </c>
      <c r="M12" s="109"/>
      <c r="N12" s="39"/>
      <c r="O12" s="39"/>
      <c r="P12" s="43">
        <f>(L12+(L12*0.129+4.6))+M12</f>
        <v>4.5999999999999996</v>
      </c>
      <c r="Q12" s="44">
        <f>(L12+(L12*0.029+4.6))+M12</f>
        <v>4.5999999999999996</v>
      </c>
      <c r="R12" s="104">
        <f ca="1">IFERROR(SUMPRODUCT(SUMIFS(INDIRECT("'" &amp; Months &amp; "'!$K$5:$K$1000"),INDIRECT("'" &amp; Months &amp; "'!$C$5:$C$1000"),$B12,INDIRECT("'" &amp; Months &amp; "'!$E$5:$E$1000"),$D12,INDIRECT("'" &amp; Months &amp; "'!$F$5:$F$1000"),$E12,INDIRECT("'" &amp; Months &amp; "'!$G$5:$G$1000"),$F12,INDIRECT("'" &amp; Months &amp; "'!$H$5:$H$1000"),$G12)),)</f>
        <v>0</v>
      </c>
      <c r="S12" s="105">
        <f ca="1">IFERROR(SUMPRODUCT(SUMIFS(INDIRECT("'" &amp; Months &amp; "'!$P$5:$P$1000"),INDIRECT("'" &amp; Months &amp; "'!$C$5:$C$1000"),$B12,INDIRECT("'" &amp; Months &amp; "'!$E$5:$E$1000"),$D12,INDIRECT("'" &amp; Months &amp; "'!$F$5:$F$1000"),$E12,INDIRECT("'" &amp; Months &amp; "'!$G$5:$G$1000"),$F12,INDIRECT("'" &amp; Months &amp; "'!$H$5:$H$1000"),$G12)),)</f>
        <v>0</v>
      </c>
      <c r="T12" s="41">
        <f ca="1">(R12-S12-L12)</f>
        <v>0</v>
      </c>
      <c r="U12" s="53">
        <f ca="1">IFERROR(T12/(L12+M12),0)</f>
        <v>0</v>
      </c>
      <c r="AA12" t="s">
        <v>82</v>
      </c>
    </row>
    <row r="13" spans="2:27" ht="15" customHeight="1" x14ac:dyDescent="0.2">
      <c r="B13" s="36">
        <v>7</v>
      </c>
      <c r="C13" s="37">
        <v>43835</v>
      </c>
      <c r="D13" s="62" t="s">
        <v>93</v>
      </c>
      <c r="E13" s="2" t="s">
        <v>94</v>
      </c>
      <c r="F13" s="7" t="s">
        <v>95</v>
      </c>
      <c r="G13" s="3" t="s">
        <v>96</v>
      </c>
      <c r="H13" s="3"/>
      <c r="I13" s="108">
        <v>25</v>
      </c>
      <c r="J13" s="109">
        <v>3.5</v>
      </c>
      <c r="K13" s="42"/>
      <c r="L13" s="40">
        <f>SUM(I13:K13)</f>
        <v>28.5</v>
      </c>
      <c r="M13" s="109"/>
      <c r="N13" s="39"/>
      <c r="O13" s="39"/>
      <c r="P13" s="43">
        <f>(L13+(L13*0.129+4.6))+M13</f>
        <v>36.776499999999999</v>
      </c>
      <c r="Q13" s="44">
        <f>(L13+(L13*0.029+4.6))+M13</f>
        <v>33.926499999999997</v>
      </c>
      <c r="R13" s="104">
        <f ca="1">IFERROR(SUMPRODUCT(SUMIFS(INDIRECT("'" &amp; Months &amp; "'!$K$5:$K$1000"),INDIRECT("'" &amp; Months &amp; "'!$C$5:$C$1000"),$B13,INDIRECT("'" &amp; Months &amp; "'!$E$5:$E$1000"),$D13,INDIRECT("'" &amp; Months &amp; "'!$F$5:$F$1000"),$E13,INDIRECT("'" &amp; Months &amp; "'!$G$5:$G$1000"),$F13,INDIRECT("'" &amp; Months &amp; "'!$H$5:$H$1000"),$G13)),)</f>
        <v>50</v>
      </c>
      <c r="S13" s="105">
        <f ca="1">IFERROR(SUMPRODUCT(SUMIFS(INDIRECT("'" &amp; Months &amp; "'!$P$5:$P$1000"),INDIRECT("'" &amp; Months &amp; "'!$C$5:$C$1000"),$B13,INDIRECT("'" &amp; Months &amp; "'!$E$5:$E$1000"),$D13,INDIRECT("'" &amp; Months &amp; "'!$F$5:$F$1000"),$E13,INDIRECT("'" &amp; Months &amp; "'!$G$5:$G$1000"),$F13,INDIRECT("'" &amp; Months &amp; "'!$H$5:$H$1000"),$G13)),)</f>
        <v>5</v>
      </c>
      <c r="T13" s="41">
        <f ca="1">(R13-S13-L13)</f>
        <v>16.5</v>
      </c>
      <c r="U13" s="53">
        <f ca="1">IFERROR(T13/(L13+M13),0)</f>
        <v>0.57894736842105265</v>
      </c>
      <c r="AA13" t="s">
        <v>83</v>
      </c>
    </row>
    <row r="14" spans="2:27" ht="15" customHeight="1" x14ac:dyDescent="0.2">
      <c r="B14" s="36">
        <v>8</v>
      </c>
      <c r="C14" s="37"/>
      <c r="D14" s="62"/>
      <c r="E14" s="2"/>
      <c r="F14" s="7"/>
      <c r="G14" s="3"/>
      <c r="H14" s="3"/>
      <c r="I14" s="108"/>
      <c r="J14" s="109"/>
      <c r="K14" s="42"/>
      <c r="L14" s="40">
        <f>SUM(I14:K14)</f>
        <v>0</v>
      </c>
      <c r="M14" s="109"/>
      <c r="N14" s="39"/>
      <c r="O14" s="39"/>
      <c r="P14" s="43">
        <f>(L14+(L14*0.129+4.6))+M14</f>
        <v>4.5999999999999996</v>
      </c>
      <c r="Q14" s="44">
        <f>(L14+(L14*0.029+4.6))+M14</f>
        <v>4.5999999999999996</v>
      </c>
      <c r="R14" s="104">
        <f ca="1">IFERROR(SUMPRODUCT(SUMIFS(INDIRECT("'" &amp; Months &amp; "'!$K$5:$K$1000"),INDIRECT("'" &amp; Months &amp; "'!$C$5:$C$1000"),$B14,INDIRECT("'" &amp; Months &amp; "'!$E$5:$E$1000"),$D14,INDIRECT("'" &amp; Months &amp; "'!$F$5:$F$1000"),$E14,INDIRECT("'" &amp; Months &amp; "'!$G$5:$G$1000"),$F14,INDIRECT("'" &amp; Months &amp; "'!$H$5:$H$1000"),$G14)),)</f>
        <v>0</v>
      </c>
      <c r="S14" s="105">
        <f ca="1">IFERROR(SUMPRODUCT(SUMIFS(INDIRECT("'" &amp; Months &amp; "'!$P$5:$P$1000"),INDIRECT("'" &amp; Months &amp; "'!$C$5:$C$1000"),$B14,INDIRECT("'" &amp; Months &amp; "'!$E$5:$E$1000"),$D14,INDIRECT("'" &amp; Months &amp; "'!$F$5:$F$1000"),$E14,INDIRECT("'" &amp; Months &amp; "'!$G$5:$G$1000"),$F14,INDIRECT("'" &amp; Months &amp; "'!$H$5:$H$1000"),$G14)),)</f>
        <v>0</v>
      </c>
      <c r="T14" s="41">
        <f ca="1">(R14-S14-L14)</f>
        <v>0</v>
      </c>
      <c r="U14" s="53">
        <f ca="1">IFERROR(T14/(L14+M14),0)</f>
        <v>0</v>
      </c>
      <c r="AA14" t="s">
        <v>84</v>
      </c>
    </row>
    <row r="15" spans="2:27" ht="15" customHeight="1" x14ac:dyDescent="0.2">
      <c r="B15" s="36">
        <v>9</v>
      </c>
      <c r="C15" s="37"/>
      <c r="D15" s="62"/>
      <c r="E15" s="2"/>
      <c r="F15" s="7"/>
      <c r="G15" s="3"/>
      <c r="H15" s="3"/>
      <c r="I15" s="108"/>
      <c r="J15" s="109"/>
      <c r="K15" s="42"/>
      <c r="L15" s="40">
        <f>SUM(I15:K15)</f>
        <v>0</v>
      </c>
      <c r="M15" s="109"/>
      <c r="N15" s="39"/>
      <c r="O15" s="39"/>
      <c r="P15" s="43">
        <f>(L15+(L15*0.129+4.6))+M15</f>
        <v>4.5999999999999996</v>
      </c>
      <c r="Q15" s="44">
        <f>(L15+(L15*0.029+4.6))+M15</f>
        <v>4.5999999999999996</v>
      </c>
      <c r="R15" s="104">
        <f ca="1">IFERROR(SUMPRODUCT(SUMIFS(INDIRECT("'" &amp; Months &amp; "'!$K$5:$K$1000"),INDIRECT("'" &amp; Months &amp; "'!$C$5:$C$1000"),$B15,INDIRECT("'" &amp; Months &amp; "'!$E$5:$E$1000"),$D15,INDIRECT("'" &amp; Months &amp; "'!$F$5:$F$1000"),$E15,INDIRECT("'" &amp; Months &amp; "'!$G$5:$G$1000"),$F15,INDIRECT("'" &amp; Months &amp; "'!$H$5:$H$1000"),$G15)),)</f>
        <v>0</v>
      </c>
      <c r="S15" s="105">
        <f ca="1">IFERROR(SUMPRODUCT(SUMIFS(INDIRECT("'" &amp; Months &amp; "'!$P$5:$P$1000"),INDIRECT("'" &amp; Months &amp; "'!$C$5:$C$1000"),$B15,INDIRECT("'" &amp; Months &amp; "'!$E$5:$E$1000"),$D15,INDIRECT("'" &amp; Months &amp; "'!$F$5:$F$1000"),$E15,INDIRECT("'" &amp; Months &amp; "'!$G$5:$G$1000"),$F15,INDIRECT("'" &amp; Months &amp; "'!$H$5:$H$1000"),$G15)),)</f>
        <v>0</v>
      </c>
      <c r="T15" s="41">
        <f ca="1">(R15-S15-L15)</f>
        <v>0</v>
      </c>
      <c r="U15" s="53">
        <f ca="1">IFERROR(T15/(L15+M15),0)</f>
        <v>0</v>
      </c>
      <c r="AA15" t="s">
        <v>88</v>
      </c>
    </row>
    <row r="16" spans="2:27" ht="15" customHeight="1" x14ac:dyDescent="0.2">
      <c r="B16" s="36">
        <v>10</v>
      </c>
      <c r="C16" s="37"/>
      <c r="D16" s="62"/>
      <c r="E16" s="2"/>
      <c r="F16" s="7"/>
      <c r="G16" s="3"/>
      <c r="H16" s="3"/>
      <c r="I16" s="108"/>
      <c r="J16" s="109"/>
      <c r="K16" s="42"/>
      <c r="L16" s="40">
        <f>SUM(I16:K16)</f>
        <v>0</v>
      </c>
      <c r="M16" s="109"/>
      <c r="N16" s="39"/>
      <c r="O16" s="39"/>
      <c r="P16" s="43">
        <f>(L16+(L16*0.129+4.6))+M16</f>
        <v>4.5999999999999996</v>
      </c>
      <c r="Q16" s="44">
        <f>(L16+(L16*0.029+4.6))+M16</f>
        <v>4.5999999999999996</v>
      </c>
      <c r="R16" s="104">
        <f ca="1">IFERROR(SUMPRODUCT(SUMIFS(INDIRECT("'" &amp; Months &amp; "'!$K$5:$K$1000"),INDIRECT("'" &amp; Months &amp; "'!$C$5:$C$1000"),$B16,INDIRECT("'" &amp; Months &amp; "'!$E$5:$E$1000"),$D16,INDIRECT("'" &amp; Months &amp; "'!$F$5:$F$1000"),$E16,INDIRECT("'" &amp; Months &amp; "'!$G$5:$G$1000"),$F16,INDIRECT("'" &amp; Months &amp; "'!$H$5:$H$1000"),$G16)),)</f>
        <v>0</v>
      </c>
      <c r="S16" s="105">
        <f ca="1">IFERROR(SUMPRODUCT(SUMIFS(INDIRECT("'" &amp; Months &amp; "'!$P$5:$P$1000"),INDIRECT("'" &amp; Months &amp; "'!$C$5:$C$1000"),$B16,INDIRECT("'" &amp; Months &amp; "'!$E$5:$E$1000"),$D16,INDIRECT("'" &amp; Months &amp; "'!$F$5:$F$1000"),$E16,INDIRECT("'" &amp; Months &amp; "'!$G$5:$G$1000"),$F16,INDIRECT("'" &amp; Months &amp; "'!$H$5:$H$1000"),$G16)),)</f>
        <v>0</v>
      </c>
      <c r="T16" s="41">
        <f ca="1">(R16-S16-L16)</f>
        <v>0</v>
      </c>
      <c r="U16" s="53">
        <f ca="1">IFERROR(T16/(L16+M16),0)</f>
        <v>0</v>
      </c>
    </row>
    <row r="17" spans="2:21" ht="15" customHeight="1" x14ac:dyDescent="0.2">
      <c r="B17" s="36">
        <v>11</v>
      </c>
      <c r="C17" s="37"/>
      <c r="D17" s="62"/>
      <c r="E17" s="2"/>
      <c r="F17" s="7"/>
      <c r="G17" s="3"/>
      <c r="H17" s="3"/>
      <c r="I17" s="108"/>
      <c r="J17" s="109"/>
      <c r="K17" s="42"/>
      <c r="L17" s="40">
        <f>SUM(I17:K17)</f>
        <v>0</v>
      </c>
      <c r="M17" s="109"/>
      <c r="N17" s="39"/>
      <c r="O17" s="39"/>
      <c r="P17" s="43">
        <f>(L17+(L17*0.129+4.6))+M17</f>
        <v>4.5999999999999996</v>
      </c>
      <c r="Q17" s="44">
        <f>(L17+(L17*0.029+4.6))+M17</f>
        <v>4.5999999999999996</v>
      </c>
      <c r="R17" s="104">
        <f ca="1">IFERROR(SUMPRODUCT(SUMIFS(INDIRECT("'" &amp; Months &amp; "'!$K$5:$K$1000"),INDIRECT("'" &amp; Months &amp; "'!$C$5:$C$1000"),$B17,INDIRECT("'" &amp; Months &amp; "'!$E$5:$E$1000"),$D17,INDIRECT("'" &amp; Months &amp; "'!$F$5:$F$1000"),$E17,INDIRECT("'" &amp; Months &amp; "'!$G$5:$G$1000"),$F17,INDIRECT("'" &amp; Months &amp; "'!$H$5:$H$1000"),$G17)),)</f>
        <v>0</v>
      </c>
      <c r="S17" s="105">
        <f ca="1">IFERROR(SUMPRODUCT(SUMIFS(INDIRECT("'" &amp; Months &amp; "'!$P$5:$P$1000"),INDIRECT("'" &amp; Months &amp; "'!$C$5:$C$1000"),$B17,INDIRECT("'" &amp; Months &amp; "'!$E$5:$E$1000"),$D17,INDIRECT("'" &amp; Months &amp; "'!$F$5:$F$1000"),$E17,INDIRECT("'" &amp; Months &amp; "'!$G$5:$G$1000"),$F17,INDIRECT("'" &amp; Months &amp; "'!$H$5:$H$1000"),$G17)),)</f>
        <v>0</v>
      </c>
      <c r="T17" s="41">
        <f ca="1">(R17-S17-L17)</f>
        <v>0</v>
      </c>
      <c r="U17" s="53">
        <f ca="1">IFERROR(T17/(L17+M17),0)</f>
        <v>0</v>
      </c>
    </row>
    <row r="18" spans="2:21" ht="15" customHeight="1" x14ac:dyDescent="0.2">
      <c r="B18" s="36">
        <v>12</v>
      </c>
      <c r="C18" s="37"/>
      <c r="D18" s="62"/>
      <c r="E18" s="2"/>
      <c r="F18" s="7"/>
      <c r="G18" s="3"/>
      <c r="H18" s="3"/>
      <c r="I18" s="108"/>
      <c r="J18" s="109"/>
      <c r="K18" s="42"/>
      <c r="L18" s="40">
        <f>SUM(I18:K18)</f>
        <v>0</v>
      </c>
      <c r="M18" s="109"/>
      <c r="N18" s="39"/>
      <c r="O18" s="39"/>
      <c r="P18" s="43">
        <f>(L18+(L18*0.129+4.6))+M18</f>
        <v>4.5999999999999996</v>
      </c>
      <c r="Q18" s="44">
        <f>(L18+(L18*0.029+4.6))+M18</f>
        <v>4.5999999999999996</v>
      </c>
      <c r="R18" s="104">
        <f ca="1">IFERROR(SUMPRODUCT(SUMIFS(INDIRECT("'" &amp; Months &amp; "'!$K$5:$K$1000"),INDIRECT("'" &amp; Months &amp; "'!$C$5:$C$1000"),$B18,INDIRECT("'" &amp; Months &amp; "'!$E$5:$E$1000"),$D18,INDIRECT("'" &amp; Months &amp; "'!$F$5:$F$1000"),$E18,INDIRECT("'" &amp; Months &amp; "'!$G$5:$G$1000"),$F18,INDIRECT("'" &amp; Months &amp; "'!$H$5:$H$1000"),$G18)),)</f>
        <v>0</v>
      </c>
      <c r="S18" s="105">
        <f ca="1">IFERROR(SUMPRODUCT(SUMIFS(INDIRECT("'" &amp; Months &amp; "'!$P$5:$P$1000"),INDIRECT("'" &amp; Months &amp; "'!$C$5:$C$1000"),$B18,INDIRECT("'" &amp; Months &amp; "'!$E$5:$E$1000"),$D18,INDIRECT("'" &amp; Months &amp; "'!$F$5:$F$1000"),$E18,INDIRECT("'" &amp; Months &amp; "'!$G$5:$G$1000"),$F18,INDIRECT("'" &amp; Months &amp; "'!$H$5:$H$1000"),$G18)),)</f>
        <v>0</v>
      </c>
      <c r="T18" s="41">
        <f ca="1">(R18-S18-L18)</f>
        <v>0</v>
      </c>
      <c r="U18" s="53">
        <f ca="1">IFERROR(T18/(L18+M18),0)</f>
        <v>0</v>
      </c>
    </row>
    <row r="19" spans="2:21" ht="15" customHeight="1" x14ac:dyDescent="0.2">
      <c r="B19" s="36">
        <v>13</v>
      </c>
      <c r="C19" s="37"/>
      <c r="D19" s="62"/>
      <c r="E19" s="2"/>
      <c r="F19" s="7"/>
      <c r="G19" s="3"/>
      <c r="H19" s="3"/>
      <c r="I19" s="108"/>
      <c r="J19" s="109"/>
      <c r="K19" s="42"/>
      <c r="L19" s="40">
        <f>SUM(I19:K19)</f>
        <v>0</v>
      </c>
      <c r="M19" s="109"/>
      <c r="N19" s="39"/>
      <c r="O19" s="39"/>
      <c r="P19" s="43">
        <f>(L19+(L19*0.129+4.6))+M19</f>
        <v>4.5999999999999996</v>
      </c>
      <c r="Q19" s="44">
        <f>(L19+(L19*0.029+4.6))+M19</f>
        <v>4.5999999999999996</v>
      </c>
      <c r="R19" s="104">
        <f ca="1">IFERROR(SUMPRODUCT(SUMIFS(INDIRECT("'" &amp; Months &amp; "'!$K$5:$K$1000"),INDIRECT("'" &amp; Months &amp; "'!$C$5:$C$1000"),$B19,INDIRECT("'" &amp; Months &amp; "'!$E$5:$E$1000"),$D19,INDIRECT("'" &amp; Months &amp; "'!$F$5:$F$1000"),$E19,INDIRECT("'" &amp; Months &amp; "'!$G$5:$G$1000"),$F19,INDIRECT("'" &amp; Months &amp; "'!$H$5:$H$1000"),$G19)),)</f>
        <v>0</v>
      </c>
      <c r="S19" s="105">
        <f ca="1">IFERROR(SUMPRODUCT(SUMIFS(INDIRECT("'" &amp; Months &amp; "'!$P$5:$P$1000"),INDIRECT("'" &amp; Months &amp; "'!$C$5:$C$1000"),$B19,INDIRECT("'" &amp; Months &amp; "'!$E$5:$E$1000"),$D19,INDIRECT("'" &amp; Months &amp; "'!$F$5:$F$1000"),$E19,INDIRECT("'" &amp; Months &amp; "'!$G$5:$G$1000"),$F19,INDIRECT("'" &amp; Months &amp; "'!$H$5:$H$1000"),$G19)),)</f>
        <v>0</v>
      </c>
      <c r="T19" s="41">
        <f ca="1">(R19-S19-L19)</f>
        <v>0</v>
      </c>
      <c r="U19" s="53">
        <f ca="1">IFERROR(T19/(L19+M19),0)</f>
        <v>0</v>
      </c>
    </row>
    <row r="20" spans="2:21" ht="15" customHeight="1" x14ac:dyDescent="0.2">
      <c r="B20" s="36">
        <v>14</v>
      </c>
      <c r="C20" s="37"/>
      <c r="D20" s="62"/>
      <c r="E20" s="2"/>
      <c r="F20" s="7"/>
      <c r="G20" s="3"/>
      <c r="H20" s="3"/>
      <c r="I20" s="108"/>
      <c r="J20" s="109"/>
      <c r="K20" s="42"/>
      <c r="L20" s="40">
        <f>SUM(I20:K20)</f>
        <v>0</v>
      </c>
      <c r="M20" s="109"/>
      <c r="N20" s="39"/>
      <c r="O20" s="39"/>
      <c r="P20" s="43">
        <f>(L20+(L20*0.129+4.6))+M20</f>
        <v>4.5999999999999996</v>
      </c>
      <c r="Q20" s="44">
        <f>(L20+(L20*0.029+4.6))+M20</f>
        <v>4.5999999999999996</v>
      </c>
      <c r="R20" s="104">
        <f ca="1">IFERROR(SUMPRODUCT(SUMIFS(INDIRECT("'" &amp; Months &amp; "'!$K$5:$K$1000"),INDIRECT("'" &amp; Months &amp; "'!$C$5:$C$1000"),$B20,INDIRECT("'" &amp; Months &amp; "'!$E$5:$E$1000"),$D20,INDIRECT("'" &amp; Months &amp; "'!$F$5:$F$1000"),$E20,INDIRECT("'" &amp; Months &amp; "'!$G$5:$G$1000"),$F20,INDIRECT("'" &amp; Months &amp; "'!$H$5:$H$1000"),$G20)),)</f>
        <v>0</v>
      </c>
      <c r="S20" s="105">
        <f ca="1">IFERROR(SUMPRODUCT(SUMIFS(INDIRECT("'" &amp; Months &amp; "'!$P$5:$P$1000"),INDIRECT("'" &amp; Months &amp; "'!$C$5:$C$1000"),$B20,INDIRECT("'" &amp; Months &amp; "'!$E$5:$E$1000"),$D20,INDIRECT("'" &amp; Months &amp; "'!$F$5:$F$1000"),$E20,INDIRECT("'" &amp; Months &amp; "'!$G$5:$G$1000"),$F20,INDIRECT("'" &amp; Months &amp; "'!$H$5:$H$1000"),$G20)),)</f>
        <v>0</v>
      </c>
      <c r="T20" s="41">
        <f ca="1">(R20-S20-L20)</f>
        <v>0</v>
      </c>
      <c r="U20" s="53">
        <f ca="1">IFERROR(T20/(L20+M20),0)</f>
        <v>0</v>
      </c>
    </row>
    <row r="21" spans="2:21" ht="15" customHeight="1" x14ac:dyDescent="0.2">
      <c r="B21" s="36">
        <v>15</v>
      </c>
      <c r="C21" s="37"/>
      <c r="D21" s="62"/>
      <c r="E21" s="2"/>
      <c r="F21" s="7"/>
      <c r="G21" s="3"/>
      <c r="H21" s="3"/>
      <c r="I21" s="108"/>
      <c r="J21" s="109"/>
      <c r="K21" s="42"/>
      <c r="L21" s="40">
        <f>SUM(I21:K21)</f>
        <v>0</v>
      </c>
      <c r="M21" s="109"/>
      <c r="N21" s="39"/>
      <c r="O21" s="39"/>
      <c r="P21" s="43">
        <f>(L21+(L21*0.129+4.6))+M21</f>
        <v>4.5999999999999996</v>
      </c>
      <c r="Q21" s="44">
        <f>(L21+(L21*0.029+4.6))+M21</f>
        <v>4.5999999999999996</v>
      </c>
      <c r="R21" s="104">
        <f ca="1">IFERROR(SUMPRODUCT(SUMIFS(INDIRECT("'" &amp; Months &amp; "'!$K$5:$K$1000"),INDIRECT("'" &amp; Months &amp; "'!$C$5:$C$1000"),$B21,INDIRECT("'" &amp; Months &amp; "'!$E$5:$E$1000"),$D21,INDIRECT("'" &amp; Months &amp; "'!$F$5:$F$1000"),$E21,INDIRECT("'" &amp; Months &amp; "'!$G$5:$G$1000"),$F21,INDIRECT("'" &amp; Months &amp; "'!$H$5:$H$1000"),$G21)),)</f>
        <v>0</v>
      </c>
      <c r="S21" s="105">
        <f ca="1">IFERROR(SUMPRODUCT(SUMIFS(INDIRECT("'" &amp; Months &amp; "'!$P$5:$P$1000"),INDIRECT("'" &amp; Months &amp; "'!$C$5:$C$1000"),$B21,INDIRECT("'" &amp; Months &amp; "'!$E$5:$E$1000"),$D21,INDIRECT("'" &amp; Months &amp; "'!$F$5:$F$1000"),$E21,INDIRECT("'" &amp; Months &amp; "'!$G$5:$G$1000"),$F21,INDIRECT("'" &amp; Months &amp; "'!$H$5:$H$1000"),$G21)),)</f>
        <v>0</v>
      </c>
      <c r="T21" s="41">
        <f ca="1">(R21-S21-L21)</f>
        <v>0</v>
      </c>
      <c r="U21" s="53">
        <f ca="1">IFERROR(T21/(L21+M21),0)</f>
        <v>0</v>
      </c>
    </row>
    <row r="22" spans="2:21" ht="15" customHeight="1" x14ac:dyDescent="0.2">
      <c r="B22" s="36">
        <v>16</v>
      </c>
      <c r="C22" s="37"/>
      <c r="D22" s="62"/>
      <c r="E22" s="2"/>
      <c r="F22" s="7"/>
      <c r="G22" s="3"/>
      <c r="H22" s="3"/>
      <c r="I22" s="108"/>
      <c r="J22" s="109"/>
      <c r="K22" s="42"/>
      <c r="L22" s="40">
        <f>SUM(I22:K22)</f>
        <v>0</v>
      </c>
      <c r="M22" s="109"/>
      <c r="N22" s="39"/>
      <c r="O22" s="39"/>
      <c r="P22" s="43">
        <f>(L22+(L22*0.129+4.6))+M22</f>
        <v>4.5999999999999996</v>
      </c>
      <c r="Q22" s="44">
        <f>(L22+(L22*0.029+4.6))+M22</f>
        <v>4.5999999999999996</v>
      </c>
      <c r="R22" s="104">
        <f ca="1">IFERROR(SUMPRODUCT(SUMIFS(INDIRECT("'" &amp; Months &amp; "'!$K$5:$K$1000"),INDIRECT("'" &amp; Months &amp; "'!$C$5:$C$1000"),$B22,INDIRECT("'" &amp; Months &amp; "'!$E$5:$E$1000"),$D22,INDIRECT("'" &amp; Months &amp; "'!$F$5:$F$1000"),$E22,INDIRECT("'" &amp; Months &amp; "'!$G$5:$G$1000"),$F22,INDIRECT("'" &amp; Months &amp; "'!$H$5:$H$1000"),$G22)),)</f>
        <v>0</v>
      </c>
      <c r="S22" s="105">
        <f ca="1">IFERROR(SUMPRODUCT(SUMIFS(INDIRECT("'" &amp; Months &amp; "'!$P$5:$P$1000"),INDIRECT("'" &amp; Months &amp; "'!$C$5:$C$1000"),$B22,INDIRECT("'" &amp; Months &amp; "'!$E$5:$E$1000"),$D22,INDIRECT("'" &amp; Months &amp; "'!$F$5:$F$1000"),$E22,INDIRECT("'" &amp; Months &amp; "'!$G$5:$G$1000"),$F22,INDIRECT("'" &amp; Months &amp; "'!$H$5:$H$1000"),$G22)),)</f>
        <v>0</v>
      </c>
      <c r="T22" s="41">
        <f ca="1">(R22-S22-L22)</f>
        <v>0</v>
      </c>
      <c r="U22" s="53">
        <f ca="1">IFERROR(T22/(L22+M22),0)</f>
        <v>0</v>
      </c>
    </row>
    <row r="23" spans="2:21" ht="15" customHeight="1" x14ac:dyDescent="0.2">
      <c r="B23" s="36">
        <v>17</v>
      </c>
      <c r="C23" s="37"/>
      <c r="D23" s="62"/>
      <c r="E23" s="2"/>
      <c r="F23" s="7"/>
      <c r="G23" s="3"/>
      <c r="H23" s="3"/>
      <c r="I23" s="108"/>
      <c r="J23" s="109"/>
      <c r="K23" s="42"/>
      <c r="L23" s="40">
        <f>SUM(I23:K23)</f>
        <v>0</v>
      </c>
      <c r="M23" s="109"/>
      <c r="N23" s="39"/>
      <c r="O23" s="39"/>
      <c r="P23" s="43">
        <f>(L23+(L23*0.129+4.6))+M23</f>
        <v>4.5999999999999996</v>
      </c>
      <c r="Q23" s="44">
        <f>(L23+(L23*0.029+4.6))+M23</f>
        <v>4.5999999999999996</v>
      </c>
      <c r="R23" s="104">
        <f ca="1">IFERROR(SUMPRODUCT(SUMIFS(INDIRECT("'" &amp; Months &amp; "'!$K$5:$K$1000"),INDIRECT("'" &amp; Months &amp; "'!$C$5:$C$1000"),$B23,INDIRECT("'" &amp; Months &amp; "'!$E$5:$E$1000"),$D23,INDIRECT("'" &amp; Months &amp; "'!$F$5:$F$1000"),$E23,INDIRECT("'" &amp; Months &amp; "'!$G$5:$G$1000"),$F23,INDIRECT("'" &amp; Months &amp; "'!$H$5:$H$1000"),$G23)),)</f>
        <v>0</v>
      </c>
      <c r="S23" s="105">
        <f ca="1">IFERROR(SUMPRODUCT(SUMIFS(INDIRECT("'" &amp; Months &amp; "'!$P$5:$P$1000"),INDIRECT("'" &amp; Months &amp; "'!$C$5:$C$1000"),$B23,INDIRECT("'" &amp; Months &amp; "'!$E$5:$E$1000"),$D23,INDIRECT("'" &amp; Months &amp; "'!$F$5:$F$1000"),$E23,INDIRECT("'" &amp; Months &amp; "'!$G$5:$G$1000"),$F23,INDIRECT("'" &amp; Months &amp; "'!$H$5:$H$1000"),$G23)),)</f>
        <v>0</v>
      </c>
      <c r="T23" s="41">
        <f ca="1">(R23-S23-L23)</f>
        <v>0</v>
      </c>
      <c r="U23" s="53">
        <f ca="1">IFERROR(T23/(L23+M23),0)</f>
        <v>0</v>
      </c>
    </row>
    <row r="24" spans="2:21" ht="15" customHeight="1" x14ac:dyDescent="0.2">
      <c r="B24" s="36">
        <v>18</v>
      </c>
      <c r="C24" s="37"/>
      <c r="D24" s="62"/>
      <c r="E24" s="2"/>
      <c r="F24" s="7"/>
      <c r="G24" s="3"/>
      <c r="H24" s="3"/>
      <c r="I24" s="108"/>
      <c r="J24" s="109"/>
      <c r="K24" s="42"/>
      <c r="L24" s="40">
        <f>SUM(I24:K24)</f>
        <v>0</v>
      </c>
      <c r="M24" s="109"/>
      <c r="N24" s="39"/>
      <c r="O24" s="39"/>
      <c r="P24" s="43">
        <f>(L24+(L24*0.129+4.6))+M24</f>
        <v>4.5999999999999996</v>
      </c>
      <c r="Q24" s="44">
        <f>(L24+(L24*0.029+4.6))+M24</f>
        <v>4.5999999999999996</v>
      </c>
      <c r="R24" s="104">
        <f ca="1">IFERROR(SUMPRODUCT(SUMIFS(INDIRECT("'" &amp; Months &amp; "'!$K$5:$K$1000"),INDIRECT("'" &amp; Months &amp; "'!$C$5:$C$1000"),$B24,INDIRECT("'" &amp; Months &amp; "'!$E$5:$E$1000"),$D24,INDIRECT("'" &amp; Months &amp; "'!$F$5:$F$1000"),$E24,INDIRECT("'" &amp; Months &amp; "'!$G$5:$G$1000"),$F24,INDIRECT("'" &amp; Months &amp; "'!$H$5:$H$1000"),$G24)),)</f>
        <v>0</v>
      </c>
      <c r="S24" s="105">
        <f ca="1">IFERROR(SUMPRODUCT(SUMIFS(INDIRECT("'" &amp; Months &amp; "'!$P$5:$P$1000"),INDIRECT("'" &amp; Months &amp; "'!$C$5:$C$1000"),$B24,INDIRECT("'" &amp; Months &amp; "'!$E$5:$E$1000"),$D24,INDIRECT("'" &amp; Months &amp; "'!$F$5:$F$1000"),$E24,INDIRECT("'" &amp; Months &amp; "'!$G$5:$G$1000"),$F24,INDIRECT("'" &amp; Months &amp; "'!$H$5:$H$1000"),$G24)),)</f>
        <v>0</v>
      </c>
      <c r="T24" s="41">
        <f ca="1">(R24-S24-L24)</f>
        <v>0</v>
      </c>
      <c r="U24" s="53">
        <f ca="1">IFERROR(T24/(L24+M24),0)</f>
        <v>0</v>
      </c>
    </row>
    <row r="25" spans="2:21" ht="15" customHeight="1" x14ac:dyDescent="0.2">
      <c r="B25" s="36">
        <v>19</v>
      </c>
      <c r="C25" s="37"/>
      <c r="D25" s="62"/>
      <c r="E25" s="2"/>
      <c r="F25" s="7"/>
      <c r="G25" s="3"/>
      <c r="H25" s="3"/>
      <c r="I25" s="108"/>
      <c r="J25" s="109"/>
      <c r="K25" s="42"/>
      <c r="L25" s="40">
        <f>SUM(I25:K25)</f>
        <v>0</v>
      </c>
      <c r="M25" s="109"/>
      <c r="N25" s="39"/>
      <c r="O25" s="39"/>
      <c r="P25" s="43">
        <f>(L25+(L25*0.129+4.6))+M25</f>
        <v>4.5999999999999996</v>
      </c>
      <c r="Q25" s="44">
        <f>(L25+(L25*0.029+4.6))+M25</f>
        <v>4.5999999999999996</v>
      </c>
      <c r="R25" s="104">
        <f ca="1">IFERROR(SUMPRODUCT(SUMIFS(INDIRECT("'" &amp; Months &amp; "'!$K$5:$K$1000"),INDIRECT("'" &amp; Months &amp; "'!$C$5:$C$1000"),$B25,INDIRECT("'" &amp; Months &amp; "'!$E$5:$E$1000"),$D25,INDIRECT("'" &amp; Months &amp; "'!$F$5:$F$1000"),$E25,INDIRECT("'" &amp; Months &amp; "'!$G$5:$G$1000"),$F25,INDIRECT("'" &amp; Months &amp; "'!$H$5:$H$1000"),$G25)),)</f>
        <v>0</v>
      </c>
      <c r="S25" s="105">
        <f ca="1">IFERROR(SUMPRODUCT(SUMIFS(INDIRECT("'" &amp; Months &amp; "'!$P$5:$P$1000"),INDIRECT("'" &amp; Months &amp; "'!$C$5:$C$1000"),$B25,INDIRECT("'" &amp; Months &amp; "'!$E$5:$E$1000"),$D25,INDIRECT("'" &amp; Months &amp; "'!$F$5:$F$1000"),$E25,INDIRECT("'" &amp; Months &amp; "'!$G$5:$G$1000"),$F25,INDIRECT("'" &amp; Months &amp; "'!$H$5:$H$1000"),$G25)),)</f>
        <v>0</v>
      </c>
      <c r="T25" s="41">
        <f ca="1">(R25-S25-L25)</f>
        <v>0</v>
      </c>
      <c r="U25" s="53">
        <f ca="1">IFERROR(T25/(L25+M25),0)</f>
        <v>0</v>
      </c>
    </row>
    <row r="26" spans="2:21" ht="15" customHeight="1" x14ac:dyDescent="0.2">
      <c r="B26" s="36">
        <v>20</v>
      </c>
      <c r="C26" s="37"/>
      <c r="D26" s="62"/>
      <c r="E26" s="2"/>
      <c r="F26" s="7"/>
      <c r="G26" s="3"/>
      <c r="H26" s="3"/>
      <c r="I26" s="108"/>
      <c r="J26" s="109"/>
      <c r="K26" s="42"/>
      <c r="L26" s="40">
        <f>SUM(I26:K26)</f>
        <v>0</v>
      </c>
      <c r="M26" s="109"/>
      <c r="N26" s="39"/>
      <c r="O26" s="39"/>
      <c r="P26" s="43">
        <f>(L26+(L26*0.129+4.6))+M26</f>
        <v>4.5999999999999996</v>
      </c>
      <c r="Q26" s="44">
        <f>(L26+(L26*0.029+4.6))+M26</f>
        <v>4.5999999999999996</v>
      </c>
      <c r="R26" s="104">
        <f ca="1">IFERROR(SUMPRODUCT(SUMIFS(INDIRECT("'" &amp; Months &amp; "'!$K$5:$K$1000"),INDIRECT("'" &amp; Months &amp; "'!$C$5:$C$1000"),$B26,INDIRECT("'" &amp; Months &amp; "'!$E$5:$E$1000"),$D26,INDIRECT("'" &amp; Months &amp; "'!$F$5:$F$1000"),$E26,INDIRECT("'" &amp; Months &amp; "'!$G$5:$G$1000"),$F26,INDIRECT("'" &amp; Months &amp; "'!$H$5:$H$1000"),$G26)),)</f>
        <v>0</v>
      </c>
      <c r="S26" s="105">
        <f ca="1">IFERROR(SUMPRODUCT(SUMIFS(INDIRECT("'" &amp; Months &amp; "'!$P$5:$P$1000"),INDIRECT("'" &amp; Months &amp; "'!$C$5:$C$1000"),$B26,INDIRECT("'" &amp; Months &amp; "'!$E$5:$E$1000"),$D26,INDIRECT("'" &amp; Months &amp; "'!$F$5:$F$1000"),$E26,INDIRECT("'" &amp; Months &amp; "'!$G$5:$G$1000"),$F26,INDIRECT("'" &amp; Months &amp; "'!$H$5:$H$1000"),$G26)),)</f>
        <v>0</v>
      </c>
      <c r="T26" s="41">
        <f ca="1">(R26-S26-L26)</f>
        <v>0</v>
      </c>
      <c r="U26" s="53">
        <f ca="1">IFERROR(T26/(L26+M26),0)</f>
        <v>0</v>
      </c>
    </row>
    <row r="27" spans="2:21" ht="15" customHeight="1" x14ac:dyDescent="0.2">
      <c r="B27" s="36">
        <v>21</v>
      </c>
      <c r="C27" s="37"/>
      <c r="D27" s="62"/>
      <c r="E27" s="2"/>
      <c r="F27" s="7"/>
      <c r="G27" s="3"/>
      <c r="H27" s="3"/>
      <c r="I27" s="108"/>
      <c r="J27" s="109"/>
      <c r="K27" s="42"/>
      <c r="L27" s="40">
        <f>SUM(I27:K27)</f>
        <v>0</v>
      </c>
      <c r="M27" s="109"/>
      <c r="N27" s="39"/>
      <c r="O27" s="39"/>
      <c r="P27" s="43">
        <f>(L27+(L27*0.129+4.6))+M27</f>
        <v>4.5999999999999996</v>
      </c>
      <c r="Q27" s="44">
        <f>(L27+(L27*0.029+4.6))+M27</f>
        <v>4.5999999999999996</v>
      </c>
      <c r="R27" s="104">
        <f ca="1">IFERROR(SUMPRODUCT(SUMIFS(INDIRECT("'" &amp; Months &amp; "'!$K$5:$K$1000"),INDIRECT("'" &amp; Months &amp; "'!$C$5:$C$1000"),$B27,INDIRECT("'" &amp; Months &amp; "'!$E$5:$E$1000"),$D27,INDIRECT("'" &amp; Months &amp; "'!$F$5:$F$1000"),$E27,INDIRECT("'" &amp; Months &amp; "'!$G$5:$G$1000"),$F27,INDIRECT("'" &amp; Months &amp; "'!$H$5:$H$1000"),$G27)),)</f>
        <v>0</v>
      </c>
      <c r="S27" s="105">
        <f ca="1">IFERROR(SUMPRODUCT(SUMIFS(INDIRECT("'" &amp; Months &amp; "'!$P$5:$P$1000"),INDIRECT("'" &amp; Months &amp; "'!$C$5:$C$1000"),$B27,INDIRECT("'" &amp; Months &amp; "'!$E$5:$E$1000"),$D27,INDIRECT("'" &amp; Months &amp; "'!$F$5:$F$1000"),$E27,INDIRECT("'" &amp; Months &amp; "'!$G$5:$G$1000"),$F27,INDIRECT("'" &amp; Months &amp; "'!$H$5:$H$1000"),$G27)),)</f>
        <v>0</v>
      </c>
      <c r="T27" s="41">
        <f ca="1">(R27-S27-L27)</f>
        <v>0</v>
      </c>
      <c r="U27" s="53">
        <f ca="1">IFERROR(T27/(L27+M27),0)</f>
        <v>0</v>
      </c>
    </row>
    <row r="28" spans="2:21" ht="15" customHeight="1" x14ac:dyDescent="0.2">
      <c r="B28" s="36">
        <v>22</v>
      </c>
      <c r="C28" s="37"/>
      <c r="D28" s="62"/>
      <c r="E28" s="2"/>
      <c r="F28" s="7"/>
      <c r="G28" s="3"/>
      <c r="H28" s="3"/>
      <c r="I28" s="108"/>
      <c r="J28" s="109"/>
      <c r="K28" s="42"/>
      <c r="L28" s="40">
        <f>SUM(I28:K28)</f>
        <v>0</v>
      </c>
      <c r="M28" s="109"/>
      <c r="N28" s="39"/>
      <c r="O28" s="39"/>
      <c r="P28" s="43">
        <f>(L28+(L28*0.129+4.6))+M28</f>
        <v>4.5999999999999996</v>
      </c>
      <c r="Q28" s="44">
        <f>(L28+(L28*0.029+4.6))+M28</f>
        <v>4.5999999999999996</v>
      </c>
      <c r="R28" s="104">
        <f ca="1">IFERROR(SUMPRODUCT(SUMIFS(INDIRECT("'" &amp; Months &amp; "'!$K$5:$K$1000"),INDIRECT("'" &amp; Months &amp; "'!$C$5:$C$1000"),$B28,INDIRECT("'" &amp; Months &amp; "'!$E$5:$E$1000"),$D28,INDIRECT("'" &amp; Months &amp; "'!$F$5:$F$1000"),$E28,INDIRECT("'" &amp; Months &amp; "'!$G$5:$G$1000"),$F28,INDIRECT("'" &amp; Months &amp; "'!$H$5:$H$1000"),$G28)),)</f>
        <v>0</v>
      </c>
      <c r="S28" s="105">
        <f ca="1">IFERROR(SUMPRODUCT(SUMIFS(INDIRECT("'" &amp; Months &amp; "'!$P$5:$P$1000"),INDIRECT("'" &amp; Months &amp; "'!$C$5:$C$1000"),$B28,INDIRECT("'" &amp; Months &amp; "'!$E$5:$E$1000"),$D28,INDIRECT("'" &amp; Months &amp; "'!$F$5:$F$1000"),$E28,INDIRECT("'" &amp; Months &amp; "'!$G$5:$G$1000"),$F28,INDIRECT("'" &amp; Months &amp; "'!$H$5:$H$1000"),$G28)),)</f>
        <v>0</v>
      </c>
      <c r="T28" s="41">
        <f ca="1">(R28-S28-L28)</f>
        <v>0</v>
      </c>
      <c r="U28" s="53">
        <f ca="1">IFERROR(T28/(L28+M28),0)</f>
        <v>0</v>
      </c>
    </row>
    <row r="29" spans="2:21" ht="15" customHeight="1" x14ac:dyDescent="0.2">
      <c r="B29" s="36">
        <v>23</v>
      </c>
      <c r="C29" s="37">
        <v>43853</v>
      </c>
      <c r="D29" s="62" t="s">
        <v>93</v>
      </c>
      <c r="E29" s="2" t="s">
        <v>97</v>
      </c>
      <c r="F29" s="7" t="s">
        <v>95</v>
      </c>
      <c r="G29" s="3" t="s">
        <v>96</v>
      </c>
      <c r="H29" s="3"/>
      <c r="I29" s="108">
        <v>50</v>
      </c>
      <c r="J29" s="109"/>
      <c r="K29" s="42"/>
      <c r="L29" s="40">
        <f>SUM(I29:K29)</f>
        <v>50</v>
      </c>
      <c r="M29" s="109"/>
      <c r="N29" s="39"/>
      <c r="O29" s="39"/>
      <c r="P29" s="43">
        <f>(L29+(L29*0.129+4.6))+M29</f>
        <v>61.05</v>
      </c>
      <c r="Q29" s="44">
        <f>(L29+(L29*0.029+4.6))+M29</f>
        <v>56.05</v>
      </c>
      <c r="R29" s="104">
        <f ca="1">IFERROR(SUMPRODUCT(SUMIFS(INDIRECT("'" &amp; Months &amp; "'!$K$5:$K$1000"),INDIRECT("'" &amp; Months &amp; "'!$C$5:$C$1000"),$B29,INDIRECT("'" &amp; Months &amp; "'!$E$5:$E$1000"),$D29,INDIRECT("'" &amp; Months &amp; "'!$F$5:$F$1000"),$E29,INDIRECT("'" &amp; Months &amp; "'!$G$5:$G$1000"),$F29,INDIRECT("'" &amp; Months &amp; "'!$H$5:$H$1000"),$G29)),)</f>
        <v>100</v>
      </c>
      <c r="S29" s="105">
        <f ca="1">IFERROR(SUMPRODUCT(SUMIFS(INDIRECT("'" &amp; Months &amp; "'!$P$5:$P$1000"),INDIRECT("'" &amp; Months &amp; "'!$C$5:$C$1000"),$B29,INDIRECT("'" &amp; Months &amp; "'!$E$5:$E$1000"),$D29,INDIRECT("'" &amp; Months &amp; "'!$F$5:$F$1000"),$E29,INDIRECT("'" &amp; Months &amp; "'!$G$5:$G$1000"),$F29,INDIRECT("'" &amp; Months &amp; "'!$H$5:$H$1000"),$G29)),)</f>
        <v>4</v>
      </c>
      <c r="T29" s="41">
        <f ca="1">(R29-S29-L29)</f>
        <v>46</v>
      </c>
      <c r="U29" s="53">
        <f ca="1">IFERROR(T29/(L29+M29),0)</f>
        <v>0.92</v>
      </c>
    </row>
    <row r="30" spans="2:21" ht="15" customHeight="1" x14ac:dyDescent="0.2">
      <c r="B30" s="36">
        <v>24</v>
      </c>
      <c r="C30" s="37"/>
      <c r="D30" s="62"/>
      <c r="E30" s="2"/>
      <c r="F30" s="7"/>
      <c r="G30" s="3"/>
      <c r="H30" s="3"/>
      <c r="I30" s="108"/>
      <c r="J30" s="109"/>
      <c r="K30" s="42"/>
      <c r="L30" s="40">
        <f>SUM(I30:K30)</f>
        <v>0</v>
      </c>
      <c r="M30" s="109"/>
      <c r="N30" s="39"/>
      <c r="O30" s="39"/>
      <c r="P30" s="43">
        <f>(L30+(L30*0.129+4.6))+M30</f>
        <v>4.5999999999999996</v>
      </c>
      <c r="Q30" s="44">
        <f>(L30+(L30*0.029+4.6))+M30</f>
        <v>4.5999999999999996</v>
      </c>
      <c r="R30" s="104">
        <f ca="1">IFERROR(SUMPRODUCT(SUMIFS(INDIRECT("'" &amp; Months &amp; "'!$K$5:$K$1000"),INDIRECT("'" &amp; Months &amp; "'!$C$5:$C$1000"),$B30,INDIRECT("'" &amp; Months &amp; "'!$E$5:$E$1000"),$D30,INDIRECT("'" &amp; Months &amp; "'!$F$5:$F$1000"),$E30,INDIRECT("'" &amp; Months &amp; "'!$G$5:$G$1000"),$F30,INDIRECT("'" &amp; Months &amp; "'!$H$5:$H$1000"),$G30)),)</f>
        <v>0</v>
      </c>
      <c r="S30" s="105">
        <f ca="1">IFERROR(SUMPRODUCT(SUMIFS(INDIRECT("'" &amp; Months &amp; "'!$P$5:$P$1000"),INDIRECT("'" &amp; Months &amp; "'!$C$5:$C$1000"),$B30,INDIRECT("'" &amp; Months &amp; "'!$E$5:$E$1000"),$D30,INDIRECT("'" &amp; Months &amp; "'!$F$5:$F$1000"),$E30,INDIRECT("'" &amp; Months &amp; "'!$G$5:$G$1000"),$F30,INDIRECT("'" &amp; Months &amp; "'!$H$5:$H$1000"),$G30)),)</f>
        <v>0</v>
      </c>
      <c r="T30" s="41">
        <f ca="1">(R30-S30-L30)</f>
        <v>0</v>
      </c>
      <c r="U30" s="53">
        <f ca="1">IFERROR(T30/(L30+M30),0)</f>
        <v>0</v>
      </c>
    </row>
    <row r="31" spans="2:21" ht="15" customHeight="1" x14ac:dyDescent="0.2">
      <c r="B31" s="36">
        <v>25</v>
      </c>
      <c r="C31" s="37"/>
      <c r="D31" s="62"/>
      <c r="E31" s="2"/>
      <c r="F31" s="7"/>
      <c r="G31" s="3"/>
      <c r="H31" s="3"/>
      <c r="I31" s="108"/>
      <c r="J31" s="109"/>
      <c r="K31" s="42"/>
      <c r="L31" s="40">
        <f>SUM(I31:K31)</f>
        <v>0</v>
      </c>
      <c r="M31" s="109"/>
      <c r="N31" s="39"/>
      <c r="O31" s="39"/>
      <c r="P31" s="43">
        <f>(L31+(L31*0.129+4.6))+M31</f>
        <v>4.5999999999999996</v>
      </c>
      <c r="Q31" s="44">
        <f>(L31+(L31*0.029+4.6))+M31</f>
        <v>4.5999999999999996</v>
      </c>
      <c r="R31" s="104">
        <f ca="1">IFERROR(SUMPRODUCT(SUMIFS(INDIRECT("'" &amp; Months &amp; "'!$K$5:$K$1000"),INDIRECT("'" &amp; Months &amp; "'!$C$5:$C$1000"),$B31,INDIRECT("'" &amp; Months &amp; "'!$E$5:$E$1000"),$D31,INDIRECT("'" &amp; Months &amp; "'!$F$5:$F$1000"),$E31,INDIRECT("'" &amp; Months &amp; "'!$G$5:$G$1000"),$F31,INDIRECT("'" &amp; Months &amp; "'!$H$5:$H$1000"),$G31)),)</f>
        <v>0</v>
      </c>
      <c r="S31" s="105">
        <f ca="1">IFERROR(SUMPRODUCT(SUMIFS(INDIRECT("'" &amp; Months &amp; "'!$P$5:$P$1000"),INDIRECT("'" &amp; Months &amp; "'!$C$5:$C$1000"),$B31,INDIRECT("'" &amp; Months &amp; "'!$E$5:$E$1000"),$D31,INDIRECT("'" &amp; Months &amp; "'!$F$5:$F$1000"),$E31,INDIRECT("'" &amp; Months &amp; "'!$G$5:$G$1000"),$F31,INDIRECT("'" &amp; Months &amp; "'!$H$5:$H$1000"),$G31)),)</f>
        <v>0</v>
      </c>
      <c r="T31" s="41">
        <f ca="1">(R31-S31-L31)</f>
        <v>0</v>
      </c>
      <c r="U31" s="53">
        <f ca="1">IFERROR(T31/(L31+M31),0)</f>
        <v>0</v>
      </c>
    </row>
    <row r="32" spans="2:21" ht="15" customHeight="1" x14ac:dyDescent="0.2">
      <c r="B32" s="36">
        <v>26</v>
      </c>
      <c r="C32" s="37"/>
      <c r="D32" s="62"/>
      <c r="E32" s="2"/>
      <c r="F32" s="7"/>
      <c r="G32" s="3"/>
      <c r="H32" s="3"/>
      <c r="I32" s="108"/>
      <c r="J32" s="109"/>
      <c r="K32" s="42"/>
      <c r="L32" s="40">
        <f>SUM(I32:K32)</f>
        <v>0</v>
      </c>
      <c r="M32" s="109"/>
      <c r="N32" s="39"/>
      <c r="O32" s="39"/>
      <c r="P32" s="43">
        <f>(L32+(L32*0.129+4.6))+M32</f>
        <v>4.5999999999999996</v>
      </c>
      <c r="Q32" s="44">
        <f>(L32+(L32*0.029+4.6))+M32</f>
        <v>4.5999999999999996</v>
      </c>
      <c r="R32" s="104">
        <f ca="1">IFERROR(SUMPRODUCT(SUMIFS(INDIRECT("'" &amp; Months &amp; "'!$K$5:$K$1000"),INDIRECT("'" &amp; Months &amp; "'!$C$5:$C$1000"),$B32,INDIRECT("'" &amp; Months &amp; "'!$E$5:$E$1000"),$D32,INDIRECT("'" &amp; Months &amp; "'!$F$5:$F$1000"),$E32,INDIRECT("'" &amp; Months &amp; "'!$G$5:$G$1000"),$F32,INDIRECT("'" &amp; Months &amp; "'!$H$5:$H$1000"),$G32)),)</f>
        <v>0</v>
      </c>
      <c r="S32" s="105">
        <f ca="1">IFERROR(SUMPRODUCT(SUMIFS(INDIRECT("'" &amp; Months &amp; "'!$P$5:$P$1000"),INDIRECT("'" &amp; Months &amp; "'!$C$5:$C$1000"),$B32,INDIRECT("'" &amp; Months &amp; "'!$E$5:$E$1000"),$D32,INDIRECT("'" &amp; Months &amp; "'!$F$5:$F$1000"),$E32,INDIRECT("'" &amp; Months &amp; "'!$G$5:$G$1000"),$F32,INDIRECT("'" &amp; Months &amp; "'!$H$5:$H$1000"),$G32)),)</f>
        <v>0</v>
      </c>
      <c r="T32" s="41">
        <f ca="1">(R32-S32-L32)</f>
        <v>0</v>
      </c>
      <c r="U32" s="53">
        <f ca="1">IFERROR(T32/(L32+M32),0)</f>
        <v>0</v>
      </c>
    </row>
    <row r="33" spans="2:21" ht="15" customHeight="1" x14ac:dyDescent="0.2">
      <c r="B33" s="36">
        <v>27</v>
      </c>
      <c r="C33" s="37"/>
      <c r="D33" s="62"/>
      <c r="E33" s="2"/>
      <c r="F33" s="7"/>
      <c r="G33" s="3"/>
      <c r="H33" s="3"/>
      <c r="I33" s="108"/>
      <c r="J33" s="109"/>
      <c r="K33" s="42"/>
      <c r="L33" s="40">
        <f>SUM(I33:K33)</f>
        <v>0</v>
      </c>
      <c r="M33" s="109"/>
      <c r="N33" s="39"/>
      <c r="O33" s="39"/>
      <c r="P33" s="43">
        <f>(L33+(L33*0.129+4.6))+M33</f>
        <v>4.5999999999999996</v>
      </c>
      <c r="Q33" s="44">
        <f>(L33+(L33*0.029+4.6))+M33</f>
        <v>4.5999999999999996</v>
      </c>
      <c r="R33" s="104">
        <f ca="1">IFERROR(SUMPRODUCT(SUMIFS(INDIRECT("'" &amp; Months &amp; "'!$K$5:$K$1000"),INDIRECT("'" &amp; Months &amp; "'!$C$5:$C$1000"),$B33,INDIRECT("'" &amp; Months &amp; "'!$E$5:$E$1000"),$D33,INDIRECT("'" &amp; Months &amp; "'!$F$5:$F$1000"),$E33,INDIRECT("'" &amp; Months &amp; "'!$G$5:$G$1000"),$F33,INDIRECT("'" &amp; Months &amp; "'!$H$5:$H$1000"),$G33)),)</f>
        <v>0</v>
      </c>
      <c r="S33" s="105">
        <f ca="1">IFERROR(SUMPRODUCT(SUMIFS(INDIRECT("'" &amp; Months &amp; "'!$P$5:$P$1000"),INDIRECT("'" &amp; Months &amp; "'!$C$5:$C$1000"),$B33,INDIRECT("'" &amp; Months &amp; "'!$E$5:$E$1000"),$D33,INDIRECT("'" &amp; Months &amp; "'!$F$5:$F$1000"),$E33,INDIRECT("'" &amp; Months &amp; "'!$G$5:$G$1000"),$F33,INDIRECT("'" &amp; Months &amp; "'!$H$5:$H$1000"),$G33)),)</f>
        <v>0</v>
      </c>
      <c r="T33" s="41">
        <f ca="1">(R33-S33-L33)</f>
        <v>0</v>
      </c>
      <c r="U33" s="53">
        <f ca="1">IFERROR(T33/(L33+M33),0)</f>
        <v>0</v>
      </c>
    </row>
    <row r="34" spans="2:21" ht="15" customHeight="1" x14ac:dyDescent="0.2">
      <c r="B34" s="36">
        <v>28</v>
      </c>
      <c r="C34" s="37"/>
      <c r="D34" s="62"/>
      <c r="E34" s="2"/>
      <c r="F34" s="7"/>
      <c r="G34" s="3"/>
      <c r="H34" s="3"/>
      <c r="I34" s="108"/>
      <c r="J34" s="109"/>
      <c r="K34" s="42"/>
      <c r="L34" s="40">
        <f>SUM(I34:K34)</f>
        <v>0</v>
      </c>
      <c r="M34" s="109"/>
      <c r="N34" s="39"/>
      <c r="O34" s="39"/>
      <c r="P34" s="43">
        <f>(L34+(L34*0.129+4.6))+M34</f>
        <v>4.5999999999999996</v>
      </c>
      <c r="Q34" s="44">
        <f>(L34+(L34*0.029+4.6))+M34</f>
        <v>4.5999999999999996</v>
      </c>
      <c r="R34" s="104">
        <f ca="1">IFERROR(SUMPRODUCT(SUMIFS(INDIRECT("'" &amp; Months &amp; "'!$K$5:$K$1000"),INDIRECT("'" &amp; Months &amp; "'!$C$5:$C$1000"),$B34,INDIRECT("'" &amp; Months &amp; "'!$E$5:$E$1000"),$D34,INDIRECT("'" &amp; Months &amp; "'!$F$5:$F$1000"),$E34,INDIRECT("'" &amp; Months &amp; "'!$G$5:$G$1000"),$F34,INDIRECT("'" &amp; Months &amp; "'!$H$5:$H$1000"),$G34)),)</f>
        <v>0</v>
      </c>
      <c r="S34" s="105">
        <f ca="1">IFERROR(SUMPRODUCT(SUMIFS(INDIRECT("'" &amp; Months &amp; "'!$P$5:$P$1000"),INDIRECT("'" &amp; Months &amp; "'!$C$5:$C$1000"),$B34,INDIRECT("'" &amp; Months &amp; "'!$E$5:$E$1000"),$D34,INDIRECT("'" &amp; Months &amp; "'!$F$5:$F$1000"),$E34,INDIRECT("'" &amp; Months &amp; "'!$G$5:$G$1000"),$F34,INDIRECT("'" &amp; Months &amp; "'!$H$5:$H$1000"),$G34)),)</f>
        <v>0</v>
      </c>
      <c r="T34" s="41">
        <f ca="1">(R34-S34-L34)</f>
        <v>0</v>
      </c>
      <c r="U34" s="53">
        <f ca="1">IFERROR(T34/(L34+M34),0)</f>
        <v>0</v>
      </c>
    </row>
    <row r="35" spans="2:21" ht="15" customHeight="1" x14ac:dyDescent="0.2">
      <c r="B35" s="36">
        <v>29</v>
      </c>
      <c r="C35" s="38"/>
      <c r="D35" s="63"/>
      <c r="E35" s="2"/>
      <c r="F35" s="7"/>
      <c r="G35" s="3"/>
      <c r="H35" s="3"/>
      <c r="I35" s="108"/>
      <c r="J35" s="109"/>
      <c r="K35" s="42"/>
      <c r="L35" s="40">
        <f>SUM(I35:K35)</f>
        <v>0</v>
      </c>
      <c r="M35" s="109"/>
      <c r="N35" s="39"/>
      <c r="O35" s="39"/>
      <c r="P35" s="43">
        <f>(L35+(L35*0.129+4.6))+M35</f>
        <v>4.5999999999999996</v>
      </c>
      <c r="Q35" s="44">
        <f>(L35+(L35*0.029+4.6))+M35</f>
        <v>4.5999999999999996</v>
      </c>
      <c r="R35" s="104">
        <f ca="1">IFERROR(SUMPRODUCT(SUMIFS(INDIRECT("'" &amp; Months &amp; "'!$K$5:$K$1000"),INDIRECT("'" &amp; Months &amp; "'!$C$5:$C$1000"),$B35,INDIRECT("'" &amp; Months &amp; "'!$E$5:$E$1000"),$D35,INDIRECT("'" &amp; Months &amp; "'!$F$5:$F$1000"),$E35,INDIRECT("'" &amp; Months &amp; "'!$G$5:$G$1000"),$F35,INDIRECT("'" &amp; Months &amp; "'!$H$5:$H$1000"),$G35)),)</f>
        <v>0</v>
      </c>
      <c r="S35" s="105">
        <f ca="1">IFERROR(SUMPRODUCT(SUMIFS(INDIRECT("'" &amp; Months &amp; "'!$P$5:$P$1000"),INDIRECT("'" &amp; Months &amp; "'!$C$5:$C$1000"),$B35,INDIRECT("'" &amp; Months &amp; "'!$E$5:$E$1000"),$D35,INDIRECT("'" &amp; Months &amp; "'!$F$5:$F$1000"),$E35,INDIRECT("'" &amp; Months &amp; "'!$G$5:$G$1000"),$F35,INDIRECT("'" &amp; Months &amp; "'!$H$5:$H$1000"),$G35)),)</f>
        <v>0</v>
      </c>
      <c r="T35" s="41">
        <f ca="1">(R35-S35-L35)</f>
        <v>0</v>
      </c>
      <c r="U35" s="53">
        <f ca="1">IFERROR(T35/(L35+M35),0)</f>
        <v>0</v>
      </c>
    </row>
    <row r="36" spans="2:21" ht="15" customHeight="1" x14ac:dyDescent="0.2">
      <c r="B36" s="36">
        <v>30</v>
      </c>
      <c r="C36" s="37"/>
      <c r="D36" s="62"/>
      <c r="E36" s="2"/>
      <c r="F36" s="7"/>
      <c r="G36" s="3"/>
      <c r="H36" s="3"/>
      <c r="I36" s="108"/>
      <c r="J36" s="109"/>
      <c r="K36" s="42"/>
      <c r="L36" s="40">
        <f>SUM(I36:K36)</f>
        <v>0</v>
      </c>
      <c r="M36" s="109"/>
      <c r="N36" s="39"/>
      <c r="O36" s="39"/>
      <c r="P36" s="43">
        <f>(L36+(L36*0.129+4.6))+M36</f>
        <v>4.5999999999999996</v>
      </c>
      <c r="Q36" s="44">
        <f>(L36+(L36*0.029+4.6))+M36</f>
        <v>4.5999999999999996</v>
      </c>
      <c r="R36" s="104">
        <f ca="1">IFERROR(SUMPRODUCT(SUMIFS(INDIRECT("'" &amp; Months &amp; "'!$K$5:$K$1000"),INDIRECT("'" &amp; Months &amp; "'!$C$5:$C$1000"),$B36,INDIRECT("'" &amp; Months &amp; "'!$E$5:$E$1000"),$D36,INDIRECT("'" &amp; Months &amp; "'!$F$5:$F$1000"),$E36,INDIRECT("'" &amp; Months &amp; "'!$G$5:$G$1000"),$F36,INDIRECT("'" &amp; Months &amp; "'!$H$5:$H$1000"),$G36)),)</f>
        <v>0</v>
      </c>
      <c r="S36" s="105">
        <f ca="1">IFERROR(SUMPRODUCT(SUMIFS(INDIRECT("'" &amp; Months &amp; "'!$P$5:$P$1000"),INDIRECT("'" &amp; Months &amp; "'!$C$5:$C$1000"),$B36,INDIRECT("'" &amp; Months &amp; "'!$E$5:$E$1000"),$D36,INDIRECT("'" &amp; Months &amp; "'!$F$5:$F$1000"),$E36,INDIRECT("'" &amp; Months &amp; "'!$G$5:$G$1000"),$F36,INDIRECT("'" &amp; Months &amp; "'!$H$5:$H$1000"),$G36)),)</f>
        <v>0</v>
      </c>
      <c r="T36" s="41">
        <f ca="1">(R36-S36-L36)</f>
        <v>0</v>
      </c>
      <c r="U36" s="53">
        <f ca="1">IFERROR(T36/(L36+M36),0)</f>
        <v>0</v>
      </c>
    </row>
    <row r="37" spans="2:21" ht="15" customHeight="1" x14ac:dyDescent="0.2">
      <c r="B37" s="36">
        <v>31</v>
      </c>
      <c r="C37" s="37"/>
      <c r="D37" s="62"/>
      <c r="E37" s="2"/>
      <c r="F37" s="7"/>
      <c r="G37" s="3"/>
      <c r="H37" s="3"/>
      <c r="I37" s="108"/>
      <c r="J37" s="109"/>
      <c r="K37" s="42"/>
      <c r="L37" s="40">
        <f>SUM(I37:K37)</f>
        <v>0</v>
      </c>
      <c r="M37" s="109"/>
      <c r="N37" s="39"/>
      <c r="O37" s="39"/>
      <c r="P37" s="43">
        <f>(L37+(L37*0.129+4.6))+M37</f>
        <v>4.5999999999999996</v>
      </c>
      <c r="Q37" s="44">
        <f>(L37+(L37*0.029+4.6))+M37</f>
        <v>4.5999999999999996</v>
      </c>
      <c r="R37" s="104">
        <f ca="1">IFERROR(SUMPRODUCT(SUMIFS(INDIRECT("'" &amp; Months &amp; "'!$K$5:$K$1000"),INDIRECT("'" &amp; Months &amp; "'!$C$5:$C$1000"),$B37,INDIRECT("'" &amp; Months &amp; "'!$E$5:$E$1000"),$D37,INDIRECT("'" &amp; Months &amp; "'!$F$5:$F$1000"),$E37,INDIRECT("'" &amp; Months &amp; "'!$G$5:$G$1000"),$F37,INDIRECT("'" &amp; Months &amp; "'!$H$5:$H$1000"),$G37)),)</f>
        <v>0</v>
      </c>
      <c r="S37" s="105">
        <f ca="1">IFERROR(SUMPRODUCT(SUMIFS(INDIRECT("'" &amp; Months &amp; "'!$P$5:$P$1000"),INDIRECT("'" &amp; Months &amp; "'!$C$5:$C$1000"),$B37,INDIRECT("'" &amp; Months &amp; "'!$E$5:$E$1000"),$D37,INDIRECT("'" &amp; Months &amp; "'!$F$5:$F$1000"),$E37,INDIRECT("'" &amp; Months &amp; "'!$G$5:$G$1000"),$F37,INDIRECT("'" &amp; Months &amp; "'!$H$5:$H$1000"),$G37)),)</f>
        <v>0</v>
      </c>
      <c r="T37" s="41">
        <f ca="1">(R37-S37-L37)</f>
        <v>0</v>
      </c>
      <c r="U37" s="53">
        <f ca="1">IFERROR(T37/(L37+M37),0)</f>
        <v>0</v>
      </c>
    </row>
    <row r="38" spans="2:21" ht="15" customHeight="1" x14ac:dyDescent="0.2">
      <c r="B38" s="36">
        <v>32</v>
      </c>
      <c r="C38" s="37"/>
      <c r="D38" s="62"/>
      <c r="E38" s="2"/>
      <c r="F38" s="7"/>
      <c r="G38" s="3"/>
      <c r="H38" s="3"/>
      <c r="I38" s="108"/>
      <c r="J38" s="109"/>
      <c r="K38" s="42"/>
      <c r="L38" s="40">
        <f>SUM(I38:K38)</f>
        <v>0</v>
      </c>
      <c r="M38" s="109"/>
      <c r="N38" s="39"/>
      <c r="O38" s="39"/>
      <c r="P38" s="43">
        <f>(L38+(L38*0.129+4.6))+M38</f>
        <v>4.5999999999999996</v>
      </c>
      <c r="Q38" s="44">
        <f>(L38+(L38*0.029+4.6))+M38</f>
        <v>4.5999999999999996</v>
      </c>
      <c r="R38" s="104">
        <f ca="1">IFERROR(SUMPRODUCT(SUMIFS(INDIRECT("'" &amp; Months &amp; "'!$K$5:$K$1000"),INDIRECT("'" &amp; Months &amp; "'!$C$5:$C$1000"),$B38,INDIRECT("'" &amp; Months &amp; "'!$E$5:$E$1000"),$D38,INDIRECT("'" &amp; Months &amp; "'!$F$5:$F$1000"),$E38,INDIRECT("'" &amp; Months &amp; "'!$G$5:$G$1000"),$F38,INDIRECT("'" &amp; Months &amp; "'!$H$5:$H$1000"),$G38)),)</f>
        <v>0</v>
      </c>
      <c r="S38" s="105">
        <f ca="1">IFERROR(SUMPRODUCT(SUMIFS(INDIRECT("'" &amp; Months &amp; "'!$P$5:$P$1000"),INDIRECT("'" &amp; Months &amp; "'!$C$5:$C$1000"),$B38,INDIRECT("'" &amp; Months &amp; "'!$E$5:$E$1000"),$D38,INDIRECT("'" &amp; Months &amp; "'!$F$5:$F$1000"),$E38,INDIRECT("'" &amp; Months &amp; "'!$G$5:$G$1000"),$F38,INDIRECT("'" &amp; Months &amp; "'!$H$5:$H$1000"),$G38)),)</f>
        <v>0</v>
      </c>
      <c r="T38" s="41">
        <f ca="1">(R38-S38-L38)</f>
        <v>0</v>
      </c>
      <c r="U38" s="53">
        <f ca="1">IFERROR(T38/(L38+M38),0)</f>
        <v>0</v>
      </c>
    </row>
    <row r="39" spans="2:21" ht="15" customHeight="1" x14ac:dyDescent="0.2">
      <c r="B39" s="36">
        <v>33</v>
      </c>
      <c r="C39" s="37"/>
      <c r="D39" s="62"/>
      <c r="E39" s="2"/>
      <c r="F39" s="7"/>
      <c r="G39" s="3"/>
      <c r="H39" s="3"/>
      <c r="I39" s="108"/>
      <c r="J39" s="109"/>
      <c r="K39" s="42"/>
      <c r="L39" s="40">
        <f>SUM(I39:K39)</f>
        <v>0</v>
      </c>
      <c r="M39" s="109"/>
      <c r="N39" s="39"/>
      <c r="O39" s="39"/>
      <c r="P39" s="43">
        <f>(L39+(L39*0.129+4.6))+M39</f>
        <v>4.5999999999999996</v>
      </c>
      <c r="Q39" s="44">
        <f>(L39+(L39*0.029+4.6))+M39</f>
        <v>4.5999999999999996</v>
      </c>
      <c r="R39" s="104">
        <f ca="1">IFERROR(SUMPRODUCT(SUMIFS(INDIRECT("'" &amp; Months &amp; "'!$K$5:$K$1000"),INDIRECT("'" &amp; Months &amp; "'!$C$5:$C$1000"),$B39,INDIRECT("'" &amp; Months &amp; "'!$E$5:$E$1000"),$D39,INDIRECT("'" &amp; Months &amp; "'!$F$5:$F$1000"),$E39,INDIRECT("'" &amp; Months &amp; "'!$G$5:$G$1000"),$F39,INDIRECT("'" &amp; Months &amp; "'!$H$5:$H$1000"),$G39)),)</f>
        <v>0</v>
      </c>
      <c r="S39" s="105">
        <f ca="1">IFERROR(SUMPRODUCT(SUMIFS(INDIRECT("'" &amp; Months &amp; "'!$P$5:$P$1000"),INDIRECT("'" &amp; Months &amp; "'!$C$5:$C$1000"),$B39,INDIRECT("'" &amp; Months &amp; "'!$E$5:$E$1000"),$D39,INDIRECT("'" &amp; Months &amp; "'!$F$5:$F$1000"),$E39,INDIRECT("'" &amp; Months &amp; "'!$G$5:$G$1000"),$F39,INDIRECT("'" &amp; Months &amp; "'!$H$5:$H$1000"),$G39)),)</f>
        <v>0</v>
      </c>
      <c r="T39" s="41">
        <f ca="1">(R39-S39-L39)</f>
        <v>0</v>
      </c>
      <c r="U39" s="53">
        <f ca="1">IFERROR(T39/(L39+M39),0)</f>
        <v>0</v>
      </c>
    </row>
    <row r="40" spans="2:21" ht="15" customHeight="1" x14ac:dyDescent="0.2">
      <c r="B40" s="36">
        <v>34</v>
      </c>
      <c r="C40" s="37"/>
      <c r="D40" s="62"/>
      <c r="E40" s="2"/>
      <c r="F40" s="7"/>
      <c r="G40" s="3"/>
      <c r="H40" s="3"/>
      <c r="I40" s="108"/>
      <c r="J40" s="109"/>
      <c r="K40" s="42"/>
      <c r="L40" s="40">
        <f>SUM(I40:K40)</f>
        <v>0</v>
      </c>
      <c r="M40" s="109"/>
      <c r="N40" s="39"/>
      <c r="O40" s="39"/>
      <c r="P40" s="43">
        <f>(L40+(L40*0.129+4.6))+M40</f>
        <v>4.5999999999999996</v>
      </c>
      <c r="Q40" s="44">
        <f>(L40+(L40*0.029+4.6))+M40</f>
        <v>4.5999999999999996</v>
      </c>
      <c r="R40" s="104">
        <f ca="1">IFERROR(SUMPRODUCT(SUMIFS(INDIRECT("'" &amp; Months &amp; "'!$K$5:$K$1000"),INDIRECT("'" &amp; Months &amp; "'!$C$5:$C$1000"),$B40,INDIRECT("'" &amp; Months &amp; "'!$E$5:$E$1000"),$D40,INDIRECT("'" &amp; Months &amp; "'!$F$5:$F$1000"),$E40,INDIRECT("'" &amp; Months &amp; "'!$G$5:$G$1000"),$F40,INDIRECT("'" &amp; Months &amp; "'!$H$5:$H$1000"),$G40)),)</f>
        <v>0</v>
      </c>
      <c r="S40" s="105">
        <f ca="1">IFERROR(SUMPRODUCT(SUMIFS(INDIRECT("'" &amp; Months &amp; "'!$P$5:$P$1000"),INDIRECT("'" &amp; Months &amp; "'!$C$5:$C$1000"),$B40,INDIRECT("'" &amp; Months &amp; "'!$E$5:$E$1000"),$D40,INDIRECT("'" &amp; Months &amp; "'!$F$5:$F$1000"),$E40,INDIRECT("'" &amp; Months &amp; "'!$G$5:$G$1000"),$F40,INDIRECT("'" &amp; Months &amp; "'!$H$5:$H$1000"),$G40)),)</f>
        <v>0</v>
      </c>
      <c r="T40" s="41">
        <f ca="1">(R40-S40-L40)</f>
        <v>0</v>
      </c>
      <c r="U40" s="53">
        <f ca="1">IFERROR(T40/(L40+M40),0)</f>
        <v>0</v>
      </c>
    </row>
    <row r="41" spans="2:21" ht="15" customHeight="1" x14ac:dyDescent="0.2">
      <c r="B41" s="36">
        <v>35</v>
      </c>
      <c r="C41" s="37"/>
      <c r="D41" s="62"/>
      <c r="E41" s="2"/>
      <c r="F41" s="7"/>
      <c r="G41" s="3"/>
      <c r="H41" s="3"/>
      <c r="I41" s="108"/>
      <c r="J41" s="109"/>
      <c r="K41" s="42"/>
      <c r="L41" s="40">
        <f>SUM(I41:K41)</f>
        <v>0</v>
      </c>
      <c r="M41" s="109"/>
      <c r="N41" s="39"/>
      <c r="O41" s="39"/>
      <c r="P41" s="43">
        <f>(L41+(L41*0.129+4.6))+M41</f>
        <v>4.5999999999999996</v>
      </c>
      <c r="Q41" s="44">
        <f>(L41+(L41*0.029+4.6))+M41</f>
        <v>4.5999999999999996</v>
      </c>
      <c r="R41" s="104">
        <f ca="1">IFERROR(SUMPRODUCT(SUMIFS(INDIRECT("'" &amp; Months &amp; "'!$K$5:$K$1000"),INDIRECT("'" &amp; Months &amp; "'!$C$5:$C$1000"),$B41,INDIRECT("'" &amp; Months &amp; "'!$E$5:$E$1000"),$D41,INDIRECT("'" &amp; Months &amp; "'!$F$5:$F$1000"),$E41,INDIRECT("'" &amp; Months &amp; "'!$G$5:$G$1000"),$F41,INDIRECT("'" &amp; Months &amp; "'!$H$5:$H$1000"),$G41)),)</f>
        <v>0</v>
      </c>
      <c r="S41" s="105">
        <f ca="1">IFERROR(SUMPRODUCT(SUMIFS(INDIRECT("'" &amp; Months &amp; "'!$P$5:$P$1000"),INDIRECT("'" &amp; Months &amp; "'!$C$5:$C$1000"),$B41,INDIRECT("'" &amp; Months &amp; "'!$E$5:$E$1000"),$D41,INDIRECT("'" &amp; Months &amp; "'!$F$5:$F$1000"),$E41,INDIRECT("'" &amp; Months &amp; "'!$G$5:$G$1000"),$F41,INDIRECT("'" &amp; Months &amp; "'!$H$5:$H$1000"),$G41)),)</f>
        <v>0</v>
      </c>
      <c r="T41" s="41">
        <f ca="1">(R41-S41-L41)</f>
        <v>0</v>
      </c>
      <c r="U41" s="53">
        <f ca="1">IFERROR(T41/(L41+M41),0)</f>
        <v>0</v>
      </c>
    </row>
    <row r="42" spans="2:21" ht="15" customHeight="1" x14ac:dyDescent="0.2">
      <c r="B42" s="36">
        <v>36</v>
      </c>
      <c r="C42" s="37"/>
      <c r="D42" s="62"/>
      <c r="E42" s="2"/>
      <c r="F42" s="7"/>
      <c r="G42" s="3"/>
      <c r="H42" s="3"/>
      <c r="I42" s="108"/>
      <c r="J42" s="109"/>
      <c r="K42" s="42"/>
      <c r="L42" s="40">
        <f>SUM(I42:K42)</f>
        <v>0</v>
      </c>
      <c r="M42" s="109"/>
      <c r="N42" s="39"/>
      <c r="O42" s="39"/>
      <c r="P42" s="43">
        <f>(L42+(L42*0.129+4.6))+M42</f>
        <v>4.5999999999999996</v>
      </c>
      <c r="Q42" s="44">
        <f>(L42+(L42*0.029+4.6))+M42</f>
        <v>4.5999999999999996</v>
      </c>
      <c r="R42" s="104">
        <f ca="1">IFERROR(SUMPRODUCT(SUMIFS(INDIRECT("'" &amp; Months &amp; "'!$K$5:$K$1000"),INDIRECT("'" &amp; Months &amp; "'!$C$5:$C$1000"),$B42,INDIRECT("'" &amp; Months &amp; "'!$E$5:$E$1000"),$D42,INDIRECT("'" &amp; Months &amp; "'!$F$5:$F$1000"),$E42,INDIRECT("'" &amp; Months &amp; "'!$G$5:$G$1000"),$F42,INDIRECT("'" &amp; Months &amp; "'!$H$5:$H$1000"),$G42)),)</f>
        <v>0</v>
      </c>
      <c r="S42" s="105">
        <f ca="1">IFERROR(SUMPRODUCT(SUMIFS(INDIRECT("'" &amp; Months &amp; "'!$P$5:$P$1000"),INDIRECT("'" &amp; Months &amp; "'!$C$5:$C$1000"),$B42,INDIRECT("'" &amp; Months &amp; "'!$E$5:$E$1000"),$D42,INDIRECT("'" &amp; Months &amp; "'!$F$5:$F$1000"),$E42,INDIRECT("'" &amp; Months &amp; "'!$G$5:$G$1000"),$F42,INDIRECT("'" &amp; Months &amp; "'!$H$5:$H$1000"),$G42)),)</f>
        <v>0</v>
      </c>
      <c r="T42" s="41">
        <f ca="1">(R42-S42-L42)</f>
        <v>0</v>
      </c>
      <c r="U42" s="53">
        <f ca="1">IFERROR(T42/(L42+M42),0)</f>
        <v>0</v>
      </c>
    </row>
    <row r="43" spans="2:21" ht="15" customHeight="1" x14ac:dyDescent="0.2">
      <c r="B43" s="36">
        <v>37</v>
      </c>
      <c r="C43" s="37"/>
      <c r="D43" s="62"/>
      <c r="E43" s="2"/>
      <c r="F43" s="7"/>
      <c r="G43" s="3"/>
      <c r="H43" s="3"/>
      <c r="I43" s="108"/>
      <c r="J43" s="109"/>
      <c r="K43" s="42"/>
      <c r="L43" s="40">
        <f>SUM(I43:K43)</f>
        <v>0</v>
      </c>
      <c r="M43" s="109"/>
      <c r="N43" s="39"/>
      <c r="O43" s="39"/>
      <c r="P43" s="43">
        <f>(L43+(L43*0.129+4.6))+M43</f>
        <v>4.5999999999999996</v>
      </c>
      <c r="Q43" s="44">
        <f>(L43+(L43*0.029+4.6))+M43</f>
        <v>4.5999999999999996</v>
      </c>
      <c r="R43" s="104">
        <f ca="1">IFERROR(SUMPRODUCT(SUMIFS(INDIRECT("'" &amp; Months &amp; "'!$K$5:$K$1000"),INDIRECT("'" &amp; Months &amp; "'!$C$5:$C$1000"),$B43,INDIRECT("'" &amp; Months &amp; "'!$E$5:$E$1000"),$D43,INDIRECT("'" &amp; Months &amp; "'!$F$5:$F$1000"),$E43,INDIRECT("'" &amp; Months &amp; "'!$G$5:$G$1000"),$F43,INDIRECT("'" &amp; Months &amp; "'!$H$5:$H$1000"),$G43)),)</f>
        <v>0</v>
      </c>
      <c r="S43" s="105">
        <f ca="1">IFERROR(SUMPRODUCT(SUMIFS(INDIRECT("'" &amp; Months &amp; "'!$P$5:$P$1000"),INDIRECT("'" &amp; Months &amp; "'!$C$5:$C$1000"),$B43,INDIRECT("'" &amp; Months &amp; "'!$E$5:$E$1000"),$D43,INDIRECT("'" &amp; Months &amp; "'!$F$5:$F$1000"),$E43,INDIRECT("'" &amp; Months &amp; "'!$G$5:$G$1000"),$F43,INDIRECT("'" &amp; Months &amp; "'!$H$5:$H$1000"),$G43)),)</f>
        <v>0</v>
      </c>
      <c r="T43" s="41">
        <f ca="1">(R43-S43-L43)</f>
        <v>0</v>
      </c>
      <c r="U43" s="53">
        <f ca="1">IFERROR(T43/(L43+M43),0)</f>
        <v>0</v>
      </c>
    </row>
    <row r="44" spans="2:21" ht="15" customHeight="1" x14ac:dyDescent="0.2">
      <c r="B44" s="36">
        <v>38</v>
      </c>
      <c r="C44" s="37"/>
      <c r="D44" s="62"/>
      <c r="E44" s="2"/>
      <c r="F44" s="7"/>
      <c r="G44" s="3"/>
      <c r="H44" s="3"/>
      <c r="I44" s="108"/>
      <c r="J44" s="109"/>
      <c r="K44" s="42"/>
      <c r="L44" s="40">
        <f>SUM(I44:K44)</f>
        <v>0</v>
      </c>
      <c r="M44" s="109"/>
      <c r="N44" s="39"/>
      <c r="O44" s="39"/>
      <c r="P44" s="43">
        <f>(L44+(L44*0.129+4.6))+M44</f>
        <v>4.5999999999999996</v>
      </c>
      <c r="Q44" s="44">
        <f>(L44+(L44*0.029+4.6))+M44</f>
        <v>4.5999999999999996</v>
      </c>
      <c r="R44" s="104">
        <f ca="1">IFERROR(SUMPRODUCT(SUMIFS(INDIRECT("'" &amp; Months &amp; "'!$K$5:$K$1000"),INDIRECT("'" &amp; Months &amp; "'!$C$5:$C$1000"),$B44,INDIRECT("'" &amp; Months &amp; "'!$E$5:$E$1000"),$D44,INDIRECT("'" &amp; Months &amp; "'!$F$5:$F$1000"),$E44,INDIRECT("'" &amp; Months &amp; "'!$G$5:$G$1000"),$F44,INDIRECT("'" &amp; Months &amp; "'!$H$5:$H$1000"),$G44)),)</f>
        <v>0</v>
      </c>
      <c r="S44" s="105">
        <f ca="1">IFERROR(SUMPRODUCT(SUMIFS(INDIRECT("'" &amp; Months &amp; "'!$P$5:$P$1000"),INDIRECT("'" &amp; Months &amp; "'!$C$5:$C$1000"),$B44,INDIRECT("'" &amp; Months &amp; "'!$E$5:$E$1000"),$D44,INDIRECT("'" &amp; Months &amp; "'!$F$5:$F$1000"),$E44,INDIRECT("'" &amp; Months &amp; "'!$G$5:$G$1000"),$F44,INDIRECT("'" &amp; Months &amp; "'!$H$5:$H$1000"),$G44)),)</f>
        <v>0</v>
      </c>
      <c r="T44" s="41">
        <f ca="1">(R44-S44-L44)</f>
        <v>0</v>
      </c>
      <c r="U44" s="53">
        <f ca="1">IFERROR(T44/(L44+M44),0)</f>
        <v>0</v>
      </c>
    </row>
    <row r="45" spans="2:21" ht="15" customHeight="1" x14ac:dyDescent="0.2">
      <c r="B45" s="36">
        <v>39</v>
      </c>
      <c r="C45" s="37"/>
      <c r="D45" s="62"/>
      <c r="E45" s="2"/>
      <c r="F45" s="7"/>
      <c r="G45" s="3"/>
      <c r="H45" s="3"/>
      <c r="I45" s="108"/>
      <c r="J45" s="109"/>
      <c r="K45" s="42"/>
      <c r="L45" s="40">
        <f>SUM(I45:K45)</f>
        <v>0</v>
      </c>
      <c r="M45" s="109"/>
      <c r="N45" s="39"/>
      <c r="O45" s="39"/>
      <c r="P45" s="43">
        <f>(L45+(L45*0.129+4.6))+M45</f>
        <v>4.5999999999999996</v>
      </c>
      <c r="Q45" s="44">
        <f>(L45+(L45*0.029+4.6))+M45</f>
        <v>4.5999999999999996</v>
      </c>
      <c r="R45" s="104">
        <f ca="1">IFERROR(SUMPRODUCT(SUMIFS(INDIRECT("'" &amp; Months &amp; "'!$K$5:$K$1000"),INDIRECT("'" &amp; Months &amp; "'!$C$5:$C$1000"),$B45,INDIRECT("'" &amp; Months &amp; "'!$E$5:$E$1000"),$D45,INDIRECT("'" &amp; Months &amp; "'!$F$5:$F$1000"),$E45,INDIRECT("'" &amp; Months &amp; "'!$G$5:$G$1000"),$F45,INDIRECT("'" &amp; Months &amp; "'!$H$5:$H$1000"),$G45)),)</f>
        <v>0</v>
      </c>
      <c r="S45" s="105">
        <f ca="1">IFERROR(SUMPRODUCT(SUMIFS(INDIRECT("'" &amp; Months &amp; "'!$P$5:$P$1000"),INDIRECT("'" &amp; Months &amp; "'!$C$5:$C$1000"),$B45,INDIRECT("'" &amp; Months &amp; "'!$E$5:$E$1000"),$D45,INDIRECT("'" &amp; Months &amp; "'!$F$5:$F$1000"),$E45,INDIRECT("'" &amp; Months &amp; "'!$G$5:$G$1000"),$F45,INDIRECT("'" &amp; Months &amp; "'!$H$5:$H$1000"),$G45)),)</f>
        <v>0</v>
      </c>
      <c r="T45" s="41">
        <f ca="1">(R45-S45-L45)</f>
        <v>0</v>
      </c>
      <c r="U45" s="53">
        <f ca="1">IFERROR(T45/(L45+M45),0)</f>
        <v>0</v>
      </c>
    </row>
    <row r="46" spans="2:21" ht="15" customHeight="1" x14ac:dyDescent="0.2">
      <c r="B46" s="36">
        <v>40</v>
      </c>
      <c r="C46" s="37"/>
      <c r="D46" s="62"/>
      <c r="E46" s="2"/>
      <c r="F46" s="7"/>
      <c r="G46" s="3"/>
      <c r="H46" s="3"/>
      <c r="I46" s="108"/>
      <c r="J46" s="109"/>
      <c r="K46" s="42"/>
      <c r="L46" s="40">
        <f>SUM(I46:K46)</f>
        <v>0</v>
      </c>
      <c r="M46" s="109"/>
      <c r="N46" s="39"/>
      <c r="O46" s="39"/>
      <c r="P46" s="43">
        <f>(L46+(L46*0.129+4.6))+M46</f>
        <v>4.5999999999999996</v>
      </c>
      <c r="Q46" s="44">
        <f>(L46+(L46*0.029+4.6))+M46</f>
        <v>4.5999999999999996</v>
      </c>
      <c r="R46" s="104">
        <f ca="1">IFERROR(SUMPRODUCT(SUMIFS(INDIRECT("'" &amp; Months &amp; "'!$K$5:$K$1000"),INDIRECT("'" &amp; Months &amp; "'!$C$5:$C$1000"),$B46,INDIRECT("'" &amp; Months &amp; "'!$E$5:$E$1000"),$D46,INDIRECT("'" &amp; Months &amp; "'!$F$5:$F$1000"),$E46,INDIRECT("'" &amp; Months &amp; "'!$G$5:$G$1000"),$F46,INDIRECT("'" &amp; Months &amp; "'!$H$5:$H$1000"),$G46)),)</f>
        <v>0</v>
      </c>
      <c r="S46" s="105">
        <f ca="1">IFERROR(SUMPRODUCT(SUMIFS(INDIRECT("'" &amp; Months &amp; "'!$P$5:$P$1000"),INDIRECT("'" &amp; Months &amp; "'!$C$5:$C$1000"),$B46,INDIRECT("'" &amp; Months &amp; "'!$E$5:$E$1000"),$D46,INDIRECT("'" &amp; Months &amp; "'!$F$5:$F$1000"),$E46,INDIRECT("'" &amp; Months &amp; "'!$G$5:$G$1000"),$F46,INDIRECT("'" &amp; Months &amp; "'!$H$5:$H$1000"),$G46)),)</f>
        <v>0</v>
      </c>
      <c r="T46" s="41">
        <f ca="1">(R46-S46-L46)</f>
        <v>0</v>
      </c>
      <c r="U46" s="53">
        <f ca="1">IFERROR(T46/(L46+M46),0)</f>
        <v>0</v>
      </c>
    </row>
    <row r="47" spans="2:21" ht="15" customHeight="1" x14ac:dyDescent="0.2">
      <c r="B47" s="36">
        <v>41</v>
      </c>
      <c r="C47" s="37"/>
      <c r="D47" s="62"/>
      <c r="E47" s="2"/>
      <c r="F47" s="7"/>
      <c r="G47" s="3"/>
      <c r="H47" s="3"/>
      <c r="I47" s="108"/>
      <c r="J47" s="109"/>
      <c r="K47" s="42"/>
      <c r="L47" s="40">
        <f>SUM(I47:K47)</f>
        <v>0</v>
      </c>
      <c r="M47" s="109"/>
      <c r="N47" s="39"/>
      <c r="O47" s="39"/>
      <c r="P47" s="43">
        <f>(L47+(L47*0.129+4.6))+M47</f>
        <v>4.5999999999999996</v>
      </c>
      <c r="Q47" s="44">
        <f>(L47+(L47*0.029+4.6))+M47</f>
        <v>4.5999999999999996</v>
      </c>
      <c r="R47" s="104">
        <f ca="1">IFERROR(SUMPRODUCT(SUMIFS(INDIRECT("'" &amp; Months &amp; "'!$K$5:$K$1000"),INDIRECT("'" &amp; Months &amp; "'!$C$5:$C$1000"),$B47,INDIRECT("'" &amp; Months &amp; "'!$E$5:$E$1000"),$D47,INDIRECT("'" &amp; Months &amp; "'!$F$5:$F$1000"),$E47,INDIRECT("'" &amp; Months &amp; "'!$G$5:$G$1000"),$F47,INDIRECT("'" &amp; Months &amp; "'!$H$5:$H$1000"),$G47)),)</f>
        <v>0</v>
      </c>
      <c r="S47" s="105">
        <f ca="1">IFERROR(SUMPRODUCT(SUMIFS(INDIRECT("'" &amp; Months &amp; "'!$P$5:$P$1000"),INDIRECT("'" &amp; Months &amp; "'!$C$5:$C$1000"),$B47,INDIRECT("'" &amp; Months &amp; "'!$E$5:$E$1000"),$D47,INDIRECT("'" &amp; Months &amp; "'!$F$5:$F$1000"),$E47,INDIRECT("'" &amp; Months &amp; "'!$G$5:$G$1000"),$F47,INDIRECT("'" &amp; Months &amp; "'!$H$5:$H$1000"),$G47)),)</f>
        <v>0</v>
      </c>
      <c r="T47" s="41">
        <f ca="1">(R47-S47-L47)</f>
        <v>0</v>
      </c>
      <c r="U47" s="53">
        <f ca="1">IFERROR(T47/(L47+M47),0)</f>
        <v>0</v>
      </c>
    </row>
    <row r="48" spans="2:21" ht="15" customHeight="1" x14ac:dyDescent="0.2">
      <c r="B48" s="36">
        <v>42</v>
      </c>
      <c r="C48" s="37"/>
      <c r="D48" s="62"/>
      <c r="E48" s="2"/>
      <c r="F48" s="7"/>
      <c r="G48" s="3"/>
      <c r="H48" s="3"/>
      <c r="I48" s="108"/>
      <c r="J48" s="109"/>
      <c r="K48" s="42"/>
      <c r="L48" s="40">
        <f>SUM(I48:K48)</f>
        <v>0</v>
      </c>
      <c r="M48" s="109"/>
      <c r="N48" s="39"/>
      <c r="O48" s="39"/>
      <c r="P48" s="43">
        <f>(L48+(L48*0.129+4.6))+M48</f>
        <v>4.5999999999999996</v>
      </c>
      <c r="Q48" s="44">
        <f>(L48+(L48*0.029+4.6))+M48</f>
        <v>4.5999999999999996</v>
      </c>
      <c r="R48" s="104">
        <f ca="1">IFERROR(SUMPRODUCT(SUMIFS(INDIRECT("'" &amp; Months &amp; "'!$K$5:$K$1000"),INDIRECT("'" &amp; Months &amp; "'!$C$5:$C$1000"),$B48,INDIRECT("'" &amp; Months &amp; "'!$E$5:$E$1000"),$D48,INDIRECT("'" &amp; Months &amp; "'!$F$5:$F$1000"),$E48,INDIRECT("'" &amp; Months &amp; "'!$G$5:$G$1000"),$F48,INDIRECT("'" &amp; Months &amp; "'!$H$5:$H$1000"),$G48)),)</f>
        <v>0</v>
      </c>
      <c r="S48" s="105">
        <f ca="1">IFERROR(SUMPRODUCT(SUMIFS(INDIRECT("'" &amp; Months &amp; "'!$P$5:$P$1000"),INDIRECT("'" &amp; Months &amp; "'!$C$5:$C$1000"),$B48,INDIRECT("'" &amp; Months &amp; "'!$E$5:$E$1000"),$D48,INDIRECT("'" &amp; Months &amp; "'!$F$5:$F$1000"),$E48,INDIRECT("'" &amp; Months &amp; "'!$G$5:$G$1000"),$F48,INDIRECT("'" &amp; Months &amp; "'!$H$5:$H$1000"),$G48)),)</f>
        <v>0</v>
      </c>
      <c r="T48" s="41">
        <f ca="1">(R48-S48-L48)</f>
        <v>0</v>
      </c>
      <c r="U48" s="53">
        <f ca="1">IFERROR(T48/(L48+M48),0)</f>
        <v>0</v>
      </c>
    </row>
    <row r="49" spans="2:21" ht="15" customHeight="1" x14ac:dyDescent="0.2">
      <c r="B49" s="36">
        <v>43</v>
      </c>
      <c r="C49" s="37"/>
      <c r="D49" s="62"/>
      <c r="E49" s="2"/>
      <c r="F49" s="7"/>
      <c r="G49" s="3"/>
      <c r="H49" s="3"/>
      <c r="I49" s="108"/>
      <c r="J49" s="109"/>
      <c r="K49" s="42"/>
      <c r="L49" s="40">
        <f>SUM(I49:K49)</f>
        <v>0</v>
      </c>
      <c r="M49" s="109"/>
      <c r="N49" s="39"/>
      <c r="O49" s="39"/>
      <c r="P49" s="43">
        <f>(L49+(L49*0.129+4.6))+M49</f>
        <v>4.5999999999999996</v>
      </c>
      <c r="Q49" s="44">
        <f>(L49+(L49*0.029+4.6))+M49</f>
        <v>4.5999999999999996</v>
      </c>
      <c r="R49" s="104">
        <f ca="1">IFERROR(SUMPRODUCT(SUMIFS(INDIRECT("'" &amp; Months &amp; "'!$K$5:$K$1000"),INDIRECT("'" &amp; Months &amp; "'!$C$5:$C$1000"),$B49,INDIRECT("'" &amp; Months &amp; "'!$E$5:$E$1000"),$D49,INDIRECT("'" &amp; Months &amp; "'!$F$5:$F$1000"),$E49,INDIRECT("'" &amp; Months &amp; "'!$G$5:$G$1000"),$F49,INDIRECT("'" &amp; Months &amp; "'!$H$5:$H$1000"),$G49)),)</f>
        <v>0</v>
      </c>
      <c r="S49" s="105">
        <f ca="1">IFERROR(SUMPRODUCT(SUMIFS(INDIRECT("'" &amp; Months &amp; "'!$P$5:$P$1000"),INDIRECT("'" &amp; Months &amp; "'!$C$5:$C$1000"),$B49,INDIRECT("'" &amp; Months &amp; "'!$E$5:$E$1000"),$D49,INDIRECT("'" &amp; Months &amp; "'!$F$5:$F$1000"),$E49,INDIRECT("'" &amp; Months &amp; "'!$G$5:$G$1000"),$F49,INDIRECT("'" &amp; Months &amp; "'!$H$5:$H$1000"),$G49)),)</f>
        <v>0</v>
      </c>
      <c r="T49" s="41">
        <f ca="1">(R49-S49-L49)</f>
        <v>0</v>
      </c>
      <c r="U49" s="53">
        <f ca="1">IFERROR(T49/(L49+M49),0)</f>
        <v>0</v>
      </c>
    </row>
    <row r="50" spans="2:21" ht="15" customHeight="1" x14ac:dyDescent="0.2">
      <c r="B50" s="36">
        <v>44</v>
      </c>
      <c r="C50" s="37"/>
      <c r="D50" s="62"/>
      <c r="E50" s="2"/>
      <c r="F50" s="7"/>
      <c r="G50" s="3"/>
      <c r="H50" s="3"/>
      <c r="I50" s="108"/>
      <c r="J50" s="109"/>
      <c r="K50" s="42"/>
      <c r="L50" s="40">
        <f>SUM(I50:K50)</f>
        <v>0</v>
      </c>
      <c r="M50" s="109"/>
      <c r="N50" s="39"/>
      <c r="O50" s="39"/>
      <c r="P50" s="43">
        <f>(L50+(L50*0.129+4.6))+M50</f>
        <v>4.5999999999999996</v>
      </c>
      <c r="Q50" s="44">
        <f>(L50+(L50*0.029+4.6))+M50</f>
        <v>4.5999999999999996</v>
      </c>
      <c r="R50" s="104">
        <f ca="1">IFERROR(SUMPRODUCT(SUMIFS(INDIRECT("'" &amp; Months &amp; "'!$K$5:$K$1000"),INDIRECT("'" &amp; Months &amp; "'!$C$5:$C$1000"),$B50,INDIRECT("'" &amp; Months &amp; "'!$E$5:$E$1000"),$D50,INDIRECT("'" &amp; Months &amp; "'!$F$5:$F$1000"),$E50,INDIRECT("'" &amp; Months &amp; "'!$G$5:$G$1000"),$F50,INDIRECT("'" &amp; Months &amp; "'!$H$5:$H$1000"),$G50)),)</f>
        <v>0</v>
      </c>
      <c r="S50" s="105">
        <f ca="1">IFERROR(SUMPRODUCT(SUMIFS(INDIRECT("'" &amp; Months &amp; "'!$P$5:$P$1000"),INDIRECT("'" &amp; Months &amp; "'!$C$5:$C$1000"),$B50,INDIRECT("'" &amp; Months &amp; "'!$E$5:$E$1000"),$D50,INDIRECT("'" &amp; Months &amp; "'!$F$5:$F$1000"),$E50,INDIRECT("'" &amp; Months &amp; "'!$G$5:$G$1000"),$F50,INDIRECT("'" &amp; Months &amp; "'!$H$5:$H$1000"),$G50)),)</f>
        <v>0</v>
      </c>
      <c r="T50" s="41">
        <f ca="1">(R50-S50-L50)</f>
        <v>0</v>
      </c>
      <c r="U50" s="53">
        <f ca="1">IFERROR(T50/(L50+M50),0)</f>
        <v>0</v>
      </c>
    </row>
    <row r="51" spans="2:21" ht="15" customHeight="1" x14ac:dyDescent="0.2">
      <c r="B51" s="36">
        <v>45</v>
      </c>
      <c r="C51" s="37"/>
      <c r="D51" s="62"/>
      <c r="E51" s="2"/>
      <c r="F51" s="7"/>
      <c r="G51" s="3"/>
      <c r="H51" s="3"/>
      <c r="I51" s="108"/>
      <c r="J51" s="109"/>
      <c r="K51" s="42"/>
      <c r="L51" s="40">
        <f>SUM(I51:K51)</f>
        <v>0</v>
      </c>
      <c r="M51" s="109"/>
      <c r="N51" s="39"/>
      <c r="O51" s="39"/>
      <c r="P51" s="43">
        <f>(L51+(L51*0.129+4.6))+M51</f>
        <v>4.5999999999999996</v>
      </c>
      <c r="Q51" s="44">
        <f>(L51+(L51*0.029+4.6))+M51</f>
        <v>4.5999999999999996</v>
      </c>
      <c r="R51" s="104">
        <f ca="1">IFERROR(SUMPRODUCT(SUMIFS(INDIRECT("'" &amp; Months &amp; "'!$K$5:$K$1000"),INDIRECT("'" &amp; Months &amp; "'!$C$5:$C$1000"),$B51,INDIRECT("'" &amp; Months &amp; "'!$E$5:$E$1000"),$D51,INDIRECT("'" &amp; Months &amp; "'!$F$5:$F$1000"),$E51,INDIRECT("'" &amp; Months &amp; "'!$G$5:$G$1000"),$F51,INDIRECT("'" &amp; Months &amp; "'!$H$5:$H$1000"),$G51)),)</f>
        <v>0</v>
      </c>
      <c r="S51" s="105">
        <f ca="1">IFERROR(SUMPRODUCT(SUMIFS(INDIRECT("'" &amp; Months &amp; "'!$P$5:$P$1000"),INDIRECT("'" &amp; Months &amp; "'!$C$5:$C$1000"),$B51,INDIRECT("'" &amp; Months &amp; "'!$E$5:$E$1000"),$D51,INDIRECT("'" &amp; Months &amp; "'!$F$5:$F$1000"),$E51,INDIRECT("'" &amp; Months &amp; "'!$G$5:$G$1000"),$F51,INDIRECT("'" &amp; Months &amp; "'!$H$5:$H$1000"),$G51)),)</f>
        <v>0</v>
      </c>
      <c r="T51" s="41">
        <f ca="1">(R51-S51-L51)</f>
        <v>0</v>
      </c>
      <c r="U51" s="53">
        <f ca="1">IFERROR(T51/(L51+M51),0)</f>
        <v>0</v>
      </c>
    </row>
    <row r="52" spans="2:21" ht="15" customHeight="1" x14ac:dyDescent="0.2">
      <c r="B52" s="36">
        <v>46</v>
      </c>
      <c r="C52" s="37"/>
      <c r="D52" s="62"/>
      <c r="E52" s="2"/>
      <c r="F52" s="7"/>
      <c r="G52" s="3"/>
      <c r="H52" s="3"/>
      <c r="I52" s="108"/>
      <c r="J52" s="109"/>
      <c r="K52" s="42"/>
      <c r="L52" s="40">
        <f>SUM(I52:K52)</f>
        <v>0</v>
      </c>
      <c r="M52" s="109"/>
      <c r="N52" s="39"/>
      <c r="O52" s="39"/>
      <c r="P52" s="43">
        <f>(L52+(L52*0.129+4.6))+M52</f>
        <v>4.5999999999999996</v>
      </c>
      <c r="Q52" s="44">
        <f>(L52+(L52*0.029+4.6))+M52</f>
        <v>4.5999999999999996</v>
      </c>
      <c r="R52" s="104">
        <f ca="1">IFERROR(SUMPRODUCT(SUMIFS(INDIRECT("'" &amp; Months &amp; "'!$K$5:$K$1000"),INDIRECT("'" &amp; Months &amp; "'!$C$5:$C$1000"),$B52,INDIRECT("'" &amp; Months &amp; "'!$E$5:$E$1000"),$D52,INDIRECT("'" &amp; Months &amp; "'!$F$5:$F$1000"),$E52,INDIRECT("'" &amp; Months &amp; "'!$G$5:$G$1000"),$F52,INDIRECT("'" &amp; Months &amp; "'!$H$5:$H$1000"),$G52)),)</f>
        <v>0</v>
      </c>
      <c r="S52" s="105">
        <f ca="1">IFERROR(SUMPRODUCT(SUMIFS(INDIRECT("'" &amp; Months &amp; "'!$P$5:$P$1000"),INDIRECT("'" &amp; Months &amp; "'!$C$5:$C$1000"),$B52,INDIRECT("'" &amp; Months &amp; "'!$E$5:$E$1000"),$D52,INDIRECT("'" &amp; Months &amp; "'!$F$5:$F$1000"),$E52,INDIRECT("'" &amp; Months &amp; "'!$G$5:$G$1000"),$F52,INDIRECT("'" &amp; Months &amp; "'!$H$5:$H$1000"),$G52)),)</f>
        <v>0</v>
      </c>
      <c r="T52" s="41">
        <f ca="1">(R52-S52-L52)</f>
        <v>0</v>
      </c>
      <c r="U52" s="53">
        <f ca="1">IFERROR(T52/(L52+M52),0)</f>
        <v>0</v>
      </c>
    </row>
    <row r="53" spans="2:21" ht="15" customHeight="1" x14ac:dyDescent="0.2">
      <c r="B53" s="36">
        <v>47</v>
      </c>
      <c r="C53" s="37"/>
      <c r="D53" s="62"/>
      <c r="E53" s="2"/>
      <c r="F53" s="7"/>
      <c r="G53" s="3"/>
      <c r="H53" s="3"/>
      <c r="I53" s="108"/>
      <c r="J53" s="109"/>
      <c r="K53" s="42"/>
      <c r="L53" s="40">
        <f>SUM(I53:K53)</f>
        <v>0</v>
      </c>
      <c r="M53" s="109"/>
      <c r="N53" s="39"/>
      <c r="O53" s="39"/>
      <c r="P53" s="43">
        <f>(L53+(L53*0.129+4.6))+M53</f>
        <v>4.5999999999999996</v>
      </c>
      <c r="Q53" s="44">
        <f>(L53+(L53*0.029+4.6))+M53</f>
        <v>4.5999999999999996</v>
      </c>
      <c r="R53" s="104">
        <f ca="1">IFERROR(SUMPRODUCT(SUMIFS(INDIRECT("'" &amp; Months &amp; "'!$K$5:$K$1000"),INDIRECT("'" &amp; Months &amp; "'!$C$5:$C$1000"),$B53,INDIRECT("'" &amp; Months &amp; "'!$E$5:$E$1000"),$D53,INDIRECT("'" &amp; Months &amp; "'!$F$5:$F$1000"),$E53,INDIRECT("'" &amp; Months &amp; "'!$G$5:$G$1000"),$F53,INDIRECT("'" &amp; Months &amp; "'!$H$5:$H$1000"),$G53)),)</f>
        <v>0</v>
      </c>
      <c r="S53" s="105">
        <f ca="1">IFERROR(SUMPRODUCT(SUMIFS(INDIRECT("'" &amp; Months &amp; "'!$P$5:$P$1000"),INDIRECT("'" &amp; Months &amp; "'!$C$5:$C$1000"),$B53,INDIRECT("'" &amp; Months &amp; "'!$E$5:$E$1000"),$D53,INDIRECT("'" &amp; Months &amp; "'!$F$5:$F$1000"),$E53,INDIRECT("'" &amp; Months &amp; "'!$G$5:$G$1000"),$F53,INDIRECT("'" &amp; Months &amp; "'!$H$5:$H$1000"),$G53)),)</f>
        <v>0</v>
      </c>
      <c r="T53" s="41">
        <f ca="1">(R53-S53-L53)</f>
        <v>0</v>
      </c>
      <c r="U53" s="53">
        <f ca="1">IFERROR(T53/(L53+M53),0)</f>
        <v>0</v>
      </c>
    </row>
    <row r="54" spans="2:21" ht="15" customHeight="1" x14ac:dyDescent="0.2">
      <c r="B54" s="36">
        <v>48</v>
      </c>
      <c r="C54" s="37"/>
      <c r="D54" s="62"/>
      <c r="E54" s="2"/>
      <c r="F54" s="7"/>
      <c r="G54" s="3"/>
      <c r="H54" s="3"/>
      <c r="I54" s="108"/>
      <c r="J54" s="109"/>
      <c r="K54" s="42"/>
      <c r="L54" s="40">
        <f>SUM(I54:K54)</f>
        <v>0</v>
      </c>
      <c r="M54" s="109"/>
      <c r="N54" s="39"/>
      <c r="O54" s="39"/>
      <c r="P54" s="43">
        <f>(L54+(L54*0.129+4.6))+M54</f>
        <v>4.5999999999999996</v>
      </c>
      <c r="Q54" s="44">
        <f>(L54+(L54*0.029+4.6))+M54</f>
        <v>4.5999999999999996</v>
      </c>
      <c r="R54" s="104">
        <f ca="1">IFERROR(SUMPRODUCT(SUMIFS(INDIRECT("'" &amp; Months &amp; "'!$K$5:$K$1000"),INDIRECT("'" &amp; Months &amp; "'!$C$5:$C$1000"),$B54,INDIRECT("'" &amp; Months &amp; "'!$E$5:$E$1000"),$D54,INDIRECT("'" &amp; Months &amp; "'!$F$5:$F$1000"),$E54,INDIRECT("'" &amp; Months &amp; "'!$G$5:$G$1000"),$F54,INDIRECT("'" &amp; Months &amp; "'!$H$5:$H$1000"),$G54)),)</f>
        <v>0</v>
      </c>
      <c r="S54" s="105">
        <f ca="1">IFERROR(SUMPRODUCT(SUMIFS(INDIRECT("'" &amp; Months &amp; "'!$P$5:$P$1000"),INDIRECT("'" &amp; Months &amp; "'!$C$5:$C$1000"),$B54,INDIRECT("'" &amp; Months &amp; "'!$E$5:$E$1000"),$D54,INDIRECT("'" &amp; Months &amp; "'!$F$5:$F$1000"),$E54,INDIRECT("'" &amp; Months &amp; "'!$G$5:$G$1000"),$F54,INDIRECT("'" &amp; Months &amp; "'!$H$5:$H$1000"),$G54)),)</f>
        <v>0</v>
      </c>
      <c r="T54" s="41">
        <f ca="1">(R54-S54-L54)</f>
        <v>0</v>
      </c>
      <c r="U54" s="53">
        <f ca="1">IFERROR(T54/(L54+M54),0)</f>
        <v>0</v>
      </c>
    </row>
    <row r="55" spans="2:21" ht="15" customHeight="1" x14ac:dyDescent="0.2">
      <c r="B55" s="36">
        <v>49</v>
      </c>
      <c r="C55" s="37"/>
      <c r="D55" s="62"/>
      <c r="E55" s="2"/>
      <c r="F55" s="7"/>
      <c r="G55" s="3"/>
      <c r="H55" s="3"/>
      <c r="I55" s="108"/>
      <c r="J55" s="109"/>
      <c r="K55" s="42"/>
      <c r="L55" s="40">
        <f>SUM(I55:K55)</f>
        <v>0</v>
      </c>
      <c r="M55" s="109"/>
      <c r="N55" s="39"/>
      <c r="O55" s="39"/>
      <c r="P55" s="43">
        <f>(L55+(L55*0.129+4.6))+M55</f>
        <v>4.5999999999999996</v>
      </c>
      <c r="Q55" s="44">
        <f>(L55+(L55*0.029+4.6))+M55</f>
        <v>4.5999999999999996</v>
      </c>
      <c r="R55" s="104">
        <f ca="1">IFERROR(SUMPRODUCT(SUMIFS(INDIRECT("'" &amp; Months &amp; "'!$K$5:$K$1000"),INDIRECT("'" &amp; Months &amp; "'!$C$5:$C$1000"),$B55,INDIRECT("'" &amp; Months &amp; "'!$E$5:$E$1000"),$D55,INDIRECT("'" &amp; Months &amp; "'!$F$5:$F$1000"),$E55,INDIRECT("'" &amp; Months &amp; "'!$G$5:$G$1000"),$F55,INDIRECT("'" &amp; Months &amp; "'!$H$5:$H$1000"),$G55)),)</f>
        <v>0</v>
      </c>
      <c r="S55" s="105">
        <f ca="1">IFERROR(SUMPRODUCT(SUMIFS(INDIRECT("'" &amp; Months &amp; "'!$P$5:$P$1000"),INDIRECT("'" &amp; Months &amp; "'!$C$5:$C$1000"),$B55,INDIRECT("'" &amp; Months &amp; "'!$E$5:$E$1000"),$D55,INDIRECT("'" &amp; Months &amp; "'!$F$5:$F$1000"),$E55,INDIRECT("'" &amp; Months &amp; "'!$G$5:$G$1000"),$F55,INDIRECT("'" &amp; Months &amp; "'!$H$5:$H$1000"),$G55)),)</f>
        <v>0</v>
      </c>
      <c r="T55" s="41">
        <f ca="1">(R55-S55-L55)</f>
        <v>0</v>
      </c>
      <c r="U55" s="53">
        <f ca="1">IFERROR(T55/(L55+M55),0)</f>
        <v>0</v>
      </c>
    </row>
    <row r="56" spans="2:21" ht="15" customHeight="1" x14ac:dyDescent="0.2">
      <c r="B56" s="36">
        <v>50</v>
      </c>
      <c r="C56" s="37"/>
      <c r="D56" s="62"/>
      <c r="E56" s="2"/>
      <c r="F56" s="7"/>
      <c r="G56" s="3"/>
      <c r="H56" s="3"/>
      <c r="I56" s="108"/>
      <c r="J56" s="109"/>
      <c r="K56" s="42"/>
      <c r="L56" s="40">
        <f>SUM(I56:K56)</f>
        <v>0</v>
      </c>
      <c r="M56" s="109"/>
      <c r="N56" s="39"/>
      <c r="O56" s="39"/>
      <c r="P56" s="43">
        <f>(L56+(L56*0.129+4.6))+M56</f>
        <v>4.5999999999999996</v>
      </c>
      <c r="Q56" s="44">
        <f>(L56+(L56*0.029+4.6))+M56</f>
        <v>4.5999999999999996</v>
      </c>
      <c r="R56" s="104">
        <f ca="1">IFERROR(SUMPRODUCT(SUMIFS(INDIRECT("'" &amp; Months &amp; "'!$K$5:$K$1000"),INDIRECT("'" &amp; Months &amp; "'!$C$5:$C$1000"),$B56,INDIRECT("'" &amp; Months &amp; "'!$E$5:$E$1000"),$D56,INDIRECT("'" &amp; Months &amp; "'!$F$5:$F$1000"),$E56,INDIRECT("'" &amp; Months &amp; "'!$G$5:$G$1000"),$F56,INDIRECT("'" &amp; Months &amp; "'!$H$5:$H$1000"),$G56)),)</f>
        <v>0</v>
      </c>
      <c r="S56" s="105">
        <f ca="1">IFERROR(SUMPRODUCT(SUMIFS(INDIRECT("'" &amp; Months &amp; "'!$P$5:$P$1000"),INDIRECT("'" &amp; Months &amp; "'!$C$5:$C$1000"),$B56,INDIRECT("'" &amp; Months &amp; "'!$E$5:$E$1000"),$D56,INDIRECT("'" &amp; Months &amp; "'!$F$5:$F$1000"),$E56,INDIRECT("'" &amp; Months &amp; "'!$G$5:$G$1000"),$F56,INDIRECT("'" &amp; Months &amp; "'!$H$5:$H$1000"),$G56)),)</f>
        <v>0</v>
      </c>
      <c r="T56" s="41">
        <f ca="1">(R56-S56-L56)</f>
        <v>0</v>
      </c>
      <c r="U56" s="53">
        <f ca="1">IFERROR(T56/(L56+M56),0)</f>
        <v>0</v>
      </c>
    </row>
    <row r="57" spans="2:21" ht="15" customHeight="1" x14ac:dyDescent="0.2">
      <c r="B57" s="36">
        <v>51</v>
      </c>
      <c r="C57" s="37"/>
      <c r="D57" s="62"/>
      <c r="E57" s="2"/>
      <c r="F57" s="7"/>
      <c r="G57" s="3"/>
      <c r="H57" s="3"/>
      <c r="I57" s="108"/>
      <c r="J57" s="109"/>
      <c r="K57" s="42"/>
      <c r="L57" s="40">
        <f>SUM(I57:K57)</f>
        <v>0</v>
      </c>
      <c r="M57" s="109"/>
      <c r="N57" s="39"/>
      <c r="O57" s="39"/>
      <c r="P57" s="43">
        <f>(L57+(L57*0.129+4.6))+M57</f>
        <v>4.5999999999999996</v>
      </c>
      <c r="Q57" s="44">
        <f>(L57+(L57*0.029+4.6))+M57</f>
        <v>4.5999999999999996</v>
      </c>
      <c r="R57" s="104">
        <f ca="1">IFERROR(SUMPRODUCT(SUMIFS(INDIRECT("'" &amp; Months &amp; "'!$K$5:$K$1000"),INDIRECT("'" &amp; Months &amp; "'!$C$5:$C$1000"),$B57,INDIRECT("'" &amp; Months &amp; "'!$E$5:$E$1000"),$D57,INDIRECT("'" &amp; Months &amp; "'!$F$5:$F$1000"),$E57,INDIRECT("'" &amp; Months &amp; "'!$G$5:$G$1000"),$F57,INDIRECT("'" &amp; Months &amp; "'!$H$5:$H$1000"),$G57)),)</f>
        <v>0</v>
      </c>
      <c r="S57" s="105">
        <f ca="1">IFERROR(SUMPRODUCT(SUMIFS(INDIRECT("'" &amp; Months &amp; "'!$P$5:$P$1000"),INDIRECT("'" &amp; Months &amp; "'!$C$5:$C$1000"),$B57,INDIRECT("'" &amp; Months &amp; "'!$E$5:$E$1000"),$D57,INDIRECT("'" &amp; Months &amp; "'!$F$5:$F$1000"),$E57,INDIRECT("'" &amp; Months &amp; "'!$G$5:$G$1000"),$F57,INDIRECT("'" &amp; Months &amp; "'!$H$5:$H$1000"),$G57)),)</f>
        <v>0</v>
      </c>
      <c r="T57" s="41">
        <f ca="1">(R57-S57-L57)</f>
        <v>0</v>
      </c>
      <c r="U57" s="53">
        <f ca="1">IFERROR(T57/(L57+M57),0)</f>
        <v>0</v>
      </c>
    </row>
    <row r="58" spans="2:21" ht="15" customHeight="1" x14ac:dyDescent="0.2">
      <c r="B58" s="36">
        <v>52</v>
      </c>
      <c r="C58" s="37"/>
      <c r="D58" s="62"/>
      <c r="E58" s="2"/>
      <c r="F58" s="7"/>
      <c r="G58" s="3"/>
      <c r="H58" s="3"/>
      <c r="I58" s="108"/>
      <c r="J58" s="109"/>
      <c r="K58" s="42"/>
      <c r="L58" s="40">
        <f>SUM(I58:K58)</f>
        <v>0</v>
      </c>
      <c r="M58" s="109"/>
      <c r="N58" s="39"/>
      <c r="O58" s="39"/>
      <c r="P58" s="43">
        <f>(L58+(L58*0.129+4.6))+M58</f>
        <v>4.5999999999999996</v>
      </c>
      <c r="Q58" s="44">
        <f>(L58+(L58*0.029+4.6))+M58</f>
        <v>4.5999999999999996</v>
      </c>
      <c r="R58" s="104">
        <f ca="1">IFERROR(SUMPRODUCT(SUMIFS(INDIRECT("'" &amp; Months &amp; "'!$K$5:$K$1000"),INDIRECT("'" &amp; Months &amp; "'!$C$5:$C$1000"),$B58,INDIRECT("'" &amp; Months &amp; "'!$E$5:$E$1000"),$D58,INDIRECT("'" &amp; Months &amp; "'!$F$5:$F$1000"),$E58,INDIRECT("'" &amp; Months &amp; "'!$G$5:$G$1000"),$F58,INDIRECT("'" &amp; Months &amp; "'!$H$5:$H$1000"),$G58)),)</f>
        <v>0</v>
      </c>
      <c r="S58" s="105">
        <f ca="1">IFERROR(SUMPRODUCT(SUMIFS(INDIRECT("'" &amp; Months &amp; "'!$P$5:$P$1000"),INDIRECT("'" &amp; Months &amp; "'!$C$5:$C$1000"),$B58,INDIRECT("'" &amp; Months &amp; "'!$E$5:$E$1000"),$D58,INDIRECT("'" &amp; Months &amp; "'!$F$5:$F$1000"),$E58,INDIRECT("'" &amp; Months &amp; "'!$G$5:$G$1000"),$F58,INDIRECT("'" &amp; Months &amp; "'!$H$5:$H$1000"),$G58)),)</f>
        <v>0</v>
      </c>
      <c r="T58" s="41">
        <f ca="1">(R58-S58-L58)</f>
        <v>0</v>
      </c>
      <c r="U58" s="53">
        <f ca="1">IFERROR(T58/(L58+M58),0)</f>
        <v>0</v>
      </c>
    </row>
    <row r="59" spans="2:21" ht="15" customHeight="1" x14ac:dyDescent="0.2">
      <c r="B59" s="36">
        <v>53</v>
      </c>
      <c r="C59" s="37"/>
      <c r="D59" s="62"/>
      <c r="E59" s="2"/>
      <c r="F59" s="7"/>
      <c r="G59" s="3"/>
      <c r="H59" s="3"/>
      <c r="I59" s="108"/>
      <c r="J59" s="109"/>
      <c r="K59" s="42"/>
      <c r="L59" s="40">
        <f>SUM(I59:K59)</f>
        <v>0</v>
      </c>
      <c r="M59" s="109"/>
      <c r="N59" s="39"/>
      <c r="O59" s="39"/>
      <c r="P59" s="43">
        <f>(L59+(L59*0.129+4.6))+M59</f>
        <v>4.5999999999999996</v>
      </c>
      <c r="Q59" s="44">
        <f>(L59+(L59*0.029+4.6))+M59</f>
        <v>4.5999999999999996</v>
      </c>
      <c r="R59" s="104">
        <f ca="1">IFERROR(SUMPRODUCT(SUMIFS(INDIRECT("'" &amp; Months &amp; "'!$K$5:$K$1000"),INDIRECT("'" &amp; Months &amp; "'!$C$5:$C$1000"),$B59,INDIRECT("'" &amp; Months &amp; "'!$E$5:$E$1000"),$D59,INDIRECT("'" &amp; Months &amp; "'!$F$5:$F$1000"),$E59,INDIRECT("'" &amp; Months &amp; "'!$G$5:$G$1000"),$F59,INDIRECT("'" &amp; Months &amp; "'!$H$5:$H$1000"),$G59)),)</f>
        <v>0</v>
      </c>
      <c r="S59" s="105">
        <f ca="1">IFERROR(SUMPRODUCT(SUMIFS(INDIRECT("'" &amp; Months &amp; "'!$P$5:$P$1000"),INDIRECT("'" &amp; Months &amp; "'!$C$5:$C$1000"),$B59,INDIRECT("'" &amp; Months &amp; "'!$E$5:$E$1000"),$D59,INDIRECT("'" &amp; Months &amp; "'!$F$5:$F$1000"),$E59,INDIRECT("'" &amp; Months &amp; "'!$G$5:$G$1000"),$F59,INDIRECT("'" &amp; Months &amp; "'!$H$5:$H$1000"),$G59)),)</f>
        <v>0</v>
      </c>
      <c r="T59" s="41">
        <f ca="1">(R59-S59-L59)</f>
        <v>0</v>
      </c>
      <c r="U59" s="53">
        <f ca="1">IFERROR(T59/(L59+M59),0)</f>
        <v>0</v>
      </c>
    </row>
    <row r="60" spans="2:21" ht="15" customHeight="1" x14ac:dyDescent="0.2">
      <c r="B60" s="36">
        <v>54</v>
      </c>
      <c r="C60" s="37"/>
      <c r="D60" s="62"/>
      <c r="E60" s="2"/>
      <c r="F60" s="7"/>
      <c r="G60" s="3"/>
      <c r="H60" s="3"/>
      <c r="I60" s="108"/>
      <c r="J60" s="109"/>
      <c r="K60" s="42"/>
      <c r="L60" s="40">
        <f>SUM(I60:K60)</f>
        <v>0</v>
      </c>
      <c r="M60" s="109"/>
      <c r="N60" s="39"/>
      <c r="O60" s="39"/>
      <c r="P60" s="43">
        <f>(L60+(L60*0.129+4.6))+M60</f>
        <v>4.5999999999999996</v>
      </c>
      <c r="Q60" s="44">
        <f>(L60+(L60*0.029+4.6))+M60</f>
        <v>4.5999999999999996</v>
      </c>
      <c r="R60" s="104">
        <f ca="1">IFERROR(SUMPRODUCT(SUMIFS(INDIRECT("'" &amp; Months &amp; "'!$K$5:$K$1000"),INDIRECT("'" &amp; Months &amp; "'!$C$5:$C$1000"),$B60,INDIRECT("'" &amp; Months &amp; "'!$E$5:$E$1000"),$D60,INDIRECT("'" &amp; Months &amp; "'!$F$5:$F$1000"),$E60,INDIRECT("'" &amp; Months &amp; "'!$G$5:$G$1000"),$F60,INDIRECT("'" &amp; Months &amp; "'!$H$5:$H$1000"),$G60)),)</f>
        <v>0</v>
      </c>
      <c r="S60" s="105">
        <f ca="1">IFERROR(SUMPRODUCT(SUMIFS(INDIRECT("'" &amp; Months &amp; "'!$P$5:$P$1000"),INDIRECT("'" &amp; Months &amp; "'!$C$5:$C$1000"),$B60,INDIRECT("'" &amp; Months &amp; "'!$E$5:$E$1000"),$D60,INDIRECT("'" &amp; Months &amp; "'!$F$5:$F$1000"),$E60,INDIRECT("'" &amp; Months &amp; "'!$G$5:$G$1000"),$F60,INDIRECT("'" &amp; Months &amp; "'!$H$5:$H$1000"),$G60)),)</f>
        <v>0</v>
      </c>
      <c r="T60" s="41">
        <f ca="1">(R60-S60-L60)</f>
        <v>0</v>
      </c>
      <c r="U60" s="53">
        <f ca="1">IFERROR(T60/(L60+M60),0)</f>
        <v>0</v>
      </c>
    </row>
    <row r="61" spans="2:21" ht="15" customHeight="1" x14ac:dyDescent="0.2">
      <c r="B61" s="36">
        <v>55</v>
      </c>
      <c r="C61" s="37"/>
      <c r="D61" s="62"/>
      <c r="E61" s="2"/>
      <c r="F61" s="7"/>
      <c r="G61" s="3"/>
      <c r="H61" s="3"/>
      <c r="I61" s="108"/>
      <c r="J61" s="109"/>
      <c r="K61" s="42"/>
      <c r="L61" s="40">
        <f>SUM(I61:K61)</f>
        <v>0</v>
      </c>
      <c r="M61" s="109"/>
      <c r="N61" s="39"/>
      <c r="O61" s="39"/>
      <c r="P61" s="43">
        <f>(L61+(L61*0.129+4.6))+M61</f>
        <v>4.5999999999999996</v>
      </c>
      <c r="Q61" s="44">
        <f>(L61+(L61*0.029+4.6))+M61</f>
        <v>4.5999999999999996</v>
      </c>
      <c r="R61" s="104">
        <f ca="1">IFERROR(SUMPRODUCT(SUMIFS(INDIRECT("'" &amp; Months &amp; "'!$K$5:$K$1000"),INDIRECT("'" &amp; Months &amp; "'!$C$5:$C$1000"),$B61,INDIRECT("'" &amp; Months &amp; "'!$E$5:$E$1000"),$D61,INDIRECT("'" &amp; Months &amp; "'!$F$5:$F$1000"),$E61,INDIRECT("'" &amp; Months &amp; "'!$G$5:$G$1000"),$F61,INDIRECT("'" &amp; Months &amp; "'!$H$5:$H$1000"),$G61)),)</f>
        <v>0</v>
      </c>
      <c r="S61" s="105">
        <f ca="1">IFERROR(SUMPRODUCT(SUMIFS(INDIRECT("'" &amp; Months &amp; "'!$P$5:$P$1000"),INDIRECT("'" &amp; Months &amp; "'!$C$5:$C$1000"),$B61,INDIRECT("'" &amp; Months &amp; "'!$E$5:$E$1000"),$D61,INDIRECT("'" &amp; Months &amp; "'!$F$5:$F$1000"),$E61,INDIRECT("'" &amp; Months &amp; "'!$G$5:$G$1000"),$F61,INDIRECT("'" &amp; Months &amp; "'!$H$5:$H$1000"),$G61)),)</f>
        <v>0</v>
      </c>
      <c r="T61" s="41">
        <f ca="1">(R61-S61-L61)</f>
        <v>0</v>
      </c>
      <c r="U61" s="53">
        <f ca="1">IFERROR(T61/(L61+M61),0)</f>
        <v>0</v>
      </c>
    </row>
    <row r="62" spans="2:21" ht="15" customHeight="1" x14ac:dyDescent="0.2">
      <c r="B62" s="36">
        <v>56</v>
      </c>
      <c r="C62" s="37"/>
      <c r="D62" s="62"/>
      <c r="E62" s="2"/>
      <c r="F62" s="7"/>
      <c r="G62" s="3"/>
      <c r="H62" s="3"/>
      <c r="I62" s="108"/>
      <c r="J62" s="109"/>
      <c r="K62" s="42"/>
      <c r="L62" s="40">
        <f>SUM(I62:K62)</f>
        <v>0</v>
      </c>
      <c r="M62" s="109"/>
      <c r="N62" s="39"/>
      <c r="O62" s="39"/>
      <c r="P62" s="43">
        <f>(L62+(L62*0.129+4.6))+M62</f>
        <v>4.5999999999999996</v>
      </c>
      <c r="Q62" s="44">
        <f>(L62+(L62*0.029+4.6))+M62</f>
        <v>4.5999999999999996</v>
      </c>
      <c r="R62" s="104">
        <f ca="1">IFERROR(SUMPRODUCT(SUMIFS(INDIRECT("'" &amp; Months &amp; "'!$K$5:$K$1000"),INDIRECT("'" &amp; Months &amp; "'!$C$5:$C$1000"),$B62,INDIRECT("'" &amp; Months &amp; "'!$E$5:$E$1000"),$D62,INDIRECT("'" &amp; Months &amp; "'!$F$5:$F$1000"),$E62,INDIRECT("'" &amp; Months &amp; "'!$G$5:$G$1000"),$F62,INDIRECT("'" &amp; Months &amp; "'!$H$5:$H$1000"),$G62)),)</f>
        <v>0</v>
      </c>
      <c r="S62" s="105">
        <f ca="1">IFERROR(SUMPRODUCT(SUMIFS(INDIRECT("'" &amp; Months &amp; "'!$P$5:$P$1000"),INDIRECT("'" &amp; Months &amp; "'!$C$5:$C$1000"),$B62,INDIRECT("'" &amp; Months &amp; "'!$E$5:$E$1000"),$D62,INDIRECT("'" &amp; Months &amp; "'!$F$5:$F$1000"),$E62,INDIRECT("'" &amp; Months &amp; "'!$G$5:$G$1000"),$F62,INDIRECT("'" &amp; Months &amp; "'!$H$5:$H$1000"),$G62)),)</f>
        <v>0</v>
      </c>
      <c r="T62" s="41">
        <f ca="1">(R62-S62-L62)</f>
        <v>0</v>
      </c>
      <c r="U62" s="53">
        <f ca="1">IFERROR(T62/(L62+M62),0)</f>
        <v>0</v>
      </c>
    </row>
    <row r="63" spans="2:21" ht="15" customHeight="1" x14ac:dyDescent="0.2">
      <c r="B63" s="36">
        <v>57</v>
      </c>
      <c r="C63" s="37"/>
      <c r="D63" s="62"/>
      <c r="E63" s="2"/>
      <c r="F63" s="7"/>
      <c r="G63" s="3"/>
      <c r="H63" s="3"/>
      <c r="I63" s="108"/>
      <c r="J63" s="109"/>
      <c r="K63" s="42"/>
      <c r="L63" s="40">
        <f>SUM(I63:K63)</f>
        <v>0</v>
      </c>
      <c r="M63" s="109"/>
      <c r="N63" s="39"/>
      <c r="O63" s="39"/>
      <c r="P63" s="43">
        <f>(L63+(L63*0.129+4.6))+M63</f>
        <v>4.5999999999999996</v>
      </c>
      <c r="Q63" s="44">
        <f>(L63+(L63*0.029+4.6))+M63</f>
        <v>4.5999999999999996</v>
      </c>
      <c r="R63" s="104">
        <f ca="1">IFERROR(SUMPRODUCT(SUMIFS(INDIRECT("'" &amp; Months &amp; "'!$K$5:$K$1000"),INDIRECT("'" &amp; Months &amp; "'!$C$5:$C$1000"),$B63,INDIRECT("'" &amp; Months &amp; "'!$E$5:$E$1000"),$D63,INDIRECT("'" &amp; Months &amp; "'!$F$5:$F$1000"),$E63,INDIRECT("'" &amp; Months &amp; "'!$G$5:$G$1000"),$F63,INDIRECT("'" &amp; Months &amp; "'!$H$5:$H$1000"),$G63)),)</f>
        <v>0</v>
      </c>
      <c r="S63" s="105">
        <f ca="1">IFERROR(SUMPRODUCT(SUMIFS(INDIRECT("'" &amp; Months &amp; "'!$P$5:$P$1000"),INDIRECT("'" &amp; Months &amp; "'!$C$5:$C$1000"),$B63,INDIRECT("'" &amp; Months &amp; "'!$E$5:$E$1000"),$D63,INDIRECT("'" &amp; Months &amp; "'!$F$5:$F$1000"),$E63,INDIRECT("'" &amp; Months &amp; "'!$G$5:$G$1000"),$F63,INDIRECT("'" &amp; Months &amp; "'!$H$5:$H$1000"),$G63)),)</f>
        <v>0</v>
      </c>
      <c r="T63" s="41">
        <f ca="1">(R63-S63-L63)</f>
        <v>0</v>
      </c>
      <c r="U63" s="53">
        <f ca="1">IFERROR(T63/(L63+M63),0)</f>
        <v>0</v>
      </c>
    </row>
    <row r="64" spans="2:21" ht="15" customHeight="1" x14ac:dyDescent="0.2">
      <c r="B64" s="36">
        <v>58</v>
      </c>
      <c r="C64" s="37"/>
      <c r="D64" s="62"/>
      <c r="E64" s="2"/>
      <c r="F64" s="7"/>
      <c r="G64" s="3"/>
      <c r="H64" s="3"/>
      <c r="I64" s="108"/>
      <c r="J64" s="109"/>
      <c r="K64" s="42"/>
      <c r="L64" s="40">
        <f>SUM(I64:K64)</f>
        <v>0</v>
      </c>
      <c r="M64" s="109"/>
      <c r="N64" s="39"/>
      <c r="O64" s="39"/>
      <c r="P64" s="43">
        <f>(L64+(L64*0.129+4.6))+M64</f>
        <v>4.5999999999999996</v>
      </c>
      <c r="Q64" s="44">
        <f>(L64+(L64*0.029+4.6))+M64</f>
        <v>4.5999999999999996</v>
      </c>
      <c r="R64" s="104">
        <f ca="1">IFERROR(SUMPRODUCT(SUMIFS(INDIRECT("'" &amp; Months &amp; "'!$K$5:$K$1000"),INDIRECT("'" &amp; Months &amp; "'!$C$5:$C$1000"),$B64,INDIRECT("'" &amp; Months &amp; "'!$E$5:$E$1000"),$D64,INDIRECT("'" &amp; Months &amp; "'!$F$5:$F$1000"),$E64,INDIRECT("'" &amp; Months &amp; "'!$G$5:$G$1000"),$F64,INDIRECT("'" &amp; Months &amp; "'!$H$5:$H$1000"),$G64)),)</f>
        <v>0</v>
      </c>
      <c r="S64" s="105">
        <f ca="1">IFERROR(SUMPRODUCT(SUMIFS(INDIRECT("'" &amp; Months &amp; "'!$P$5:$P$1000"),INDIRECT("'" &amp; Months &amp; "'!$C$5:$C$1000"),$B64,INDIRECT("'" &amp; Months &amp; "'!$E$5:$E$1000"),$D64,INDIRECT("'" &amp; Months &amp; "'!$F$5:$F$1000"),$E64,INDIRECT("'" &amp; Months &amp; "'!$G$5:$G$1000"),$F64,INDIRECT("'" &amp; Months &amp; "'!$H$5:$H$1000"),$G64)),)</f>
        <v>0</v>
      </c>
      <c r="T64" s="41">
        <f ca="1">(R64-S64-L64)</f>
        <v>0</v>
      </c>
      <c r="U64" s="53">
        <f ca="1">IFERROR(T64/(L64+M64),0)</f>
        <v>0</v>
      </c>
    </row>
    <row r="65" spans="2:21" ht="15" customHeight="1" x14ac:dyDescent="0.2">
      <c r="B65" s="36">
        <v>59</v>
      </c>
      <c r="C65" s="37"/>
      <c r="D65" s="62"/>
      <c r="E65" s="2"/>
      <c r="F65" s="7"/>
      <c r="G65" s="3"/>
      <c r="H65" s="3"/>
      <c r="I65" s="108"/>
      <c r="J65" s="109"/>
      <c r="K65" s="42"/>
      <c r="L65" s="40">
        <f>SUM(I65:K65)</f>
        <v>0</v>
      </c>
      <c r="M65" s="109"/>
      <c r="N65" s="39"/>
      <c r="O65" s="39"/>
      <c r="P65" s="43">
        <f>(L65+(L65*0.129+4.6))+M65</f>
        <v>4.5999999999999996</v>
      </c>
      <c r="Q65" s="44">
        <f>(L65+(L65*0.029+4.6))+M65</f>
        <v>4.5999999999999996</v>
      </c>
      <c r="R65" s="104">
        <f ca="1">IFERROR(SUMPRODUCT(SUMIFS(INDIRECT("'" &amp; Months &amp; "'!$K$5:$K$1000"),INDIRECT("'" &amp; Months &amp; "'!$C$5:$C$1000"),$B65,INDIRECT("'" &amp; Months &amp; "'!$E$5:$E$1000"),$D65,INDIRECT("'" &amp; Months &amp; "'!$F$5:$F$1000"),$E65,INDIRECT("'" &amp; Months &amp; "'!$G$5:$G$1000"),$F65,INDIRECT("'" &amp; Months &amp; "'!$H$5:$H$1000"),$G65)),)</f>
        <v>0</v>
      </c>
      <c r="S65" s="105">
        <f ca="1">IFERROR(SUMPRODUCT(SUMIFS(INDIRECT("'" &amp; Months &amp; "'!$P$5:$P$1000"),INDIRECT("'" &amp; Months &amp; "'!$C$5:$C$1000"),$B65,INDIRECT("'" &amp; Months &amp; "'!$E$5:$E$1000"),$D65,INDIRECT("'" &amp; Months &amp; "'!$F$5:$F$1000"),$E65,INDIRECT("'" &amp; Months &amp; "'!$G$5:$G$1000"),$F65,INDIRECT("'" &amp; Months &amp; "'!$H$5:$H$1000"),$G65)),)</f>
        <v>0</v>
      </c>
      <c r="T65" s="41">
        <f ca="1">(R65-S65-L65)</f>
        <v>0</v>
      </c>
      <c r="U65" s="53">
        <f ca="1">IFERROR(T65/(L65+M65),0)</f>
        <v>0</v>
      </c>
    </row>
    <row r="66" spans="2:21" ht="15" customHeight="1" x14ac:dyDescent="0.2">
      <c r="B66" s="36">
        <v>60</v>
      </c>
      <c r="C66" s="37"/>
      <c r="D66" s="62"/>
      <c r="E66" s="2"/>
      <c r="F66" s="7"/>
      <c r="G66" s="3"/>
      <c r="H66" s="3"/>
      <c r="I66" s="108"/>
      <c r="J66" s="109"/>
      <c r="K66" s="42"/>
      <c r="L66" s="40">
        <f>SUM(I66:K66)</f>
        <v>0</v>
      </c>
      <c r="M66" s="109"/>
      <c r="N66" s="39"/>
      <c r="O66" s="39"/>
      <c r="P66" s="43">
        <f>(L66+(L66*0.129+4.6))+M66</f>
        <v>4.5999999999999996</v>
      </c>
      <c r="Q66" s="44">
        <f>(L66+(L66*0.029+4.6))+M66</f>
        <v>4.5999999999999996</v>
      </c>
      <c r="R66" s="104">
        <f ca="1">IFERROR(SUMPRODUCT(SUMIFS(INDIRECT("'" &amp; Months &amp; "'!$K$5:$K$1000"),INDIRECT("'" &amp; Months &amp; "'!$C$5:$C$1000"),$B66,INDIRECT("'" &amp; Months &amp; "'!$E$5:$E$1000"),$D66,INDIRECT("'" &amp; Months &amp; "'!$F$5:$F$1000"),$E66,INDIRECT("'" &amp; Months &amp; "'!$G$5:$G$1000"),$F66,INDIRECT("'" &amp; Months &amp; "'!$H$5:$H$1000"),$G66)),)</f>
        <v>0</v>
      </c>
      <c r="S66" s="105">
        <f ca="1">IFERROR(SUMPRODUCT(SUMIFS(INDIRECT("'" &amp; Months &amp; "'!$P$5:$P$1000"),INDIRECT("'" &amp; Months &amp; "'!$C$5:$C$1000"),$B66,INDIRECT("'" &amp; Months &amp; "'!$E$5:$E$1000"),$D66,INDIRECT("'" &amp; Months &amp; "'!$F$5:$F$1000"),$E66,INDIRECT("'" &amp; Months &amp; "'!$G$5:$G$1000"),$F66,INDIRECT("'" &amp; Months &amp; "'!$H$5:$H$1000"),$G66)),)</f>
        <v>0</v>
      </c>
      <c r="T66" s="41">
        <f ca="1">(R66-S66-L66)</f>
        <v>0</v>
      </c>
      <c r="U66" s="53">
        <f ca="1">IFERROR(T66/(L66+M66),0)</f>
        <v>0</v>
      </c>
    </row>
    <row r="67" spans="2:21" ht="15" customHeight="1" x14ac:dyDescent="0.2">
      <c r="B67" s="36">
        <v>61</v>
      </c>
      <c r="C67" s="37"/>
      <c r="D67" s="62"/>
      <c r="E67" s="2"/>
      <c r="F67" s="7"/>
      <c r="G67" s="3"/>
      <c r="H67" s="3"/>
      <c r="I67" s="108"/>
      <c r="J67" s="109"/>
      <c r="K67" s="42"/>
      <c r="L67" s="40">
        <f>SUM(I67:K67)</f>
        <v>0</v>
      </c>
      <c r="M67" s="109"/>
      <c r="N67" s="39"/>
      <c r="O67" s="39"/>
      <c r="P67" s="43">
        <f>(L67+(L67*0.129+4.6))+M67</f>
        <v>4.5999999999999996</v>
      </c>
      <c r="Q67" s="44">
        <f>(L67+(L67*0.029+4.6))+M67</f>
        <v>4.5999999999999996</v>
      </c>
      <c r="R67" s="104">
        <f ca="1">IFERROR(SUMPRODUCT(SUMIFS(INDIRECT("'" &amp; Months &amp; "'!$K$5:$K$1000"),INDIRECT("'" &amp; Months &amp; "'!$C$5:$C$1000"),$B67,INDIRECT("'" &amp; Months &amp; "'!$E$5:$E$1000"),$D67,INDIRECT("'" &amp; Months &amp; "'!$F$5:$F$1000"),$E67,INDIRECT("'" &amp; Months &amp; "'!$G$5:$G$1000"),$F67,INDIRECT("'" &amp; Months &amp; "'!$H$5:$H$1000"),$G67)),)</f>
        <v>0</v>
      </c>
      <c r="S67" s="105">
        <f ca="1">IFERROR(SUMPRODUCT(SUMIFS(INDIRECT("'" &amp; Months &amp; "'!$P$5:$P$1000"),INDIRECT("'" &amp; Months &amp; "'!$C$5:$C$1000"),$B67,INDIRECT("'" &amp; Months &amp; "'!$E$5:$E$1000"),$D67,INDIRECT("'" &amp; Months &amp; "'!$F$5:$F$1000"),$E67,INDIRECT("'" &amp; Months &amp; "'!$G$5:$G$1000"),$F67,INDIRECT("'" &amp; Months &amp; "'!$H$5:$H$1000"),$G67)),)</f>
        <v>0</v>
      </c>
      <c r="T67" s="41">
        <f ca="1">(R67-S67-L67)</f>
        <v>0</v>
      </c>
      <c r="U67" s="53">
        <f ca="1">IFERROR(T67/(L67+M67),0)</f>
        <v>0</v>
      </c>
    </row>
    <row r="68" spans="2:21" ht="15" customHeight="1" x14ac:dyDescent="0.2">
      <c r="B68" s="36">
        <v>62</v>
      </c>
      <c r="C68" s="37"/>
      <c r="D68" s="62"/>
      <c r="E68" s="2"/>
      <c r="F68" s="7"/>
      <c r="G68" s="3"/>
      <c r="H68" s="3"/>
      <c r="I68" s="108"/>
      <c r="J68" s="109"/>
      <c r="K68" s="42"/>
      <c r="L68" s="40">
        <f>SUM(I68:K68)</f>
        <v>0</v>
      </c>
      <c r="M68" s="109"/>
      <c r="N68" s="39"/>
      <c r="O68" s="39"/>
      <c r="P68" s="43">
        <f>(L68+(L68*0.129+4.6))+M68</f>
        <v>4.5999999999999996</v>
      </c>
      <c r="Q68" s="44">
        <f>(L68+(L68*0.029+4.6))+M68</f>
        <v>4.5999999999999996</v>
      </c>
      <c r="R68" s="104">
        <f ca="1">IFERROR(SUMPRODUCT(SUMIFS(INDIRECT("'" &amp; Months &amp; "'!$K$5:$K$1000"),INDIRECT("'" &amp; Months &amp; "'!$C$5:$C$1000"),$B68,INDIRECT("'" &amp; Months &amp; "'!$E$5:$E$1000"),$D68,INDIRECT("'" &amp; Months &amp; "'!$F$5:$F$1000"),$E68,INDIRECT("'" &amp; Months &amp; "'!$G$5:$G$1000"),$F68,INDIRECT("'" &amp; Months &amp; "'!$H$5:$H$1000"),$G68)),)</f>
        <v>0</v>
      </c>
      <c r="S68" s="105">
        <f ca="1">IFERROR(SUMPRODUCT(SUMIFS(INDIRECT("'" &amp; Months &amp; "'!$P$5:$P$1000"),INDIRECT("'" &amp; Months &amp; "'!$C$5:$C$1000"),$B68,INDIRECT("'" &amp; Months &amp; "'!$E$5:$E$1000"),$D68,INDIRECT("'" &amp; Months &amp; "'!$F$5:$F$1000"),$E68,INDIRECT("'" &amp; Months &amp; "'!$G$5:$G$1000"),$F68,INDIRECT("'" &amp; Months &amp; "'!$H$5:$H$1000"),$G68)),)</f>
        <v>0</v>
      </c>
      <c r="T68" s="41">
        <f ca="1">(R68-S68-L68)</f>
        <v>0</v>
      </c>
      <c r="U68" s="53">
        <f ca="1">IFERROR(T68/(L68+M68),0)</f>
        <v>0</v>
      </c>
    </row>
    <row r="69" spans="2:21" ht="15" customHeight="1" x14ac:dyDescent="0.2">
      <c r="B69" s="36">
        <v>63</v>
      </c>
      <c r="C69" s="37"/>
      <c r="D69" s="62"/>
      <c r="E69" s="2"/>
      <c r="F69" s="7"/>
      <c r="G69" s="3"/>
      <c r="H69" s="3"/>
      <c r="I69" s="108"/>
      <c r="J69" s="109"/>
      <c r="K69" s="42"/>
      <c r="L69" s="40">
        <f>SUM(I69:K69)</f>
        <v>0</v>
      </c>
      <c r="M69" s="109"/>
      <c r="N69" s="39"/>
      <c r="O69" s="39"/>
      <c r="P69" s="43">
        <f>(L69+(L69*0.129+4.6))+M69</f>
        <v>4.5999999999999996</v>
      </c>
      <c r="Q69" s="44">
        <f>(L69+(L69*0.029+4.6))+M69</f>
        <v>4.5999999999999996</v>
      </c>
      <c r="R69" s="104">
        <f ca="1">IFERROR(SUMPRODUCT(SUMIFS(INDIRECT("'" &amp; Months &amp; "'!$K$5:$K$1000"),INDIRECT("'" &amp; Months &amp; "'!$C$5:$C$1000"),$B69,INDIRECT("'" &amp; Months &amp; "'!$E$5:$E$1000"),$D69,INDIRECT("'" &amp; Months &amp; "'!$F$5:$F$1000"),$E69,INDIRECT("'" &amp; Months &amp; "'!$G$5:$G$1000"),$F69,INDIRECT("'" &amp; Months &amp; "'!$H$5:$H$1000"),$G69)),)</f>
        <v>0</v>
      </c>
      <c r="S69" s="105">
        <f ca="1">IFERROR(SUMPRODUCT(SUMIFS(INDIRECT("'" &amp; Months &amp; "'!$P$5:$P$1000"),INDIRECT("'" &amp; Months &amp; "'!$C$5:$C$1000"),$B69,INDIRECT("'" &amp; Months &amp; "'!$E$5:$E$1000"),$D69,INDIRECT("'" &amp; Months &amp; "'!$F$5:$F$1000"),$E69,INDIRECT("'" &amp; Months &amp; "'!$G$5:$G$1000"),$F69,INDIRECT("'" &amp; Months &amp; "'!$H$5:$H$1000"),$G69)),)</f>
        <v>0</v>
      </c>
      <c r="T69" s="41">
        <f ca="1">(R69-S69-L69)</f>
        <v>0</v>
      </c>
      <c r="U69" s="53">
        <f ca="1">IFERROR(T69/(L69+M69),0)</f>
        <v>0</v>
      </c>
    </row>
    <row r="70" spans="2:21" ht="15" customHeight="1" x14ac:dyDescent="0.2">
      <c r="B70" s="36">
        <v>64</v>
      </c>
      <c r="C70" s="37"/>
      <c r="D70" s="62"/>
      <c r="E70" s="2"/>
      <c r="F70" s="7"/>
      <c r="G70" s="3"/>
      <c r="H70" s="3"/>
      <c r="I70" s="108"/>
      <c r="J70" s="109"/>
      <c r="K70" s="42"/>
      <c r="L70" s="40">
        <f>SUM(I70:K70)</f>
        <v>0</v>
      </c>
      <c r="M70" s="109"/>
      <c r="N70" s="39"/>
      <c r="O70" s="39"/>
      <c r="P70" s="43">
        <f>(L70+(L70*0.129+4.6))+M70</f>
        <v>4.5999999999999996</v>
      </c>
      <c r="Q70" s="44">
        <f>(L70+(L70*0.029+4.6))+M70</f>
        <v>4.5999999999999996</v>
      </c>
      <c r="R70" s="104">
        <f ca="1">IFERROR(SUMPRODUCT(SUMIFS(INDIRECT("'" &amp; Months &amp; "'!$K$5:$K$1000"),INDIRECT("'" &amp; Months &amp; "'!$C$5:$C$1000"),$B70,INDIRECT("'" &amp; Months &amp; "'!$E$5:$E$1000"),$D70,INDIRECT("'" &amp; Months &amp; "'!$F$5:$F$1000"),$E70,INDIRECT("'" &amp; Months &amp; "'!$G$5:$G$1000"),$F70,INDIRECT("'" &amp; Months &amp; "'!$H$5:$H$1000"),$G70)),)</f>
        <v>0</v>
      </c>
      <c r="S70" s="105">
        <f ca="1">IFERROR(SUMPRODUCT(SUMIFS(INDIRECT("'" &amp; Months &amp; "'!$P$5:$P$1000"),INDIRECT("'" &amp; Months &amp; "'!$C$5:$C$1000"),$B70,INDIRECT("'" &amp; Months &amp; "'!$E$5:$E$1000"),$D70,INDIRECT("'" &amp; Months &amp; "'!$F$5:$F$1000"),$E70,INDIRECT("'" &amp; Months &amp; "'!$G$5:$G$1000"),$F70,INDIRECT("'" &amp; Months &amp; "'!$H$5:$H$1000"),$G70)),)</f>
        <v>0</v>
      </c>
      <c r="T70" s="41">
        <f ca="1">(R70-S70-L70)</f>
        <v>0</v>
      </c>
      <c r="U70" s="53">
        <f ca="1">IFERROR(T70/(L70+M70),0)</f>
        <v>0</v>
      </c>
    </row>
    <row r="71" spans="2:21" ht="15" customHeight="1" x14ac:dyDescent="0.2">
      <c r="B71" s="36">
        <v>65</v>
      </c>
      <c r="C71" s="37"/>
      <c r="D71" s="62"/>
      <c r="E71" s="2"/>
      <c r="F71" s="7"/>
      <c r="G71" s="3"/>
      <c r="H71" s="3"/>
      <c r="I71" s="108"/>
      <c r="J71" s="109"/>
      <c r="K71" s="42"/>
      <c r="L71" s="40">
        <f>SUM(I71:K71)</f>
        <v>0</v>
      </c>
      <c r="M71" s="109"/>
      <c r="N71" s="39"/>
      <c r="O71" s="39"/>
      <c r="P71" s="43">
        <f>(L71+(L71*0.129+4.6))+M71</f>
        <v>4.5999999999999996</v>
      </c>
      <c r="Q71" s="44">
        <f>(L71+(L71*0.029+4.6))+M71</f>
        <v>4.5999999999999996</v>
      </c>
      <c r="R71" s="104">
        <f ca="1">IFERROR(SUMPRODUCT(SUMIFS(INDIRECT("'" &amp; Months &amp; "'!$K$5:$K$1000"),INDIRECT("'" &amp; Months &amp; "'!$C$5:$C$1000"),$B71,INDIRECT("'" &amp; Months &amp; "'!$E$5:$E$1000"),$D71,INDIRECT("'" &amp; Months &amp; "'!$F$5:$F$1000"),$E71,INDIRECT("'" &amp; Months &amp; "'!$G$5:$G$1000"),$F71,INDIRECT("'" &amp; Months &amp; "'!$H$5:$H$1000"),$G71)),)</f>
        <v>0</v>
      </c>
      <c r="S71" s="105">
        <f ca="1">IFERROR(SUMPRODUCT(SUMIFS(INDIRECT("'" &amp; Months &amp; "'!$P$5:$P$1000"),INDIRECT("'" &amp; Months &amp; "'!$C$5:$C$1000"),$B71,INDIRECT("'" &amp; Months &amp; "'!$E$5:$E$1000"),$D71,INDIRECT("'" &amp; Months &amp; "'!$F$5:$F$1000"),$E71,INDIRECT("'" &amp; Months &amp; "'!$G$5:$G$1000"),$F71,INDIRECT("'" &amp; Months &amp; "'!$H$5:$H$1000"),$G71)),)</f>
        <v>0</v>
      </c>
      <c r="T71" s="41">
        <f ca="1">(R71-S71-L71)</f>
        <v>0</v>
      </c>
      <c r="U71" s="53">
        <f ca="1">IFERROR(T71/(L71+M71),0)</f>
        <v>0</v>
      </c>
    </row>
    <row r="72" spans="2:21" ht="15" customHeight="1" x14ac:dyDescent="0.2">
      <c r="B72" s="36">
        <v>66</v>
      </c>
      <c r="C72" s="37"/>
      <c r="D72" s="62"/>
      <c r="E72" s="2"/>
      <c r="F72" s="7"/>
      <c r="G72" s="3"/>
      <c r="H72" s="3"/>
      <c r="I72" s="108"/>
      <c r="J72" s="109"/>
      <c r="K72" s="42"/>
      <c r="L72" s="40">
        <f>SUM(I72:K72)</f>
        <v>0</v>
      </c>
      <c r="M72" s="109"/>
      <c r="N72" s="39"/>
      <c r="O72" s="39"/>
      <c r="P72" s="43">
        <f>(L72+(L72*0.129+4.6))+M72</f>
        <v>4.5999999999999996</v>
      </c>
      <c r="Q72" s="44">
        <f>(L72+(L72*0.029+4.6))+M72</f>
        <v>4.5999999999999996</v>
      </c>
      <c r="R72" s="104">
        <f ca="1">IFERROR(SUMPRODUCT(SUMIFS(INDIRECT("'" &amp; Months &amp; "'!$K$5:$K$1000"),INDIRECT("'" &amp; Months &amp; "'!$C$5:$C$1000"),$B72,INDIRECT("'" &amp; Months &amp; "'!$E$5:$E$1000"),$D72,INDIRECT("'" &amp; Months &amp; "'!$F$5:$F$1000"),$E72,INDIRECT("'" &amp; Months &amp; "'!$G$5:$G$1000"),$F72,INDIRECT("'" &amp; Months &amp; "'!$H$5:$H$1000"),$G72)),)</f>
        <v>0</v>
      </c>
      <c r="S72" s="105">
        <f ca="1">IFERROR(SUMPRODUCT(SUMIFS(INDIRECT("'" &amp; Months &amp; "'!$P$5:$P$1000"),INDIRECT("'" &amp; Months &amp; "'!$C$5:$C$1000"),$B72,INDIRECT("'" &amp; Months &amp; "'!$E$5:$E$1000"),$D72,INDIRECT("'" &amp; Months &amp; "'!$F$5:$F$1000"),$E72,INDIRECT("'" &amp; Months &amp; "'!$G$5:$G$1000"),$F72,INDIRECT("'" &amp; Months &amp; "'!$H$5:$H$1000"),$G72)),)</f>
        <v>0</v>
      </c>
      <c r="T72" s="41">
        <f ca="1">(R72-S72-L72)</f>
        <v>0</v>
      </c>
      <c r="U72" s="53">
        <f ca="1">IFERROR(T72/(L72+M72),0)</f>
        <v>0</v>
      </c>
    </row>
    <row r="73" spans="2:21" ht="15" customHeight="1" x14ac:dyDescent="0.2">
      <c r="B73" s="36">
        <v>67</v>
      </c>
      <c r="C73" s="37"/>
      <c r="D73" s="62"/>
      <c r="E73" s="2"/>
      <c r="F73" s="7"/>
      <c r="G73" s="3"/>
      <c r="H73" s="3"/>
      <c r="I73" s="108"/>
      <c r="J73" s="109"/>
      <c r="K73" s="42"/>
      <c r="L73" s="40">
        <f>SUM(I73:K73)</f>
        <v>0</v>
      </c>
      <c r="M73" s="109"/>
      <c r="N73" s="39"/>
      <c r="O73" s="39"/>
      <c r="P73" s="43">
        <f>(L73+(L73*0.129+4.6))+M73</f>
        <v>4.5999999999999996</v>
      </c>
      <c r="Q73" s="44">
        <f>(L73+(L73*0.029+4.6))+M73</f>
        <v>4.5999999999999996</v>
      </c>
      <c r="R73" s="104">
        <f ca="1">IFERROR(SUMPRODUCT(SUMIFS(INDIRECT("'" &amp; Months &amp; "'!$K$5:$K$1000"),INDIRECT("'" &amp; Months &amp; "'!$C$5:$C$1000"),$B73,INDIRECT("'" &amp; Months &amp; "'!$E$5:$E$1000"),$D73,INDIRECT("'" &amp; Months &amp; "'!$F$5:$F$1000"),$E73,INDIRECT("'" &amp; Months &amp; "'!$G$5:$G$1000"),$F73,INDIRECT("'" &amp; Months &amp; "'!$H$5:$H$1000"),$G73)),)</f>
        <v>0</v>
      </c>
      <c r="S73" s="105">
        <f ca="1">IFERROR(SUMPRODUCT(SUMIFS(INDIRECT("'" &amp; Months &amp; "'!$P$5:$P$1000"),INDIRECT("'" &amp; Months &amp; "'!$C$5:$C$1000"),$B73,INDIRECT("'" &amp; Months &amp; "'!$E$5:$E$1000"),$D73,INDIRECT("'" &amp; Months &amp; "'!$F$5:$F$1000"),$E73,INDIRECT("'" &amp; Months &amp; "'!$G$5:$G$1000"),$F73,INDIRECT("'" &amp; Months &amp; "'!$H$5:$H$1000"),$G73)),)</f>
        <v>0</v>
      </c>
      <c r="T73" s="41">
        <f ca="1">(R73-S73-L73)</f>
        <v>0</v>
      </c>
      <c r="U73" s="53">
        <f ca="1">IFERROR(T73/(L73+M73),0)</f>
        <v>0</v>
      </c>
    </row>
    <row r="74" spans="2:21" ht="15" customHeight="1" x14ac:dyDescent="0.2">
      <c r="B74" s="36">
        <v>68</v>
      </c>
      <c r="C74" s="37"/>
      <c r="D74" s="62"/>
      <c r="E74" s="2"/>
      <c r="F74" s="7"/>
      <c r="G74" s="3"/>
      <c r="H74" s="3"/>
      <c r="I74" s="108"/>
      <c r="J74" s="109"/>
      <c r="K74" s="42"/>
      <c r="L74" s="40">
        <f>SUM(I74:K74)</f>
        <v>0</v>
      </c>
      <c r="M74" s="109"/>
      <c r="N74" s="39"/>
      <c r="O74" s="39"/>
      <c r="P74" s="43">
        <f>(L74+(L74*0.129+4.6))+M74</f>
        <v>4.5999999999999996</v>
      </c>
      <c r="Q74" s="44">
        <f>(L74+(L74*0.029+4.6))+M74</f>
        <v>4.5999999999999996</v>
      </c>
      <c r="R74" s="104">
        <f ca="1">IFERROR(SUMPRODUCT(SUMIFS(INDIRECT("'" &amp; Months &amp; "'!$K$5:$K$1000"),INDIRECT("'" &amp; Months &amp; "'!$C$5:$C$1000"),$B74,INDIRECT("'" &amp; Months &amp; "'!$E$5:$E$1000"),$D74,INDIRECT("'" &amp; Months &amp; "'!$F$5:$F$1000"),$E74,INDIRECT("'" &amp; Months &amp; "'!$G$5:$G$1000"),$F74,INDIRECT("'" &amp; Months &amp; "'!$H$5:$H$1000"),$G74)),)</f>
        <v>0</v>
      </c>
      <c r="S74" s="105">
        <f ca="1">IFERROR(SUMPRODUCT(SUMIFS(INDIRECT("'" &amp; Months &amp; "'!$P$5:$P$1000"),INDIRECT("'" &amp; Months &amp; "'!$C$5:$C$1000"),$B74,INDIRECT("'" &amp; Months &amp; "'!$E$5:$E$1000"),$D74,INDIRECT("'" &amp; Months &amp; "'!$F$5:$F$1000"),$E74,INDIRECT("'" &amp; Months &amp; "'!$G$5:$G$1000"),$F74,INDIRECT("'" &amp; Months &amp; "'!$H$5:$H$1000"),$G74)),)</f>
        <v>0</v>
      </c>
      <c r="T74" s="41">
        <f ca="1">(R74-S74-L74)</f>
        <v>0</v>
      </c>
      <c r="U74" s="53">
        <f ca="1">IFERROR(T74/(L74+M74),0)</f>
        <v>0</v>
      </c>
    </row>
    <row r="75" spans="2:21" ht="15" customHeight="1" x14ac:dyDescent="0.2">
      <c r="B75" s="36">
        <v>69</v>
      </c>
      <c r="C75" s="37"/>
      <c r="D75" s="62"/>
      <c r="E75" s="2"/>
      <c r="F75" s="7"/>
      <c r="G75" s="3"/>
      <c r="H75" s="3"/>
      <c r="I75" s="108"/>
      <c r="J75" s="109"/>
      <c r="K75" s="42"/>
      <c r="L75" s="40">
        <f>SUM(I75:K75)</f>
        <v>0</v>
      </c>
      <c r="M75" s="109"/>
      <c r="N75" s="39"/>
      <c r="O75" s="39"/>
      <c r="P75" s="43">
        <f>(L75+(L75*0.129+4.6))+M75</f>
        <v>4.5999999999999996</v>
      </c>
      <c r="Q75" s="44">
        <f>(L75+(L75*0.029+4.6))+M75</f>
        <v>4.5999999999999996</v>
      </c>
      <c r="R75" s="104">
        <f ca="1">IFERROR(SUMPRODUCT(SUMIFS(INDIRECT("'" &amp; Months &amp; "'!$K$5:$K$1000"),INDIRECT("'" &amp; Months &amp; "'!$C$5:$C$1000"),$B75,INDIRECT("'" &amp; Months &amp; "'!$E$5:$E$1000"),$D75,INDIRECT("'" &amp; Months &amp; "'!$F$5:$F$1000"),$E75,INDIRECT("'" &amp; Months &amp; "'!$G$5:$G$1000"),$F75,INDIRECT("'" &amp; Months &amp; "'!$H$5:$H$1000"),$G75)),)</f>
        <v>0</v>
      </c>
      <c r="S75" s="105">
        <f ca="1">IFERROR(SUMPRODUCT(SUMIFS(INDIRECT("'" &amp; Months &amp; "'!$P$5:$P$1000"),INDIRECT("'" &amp; Months &amp; "'!$C$5:$C$1000"),$B75,INDIRECT("'" &amp; Months &amp; "'!$E$5:$E$1000"),$D75,INDIRECT("'" &amp; Months &amp; "'!$F$5:$F$1000"),$E75,INDIRECT("'" &amp; Months &amp; "'!$G$5:$G$1000"),$F75,INDIRECT("'" &amp; Months &amp; "'!$H$5:$H$1000"),$G75)),)</f>
        <v>0</v>
      </c>
      <c r="T75" s="41">
        <f ca="1">(R75-S75-L75)</f>
        <v>0</v>
      </c>
      <c r="U75" s="53">
        <f ca="1">IFERROR(T75/(L75+M75),0)</f>
        <v>0</v>
      </c>
    </row>
    <row r="76" spans="2:21" ht="15" customHeight="1" x14ac:dyDescent="0.2">
      <c r="B76" s="36">
        <v>70</v>
      </c>
      <c r="C76" s="37"/>
      <c r="D76" s="62"/>
      <c r="E76" s="2"/>
      <c r="F76" s="7"/>
      <c r="G76" s="3"/>
      <c r="H76" s="3"/>
      <c r="I76" s="108"/>
      <c r="J76" s="109"/>
      <c r="K76" s="42"/>
      <c r="L76" s="40">
        <f>SUM(I76:K76)</f>
        <v>0</v>
      </c>
      <c r="M76" s="109"/>
      <c r="N76" s="39"/>
      <c r="O76" s="39"/>
      <c r="P76" s="43">
        <f>(L76+(L76*0.129+4.6))+M76</f>
        <v>4.5999999999999996</v>
      </c>
      <c r="Q76" s="44">
        <f>(L76+(L76*0.029+4.6))+M76</f>
        <v>4.5999999999999996</v>
      </c>
      <c r="R76" s="104">
        <f ca="1">IFERROR(SUMPRODUCT(SUMIFS(INDIRECT("'" &amp; Months &amp; "'!$K$5:$K$1000"),INDIRECT("'" &amp; Months &amp; "'!$C$5:$C$1000"),$B76,INDIRECT("'" &amp; Months &amp; "'!$E$5:$E$1000"),$D76,INDIRECT("'" &amp; Months &amp; "'!$F$5:$F$1000"),$E76,INDIRECT("'" &amp; Months &amp; "'!$G$5:$G$1000"),$F76,INDIRECT("'" &amp; Months &amp; "'!$H$5:$H$1000"),$G76)),)</f>
        <v>0</v>
      </c>
      <c r="S76" s="105">
        <f ca="1">IFERROR(SUMPRODUCT(SUMIFS(INDIRECT("'" &amp; Months &amp; "'!$P$5:$P$1000"),INDIRECT("'" &amp; Months &amp; "'!$C$5:$C$1000"),$B76,INDIRECT("'" &amp; Months &amp; "'!$E$5:$E$1000"),$D76,INDIRECT("'" &amp; Months &amp; "'!$F$5:$F$1000"),$E76,INDIRECT("'" &amp; Months &amp; "'!$G$5:$G$1000"),$F76,INDIRECT("'" &amp; Months &amp; "'!$H$5:$H$1000"),$G76)),)</f>
        <v>0</v>
      </c>
      <c r="T76" s="41">
        <f ca="1">(R76-S76-L76)</f>
        <v>0</v>
      </c>
      <c r="U76" s="53">
        <f ca="1">IFERROR(T76/(L76+M76),0)</f>
        <v>0</v>
      </c>
    </row>
    <row r="77" spans="2:21" ht="15" customHeight="1" x14ac:dyDescent="0.2">
      <c r="B77" s="36">
        <v>71</v>
      </c>
      <c r="C77" s="37"/>
      <c r="D77" s="62"/>
      <c r="E77" s="2"/>
      <c r="F77" s="7"/>
      <c r="G77" s="3"/>
      <c r="H77" s="3"/>
      <c r="I77" s="108"/>
      <c r="J77" s="109"/>
      <c r="K77" s="42"/>
      <c r="L77" s="40">
        <f>SUM(I77:K77)</f>
        <v>0</v>
      </c>
      <c r="M77" s="109"/>
      <c r="N77" s="39"/>
      <c r="O77" s="39"/>
      <c r="P77" s="43">
        <f>(L77+(L77*0.129+4.6))+M77</f>
        <v>4.5999999999999996</v>
      </c>
      <c r="Q77" s="44">
        <f>(L77+(L77*0.029+4.6))+M77</f>
        <v>4.5999999999999996</v>
      </c>
      <c r="R77" s="104">
        <f ca="1">IFERROR(SUMPRODUCT(SUMIFS(INDIRECT("'" &amp; Months &amp; "'!$K$5:$K$1000"),INDIRECT("'" &amp; Months &amp; "'!$C$5:$C$1000"),$B77,INDIRECT("'" &amp; Months &amp; "'!$E$5:$E$1000"),$D77,INDIRECT("'" &amp; Months &amp; "'!$F$5:$F$1000"),$E77,INDIRECT("'" &amp; Months &amp; "'!$G$5:$G$1000"),$F77,INDIRECT("'" &amp; Months &amp; "'!$H$5:$H$1000"),$G77)),)</f>
        <v>0</v>
      </c>
      <c r="S77" s="105">
        <f ca="1">IFERROR(SUMPRODUCT(SUMIFS(INDIRECT("'" &amp; Months &amp; "'!$P$5:$P$1000"),INDIRECT("'" &amp; Months &amp; "'!$C$5:$C$1000"),$B77,INDIRECT("'" &amp; Months &amp; "'!$E$5:$E$1000"),$D77,INDIRECT("'" &amp; Months &amp; "'!$F$5:$F$1000"),$E77,INDIRECT("'" &amp; Months &amp; "'!$G$5:$G$1000"),$F77,INDIRECT("'" &amp; Months &amp; "'!$H$5:$H$1000"),$G77)),)</f>
        <v>0</v>
      </c>
      <c r="T77" s="41">
        <f ca="1">(R77-S77-L77)</f>
        <v>0</v>
      </c>
      <c r="U77" s="53">
        <f ca="1">IFERROR(T77/(L77+M77),0)</f>
        <v>0</v>
      </c>
    </row>
    <row r="78" spans="2:21" ht="15" customHeight="1" x14ac:dyDescent="0.2">
      <c r="B78" s="36">
        <v>72</v>
      </c>
      <c r="C78" s="37"/>
      <c r="D78" s="62"/>
      <c r="E78" s="2"/>
      <c r="F78" s="7"/>
      <c r="G78" s="3"/>
      <c r="H78" s="3"/>
      <c r="I78" s="108"/>
      <c r="J78" s="109"/>
      <c r="K78" s="42"/>
      <c r="L78" s="40">
        <f>SUM(I78:K78)</f>
        <v>0</v>
      </c>
      <c r="M78" s="109"/>
      <c r="N78" s="39"/>
      <c r="O78" s="39"/>
      <c r="P78" s="43">
        <f>(L78+(L78*0.129+4.6))+M78</f>
        <v>4.5999999999999996</v>
      </c>
      <c r="Q78" s="44">
        <f>(L78+(L78*0.029+4.6))+M78</f>
        <v>4.5999999999999996</v>
      </c>
      <c r="R78" s="104">
        <f ca="1">IFERROR(SUMPRODUCT(SUMIFS(INDIRECT("'" &amp; Months &amp; "'!$K$5:$K$1000"),INDIRECT("'" &amp; Months &amp; "'!$C$5:$C$1000"),$B78,INDIRECT("'" &amp; Months &amp; "'!$E$5:$E$1000"),$D78,INDIRECT("'" &amp; Months &amp; "'!$F$5:$F$1000"),$E78,INDIRECT("'" &amp; Months &amp; "'!$G$5:$G$1000"),$F78,INDIRECT("'" &amp; Months &amp; "'!$H$5:$H$1000"),$G78)),)</f>
        <v>0</v>
      </c>
      <c r="S78" s="105">
        <f ca="1">IFERROR(SUMPRODUCT(SUMIFS(INDIRECT("'" &amp; Months &amp; "'!$P$5:$P$1000"),INDIRECT("'" &amp; Months &amp; "'!$C$5:$C$1000"),$B78,INDIRECT("'" &amp; Months &amp; "'!$E$5:$E$1000"),$D78,INDIRECT("'" &amp; Months &amp; "'!$F$5:$F$1000"),$E78,INDIRECT("'" &amp; Months &amp; "'!$G$5:$G$1000"),$F78,INDIRECT("'" &amp; Months &amp; "'!$H$5:$H$1000"),$G78)),)</f>
        <v>0</v>
      </c>
      <c r="T78" s="41">
        <f ca="1">(R78-S78-L78)</f>
        <v>0</v>
      </c>
      <c r="U78" s="53">
        <f ca="1">IFERROR(T78/(L78+M78),0)</f>
        <v>0</v>
      </c>
    </row>
    <row r="79" spans="2:21" ht="15" customHeight="1" x14ac:dyDescent="0.2">
      <c r="B79" s="36">
        <v>73</v>
      </c>
      <c r="C79" s="37"/>
      <c r="D79" s="62"/>
      <c r="E79" s="2"/>
      <c r="F79" s="7"/>
      <c r="G79" s="3"/>
      <c r="H79" s="3"/>
      <c r="I79" s="108"/>
      <c r="J79" s="109"/>
      <c r="K79" s="42"/>
      <c r="L79" s="40">
        <f>SUM(I79:K79)</f>
        <v>0</v>
      </c>
      <c r="M79" s="109"/>
      <c r="N79" s="39"/>
      <c r="O79" s="39"/>
      <c r="P79" s="43">
        <f>(L79+(L79*0.129+4.6))+M79</f>
        <v>4.5999999999999996</v>
      </c>
      <c r="Q79" s="44">
        <f>(L79+(L79*0.029+4.6))+M79</f>
        <v>4.5999999999999996</v>
      </c>
      <c r="R79" s="104">
        <f ca="1">IFERROR(SUMPRODUCT(SUMIFS(INDIRECT("'" &amp; Months &amp; "'!$K$5:$K$1000"),INDIRECT("'" &amp; Months &amp; "'!$C$5:$C$1000"),$B79,INDIRECT("'" &amp; Months &amp; "'!$E$5:$E$1000"),$D79,INDIRECT("'" &amp; Months &amp; "'!$F$5:$F$1000"),$E79,INDIRECT("'" &amp; Months &amp; "'!$G$5:$G$1000"),$F79,INDIRECT("'" &amp; Months &amp; "'!$H$5:$H$1000"),$G79)),)</f>
        <v>0</v>
      </c>
      <c r="S79" s="105">
        <f ca="1">IFERROR(SUMPRODUCT(SUMIFS(INDIRECT("'" &amp; Months &amp; "'!$P$5:$P$1000"),INDIRECT("'" &amp; Months &amp; "'!$C$5:$C$1000"),$B79,INDIRECT("'" &amp; Months &amp; "'!$E$5:$E$1000"),$D79,INDIRECT("'" &amp; Months &amp; "'!$F$5:$F$1000"),$E79,INDIRECT("'" &amp; Months &amp; "'!$G$5:$G$1000"),$F79,INDIRECT("'" &amp; Months &amp; "'!$H$5:$H$1000"),$G79)),)</f>
        <v>0</v>
      </c>
      <c r="T79" s="41">
        <f ca="1">(R79-S79-L79)</f>
        <v>0</v>
      </c>
      <c r="U79" s="53">
        <f ca="1">IFERROR(T79/(L79+M79),0)</f>
        <v>0</v>
      </c>
    </row>
    <row r="80" spans="2:21" ht="15" customHeight="1" x14ac:dyDescent="0.2">
      <c r="B80" s="36">
        <v>74</v>
      </c>
      <c r="C80" s="37"/>
      <c r="D80" s="62"/>
      <c r="E80" s="2"/>
      <c r="F80" s="7"/>
      <c r="G80" s="3"/>
      <c r="H80" s="3"/>
      <c r="I80" s="108"/>
      <c r="J80" s="109"/>
      <c r="K80" s="42"/>
      <c r="L80" s="40">
        <f>SUM(I80:K80)</f>
        <v>0</v>
      </c>
      <c r="M80" s="109"/>
      <c r="N80" s="39"/>
      <c r="O80" s="39"/>
      <c r="P80" s="43">
        <f>(L80+(L80*0.129+4.6))+M80</f>
        <v>4.5999999999999996</v>
      </c>
      <c r="Q80" s="44">
        <f>(L80+(L80*0.029+4.6))+M80</f>
        <v>4.5999999999999996</v>
      </c>
      <c r="R80" s="104">
        <f ca="1">IFERROR(SUMPRODUCT(SUMIFS(INDIRECT("'" &amp; Months &amp; "'!$K$5:$K$1000"),INDIRECT("'" &amp; Months &amp; "'!$C$5:$C$1000"),$B80,INDIRECT("'" &amp; Months &amp; "'!$E$5:$E$1000"),$D80,INDIRECT("'" &amp; Months &amp; "'!$F$5:$F$1000"),$E80,INDIRECT("'" &amp; Months &amp; "'!$G$5:$G$1000"),$F80,INDIRECT("'" &amp; Months &amp; "'!$H$5:$H$1000"),$G80)),)</f>
        <v>0</v>
      </c>
      <c r="S80" s="105">
        <f ca="1">IFERROR(SUMPRODUCT(SUMIFS(INDIRECT("'" &amp; Months &amp; "'!$P$5:$P$1000"),INDIRECT("'" &amp; Months &amp; "'!$C$5:$C$1000"),$B80,INDIRECT("'" &amp; Months &amp; "'!$E$5:$E$1000"),$D80,INDIRECT("'" &amp; Months &amp; "'!$F$5:$F$1000"),$E80,INDIRECT("'" &amp; Months &amp; "'!$G$5:$G$1000"),$F80,INDIRECT("'" &amp; Months &amp; "'!$H$5:$H$1000"),$G80)),)</f>
        <v>0</v>
      </c>
      <c r="T80" s="41">
        <f ca="1">(R80-S80-L80)</f>
        <v>0</v>
      </c>
      <c r="U80" s="53">
        <f ca="1">IFERROR(T80/(L80+M80),0)</f>
        <v>0</v>
      </c>
    </row>
    <row r="81" spans="2:21" ht="15" customHeight="1" x14ac:dyDescent="0.2">
      <c r="B81" s="36">
        <v>75</v>
      </c>
      <c r="C81" s="37"/>
      <c r="D81" s="62"/>
      <c r="E81" s="2"/>
      <c r="F81" s="7"/>
      <c r="G81" s="3"/>
      <c r="H81" s="3"/>
      <c r="I81" s="108"/>
      <c r="J81" s="109"/>
      <c r="K81" s="42"/>
      <c r="L81" s="40">
        <f>SUM(I81:K81)</f>
        <v>0</v>
      </c>
      <c r="M81" s="109"/>
      <c r="N81" s="39"/>
      <c r="O81" s="39"/>
      <c r="P81" s="43">
        <f>(L81+(L81*0.129+4.6))+M81</f>
        <v>4.5999999999999996</v>
      </c>
      <c r="Q81" s="44">
        <f>(L81+(L81*0.029+4.6))+M81</f>
        <v>4.5999999999999996</v>
      </c>
      <c r="R81" s="104">
        <f ca="1">IFERROR(SUMPRODUCT(SUMIFS(INDIRECT("'" &amp; Months &amp; "'!$K$5:$K$1000"),INDIRECT("'" &amp; Months &amp; "'!$C$5:$C$1000"),$B81,INDIRECT("'" &amp; Months &amp; "'!$E$5:$E$1000"),$D81,INDIRECT("'" &amp; Months &amp; "'!$F$5:$F$1000"),$E81,INDIRECT("'" &amp; Months &amp; "'!$G$5:$G$1000"),$F81,INDIRECT("'" &amp; Months &amp; "'!$H$5:$H$1000"),$G81)),)</f>
        <v>0</v>
      </c>
      <c r="S81" s="105">
        <f ca="1">IFERROR(SUMPRODUCT(SUMIFS(INDIRECT("'" &amp; Months &amp; "'!$P$5:$P$1000"),INDIRECT("'" &amp; Months &amp; "'!$C$5:$C$1000"),$B81,INDIRECT("'" &amp; Months &amp; "'!$E$5:$E$1000"),$D81,INDIRECT("'" &amp; Months &amp; "'!$F$5:$F$1000"),$E81,INDIRECT("'" &amp; Months &amp; "'!$G$5:$G$1000"),$F81,INDIRECT("'" &amp; Months &amp; "'!$H$5:$H$1000"),$G81)),)</f>
        <v>0</v>
      </c>
      <c r="T81" s="41">
        <f ca="1">(R81-S81-L81)</f>
        <v>0</v>
      </c>
      <c r="U81" s="53">
        <f ca="1">IFERROR(T81/(L81+M81),0)</f>
        <v>0</v>
      </c>
    </row>
    <row r="82" spans="2:21" ht="15" customHeight="1" x14ac:dyDescent="0.2">
      <c r="B82" s="36">
        <v>76</v>
      </c>
      <c r="C82" s="37"/>
      <c r="D82" s="62"/>
      <c r="E82" s="2"/>
      <c r="F82" s="7"/>
      <c r="G82" s="3"/>
      <c r="H82" s="3"/>
      <c r="I82" s="108"/>
      <c r="J82" s="109"/>
      <c r="K82" s="42"/>
      <c r="L82" s="40">
        <f>SUM(I82:K82)</f>
        <v>0</v>
      </c>
      <c r="M82" s="109"/>
      <c r="N82" s="39"/>
      <c r="O82" s="39"/>
      <c r="P82" s="43">
        <f>(L82+(L82*0.129+4.6))+M82</f>
        <v>4.5999999999999996</v>
      </c>
      <c r="Q82" s="44">
        <f>(L82+(L82*0.029+4.6))+M82</f>
        <v>4.5999999999999996</v>
      </c>
      <c r="R82" s="104">
        <f ca="1">IFERROR(SUMPRODUCT(SUMIFS(INDIRECT("'" &amp; Months &amp; "'!$K$5:$K$1000"),INDIRECT("'" &amp; Months &amp; "'!$C$5:$C$1000"),$B82,INDIRECT("'" &amp; Months &amp; "'!$E$5:$E$1000"),$D82,INDIRECT("'" &amp; Months &amp; "'!$F$5:$F$1000"),$E82,INDIRECT("'" &amp; Months &amp; "'!$G$5:$G$1000"),$F82,INDIRECT("'" &amp; Months &amp; "'!$H$5:$H$1000"),$G82)),)</f>
        <v>0</v>
      </c>
      <c r="S82" s="105">
        <f ca="1">IFERROR(SUMPRODUCT(SUMIFS(INDIRECT("'" &amp; Months &amp; "'!$P$5:$P$1000"),INDIRECT("'" &amp; Months &amp; "'!$C$5:$C$1000"),$B82,INDIRECT("'" &amp; Months &amp; "'!$E$5:$E$1000"),$D82,INDIRECT("'" &amp; Months &amp; "'!$F$5:$F$1000"),$E82,INDIRECT("'" &amp; Months &amp; "'!$G$5:$G$1000"),$F82,INDIRECT("'" &amp; Months &amp; "'!$H$5:$H$1000"),$G82)),)</f>
        <v>0</v>
      </c>
      <c r="T82" s="41">
        <f ca="1">(R82-S82-L82)</f>
        <v>0</v>
      </c>
      <c r="U82" s="53">
        <f ca="1">IFERROR(T82/(L82+M82),0)</f>
        <v>0</v>
      </c>
    </row>
    <row r="83" spans="2:21" ht="15" customHeight="1" x14ac:dyDescent="0.2">
      <c r="B83" s="36">
        <v>77</v>
      </c>
      <c r="C83" s="37"/>
      <c r="D83" s="62"/>
      <c r="E83" s="2"/>
      <c r="F83" s="7"/>
      <c r="G83" s="3"/>
      <c r="H83" s="3"/>
      <c r="I83" s="108"/>
      <c r="J83" s="109"/>
      <c r="K83" s="42"/>
      <c r="L83" s="40">
        <f>SUM(I83:K83)</f>
        <v>0</v>
      </c>
      <c r="M83" s="109"/>
      <c r="N83" s="39"/>
      <c r="O83" s="39"/>
      <c r="P83" s="43">
        <f>(L83+(L83*0.129+4.6))+M83</f>
        <v>4.5999999999999996</v>
      </c>
      <c r="Q83" s="44">
        <f>(L83+(L83*0.029+4.6))+M83</f>
        <v>4.5999999999999996</v>
      </c>
      <c r="R83" s="104">
        <f ca="1">IFERROR(SUMPRODUCT(SUMIFS(INDIRECT("'" &amp; Months &amp; "'!$K$5:$K$1000"),INDIRECT("'" &amp; Months &amp; "'!$C$5:$C$1000"),$B83,INDIRECT("'" &amp; Months &amp; "'!$E$5:$E$1000"),$D83,INDIRECT("'" &amp; Months &amp; "'!$F$5:$F$1000"),$E83,INDIRECT("'" &amp; Months &amp; "'!$G$5:$G$1000"),$F83,INDIRECT("'" &amp; Months &amp; "'!$H$5:$H$1000"),$G83)),)</f>
        <v>0</v>
      </c>
      <c r="S83" s="105">
        <f ca="1">IFERROR(SUMPRODUCT(SUMIFS(INDIRECT("'" &amp; Months &amp; "'!$P$5:$P$1000"),INDIRECT("'" &amp; Months &amp; "'!$C$5:$C$1000"),$B83,INDIRECT("'" &amp; Months &amp; "'!$E$5:$E$1000"),$D83,INDIRECT("'" &amp; Months &amp; "'!$F$5:$F$1000"),$E83,INDIRECT("'" &amp; Months &amp; "'!$G$5:$G$1000"),$F83,INDIRECT("'" &amp; Months &amp; "'!$H$5:$H$1000"),$G83)),)</f>
        <v>0</v>
      </c>
      <c r="T83" s="41">
        <f ca="1">(R83-S83-L83)</f>
        <v>0</v>
      </c>
      <c r="U83" s="53">
        <f ca="1">IFERROR(T83/(L83+M83),0)</f>
        <v>0</v>
      </c>
    </row>
    <row r="84" spans="2:21" ht="15" customHeight="1" x14ac:dyDescent="0.2">
      <c r="B84" s="36">
        <v>78</v>
      </c>
      <c r="C84" s="37"/>
      <c r="D84" s="62"/>
      <c r="E84" s="2"/>
      <c r="F84" s="7"/>
      <c r="G84" s="3"/>
      <c r="H84" s="3"/>
      <c r="I84" s="108"/>
      <c r="J84" s="109"/>
      <c r="K84" s="42"/>
      <c r="L84" s="40">
        <f>SUM(I84:K84)</f>
        <v>0</v>
      </c>
      <c r="M84" s="109"/>
      <c r="N84" s="39"/>
      <c r="O84" s="39"/>
      <c r="P84" s="43">
        <f>(L84+(L84*0.129+4.6))+M84</f>
        <v>4.5999999999999996</v>
      </c>
      <c r="Q84" s="44">
        <f>(L84+(L84*0.029+4.6))+M84</f>
        <v>4.5999999999999996</v>
      </c>
      <c r="R84" s="104">
        <f ca="1">IFERROR(SUMPRODUCT(SUMIFS(INDIRECT("'" &amp; Months &amp; "'!$K$5:$K$1000"),INDIRECT("'" &amp; Months &amp; "'!$C$5:$C$1000"),$B84,INDIRECT("'" &amp; Months &amp; "'!$E$5:$E$1000"),$D84,INDIRECT("'" &amp; Months &amp; "'!$F$5:$F$1000"),$E84,INDIRECT("'" &amp; Months &amp; "'!$G$5:$G$1000"),$F84,INDIRECT("'" &amp; Months &amp; "'!$H$5:$H$1000"),$G84)),)</f>
        <v>0</v>
      </c>
      <c r="S84" s="105">
        <f ca="1">IFERROR(SUMPRODUCT(SUMIFS(INDIRECT("'" &amp; Months &amp; "'!$P$5:$P$1000"),INDIRECT("'" &amp; Months &amp; "'!$C$5:$C$1000"),$B84,INDIRECT("'" &amp; Months &amp; "'!$E$5:$E$1000"),$D84,INDIRECT("'" &amp; Months &amp; "'!$F$5:$F$1000"),$E84,INDIRECT("'" &amp; Months &amp; "'!$G$5:$G$1000"),$F84,INDIRECT("'" &amp; Months &amp; "'!$H$5:$H$1000"),$G84)),)</f>
        <v>0</v>
      </c>
      <c r="T84" s="41">
        <f ca="1">(R84-S84-L84)</f>
        <v>0</v>
      </c>
      <c r="U84" s="53">
        <f ca="1">IFERROR(T84/(L84+M84),0)</f>
        <v>0</v>
      </c>
    </row>
    <row r="85" spans="2:21" ht="15" customHeight="1" x14ac:dyDescent="0.2">
      <c r="B85" s="36">
        <v>79</v>
      </c>
      <c r="C85" s="37"/>
      <c r="D85" s="62"/>
      <c r="E85" s="2"/>
      <c r="F85" s="7"/>
      <c r="G85" s="3"/>
      <c r="H85" s="3"/>
      <c r="I85" s="108"/>
      <c r="J85" s="109"/>
      <c r="K85" s="42"/>
      <c r="L85" s="40">
        <f>SUM(I85:K85)</f>
        <v>0</v>
      </c>
      <c r="M85" s="109"/>
      <c r="N85" s="39"/>
      <c r="O85" s="39"/>
      <c r="P85" s="43">
        <f>(L85+(L85*0.129+4.6))+M85</f>
        <v>4.5999999999999996</v>
      </c>
      <c r="Q85" s="44">
        <f>(L85+(L85*0.029+4.6))+M85</f>
        <v>4.5999999999999996</v>
      </c>
      <c r="R85" s="104">
        <f ca="1">IFERROR(SUMPRODUCT(SUMIFS(INDIRECT("'" &amp; Months &amp; "'!$K$5:$K$1000"),INDIRECT("'" &amp; Months &amp; "'!$C$5:$C$1000"),$B85,INDIRECT("'" &amp; Months &amp; "'!$E$5:$E$1000"),$D85,INDIRECT("'" &amp; Months &amp; "'!$F$5:$F$1000"),$E85,INDIRECT("'" &amp; Months &amp; "'!$G$5:$G$1000"),$F85,INDIRECT("'" &amp; Months &amp; "'!$H$5:$H$1000"),$G85)),)</f>
        <v>0</v>
      </c>
      <c r="S85" s="105">
        <f ca="1">IFERROR(SUMPRODUCT(SUMIFS(INDIRECT("'" &amp; Months &amp; "'!$P$5:$P$1000"),INDIRECT("'" &amp; Months &amp; "'!$C$5:$C$1000"),$B85,INDIRECT("'" &amp; Months &amp; "'!$E$5:$E$1000"),$D85,INDIRECT("'" &amp; Months &amp; "'!$F$5:$F$1000"),$E85,INDIRECT("'" &amp; Months &amp; "'!$G$5:$G$1000"),$F85,INDIRECT("'" &amp; Months &amp; "'!$H$5:$H$1000"),$G85)),)</f>
        <v>0</v>
      </c>
      <c r="T85" s="41">
        <f ca="1">(R85-S85-L85)</f>
        <v>0</v>
      </c>
      <c r="U85" s="53">
        <f ca="1">IFERROR(T85/(L85+M85),0)</f>
        <v>0</v>
      </c>
    </row>
    <row r="86" spans="2:21" ht="15" customHeight="1" x14ac:dyDescent="0.2">
      <c r="B86" s="36">
        <v>80</v>
      </c>
      <c r="C86" s="37"/>
      <c r="D86" s="62"/>
      <c r="E86" s="2"/>
      <c r="F86" s="7"/>
      <c r="G86" s="3"/>
      <c r="H86" s="3"/>
      <c r="I86" s="108"/>
      <c r="J86" s="109"/>
      <c r="K86" s="42"/>
      <c r="L86" s="40">
        <f>SUM(I86:K86)</f>
        <v>0</v>
      </c>
      <c r="M86" s="109"/>
      <c r="N86" s="39"/>
      <c r="O86" s="39"/>
      <c r="P86" s="43">
        <f>(L86+(L86*0.129+4.6))+M86</f>
        <v>4.5999999999999996</v>
      </c>
      <c r="Q86" s="44">
        <f>(L86+(L86*0.029+4.6))+M86</f>
        <v>4.5999999999999996</v>
      </c>
      <c r="R86" s="104">
        <f ca="1">IFERROR(SUMPRODUCT(SUMIFS(INDIRECT("'" &amp; Months &amp; "'!$K$5:$K$1000"),INDIRECT("'" &amp; Months &amp; "'!$C$5:$C$1000"),$B86,INDIRECT("'" &amp; Months &amp; "'!$E$5:$E$1000"),$D86,INDIRECT("'" &amp; Months &amp; "'!$F$5:$F$1000"),$E86,INDIRECT("'" &amp; Months &amp; "'!$G$5:$G$1000"),$F86,INDIRECT("'" &amp; Months &amp; "'!$H$5:$H$1000"),$G86)),)</f>
        <v>0</v>
      </c>
      <c r="S86" s="105">
        <f ca="1">IFERROR(SUMPRODUCT(SUMIFS(INDIRECT("'" &amp; Months &amp; "'!$P$5:$P$1000"),INDIRECT("'" &amp; Months &amp; "'!$C$5:$C$1000"),$B86,INDIRECT("'" &amp; Months &amp; "'!$E$5:$E$1000"),$D86,INDIRECT("'" &amp; Months &amp; "'!$F$5:$F$1000"),$E86,INDIRECT("'" &amp; Months &amp; "'!$G$5:$G$1000"),$F86,INDIRECT("'" &amp; Months &amp; "'!$H$5:$H$1000"),$G86)),)</f>
        <v>0</v>
      </c>
      <c r="T86" s="41">
        <f ca="1">(R86-S86-L86)</f>
        <v>0</v>
      </c>
      <c r="U86" s="53">
        <f ca="1">IFERROR(T86/(L86+M86),0)</f>
        <v>0</v>
      </c>
    </row>
    <row r="87" spans="2:21" ht="15" customHeight="1" x14ac:dyDescent="0.2">
      <c r="B87" s="36">
        <v>81</v>
      </c>
      <c r="C87" s="37"/>
      <c r="D87" s="62"/>
      <c r="E87" s="2"/>
      <c r="F87" s="7"/>
      <c r="G87" s="3"/>
      <c r="H87" s="3"/>
      <c r="I87" s="108"/>
      <c r="J87" s="109"/>
      <c r="K87" s="42"/>
      <c r="L87" s="40">
        <f>SUM(I87:K87)</f>
        <v>0</v>
      </c>
      <c r="M87" s="109"/>
      <c r="N87" s="39"/>
      <c r="O87" s="39"/>
      <c r="P87" s="43">
        <f>(L87+(L87*0.129+4.6))+M87</f>
        <v>4.5999999999999996</v>
      </c>
      <c r="Q87" s="44">
        <f>(L87+(L87*0.029+4.6))+M87</f>
        <v>4.5999999999999996</v>
      </c>
      <c r="R87" s="104">
        <f ca="1">IFERROR(SUMPRODUCT(SUMIFS(INDIRECT("'" &amp; Months &amp; "'!$K$5:$K$1000"),INDIRECT("'" &amp; Months &amp; "'!$C$5:$C$1000"),$B87,INDIRECT("'" &amp; Months &amp; "'!$E$5:$E$1000"),$D87,INDIRECT("'" &amp; Months &amp; "'!$F$5:$F$1000"),$E87,INDIRECT("'" &amp; Months &amp; "'!$G$5:$G$1000"),$F87,INDIRECT("'" &amp; Months &amp; "'!$H$5:$H$1000"),$G87)),)</f>
        <v>0</v>
      </c>
      <c r="S87" s="105">
        <f ca="1">IFERROR(SUMPRODUCT(SUMIFS(INDIRECT("'" &amp; Months &amp; "'!$P$5:$P$1000"),INDIRECT("'" &amp; Months &amp; "'!$C$5:$C$1000"),$B87,INDIRECT("'" &amp; Months &amp; "'!$E$5:$E$1000"),$D87,INDIRECT("'" &amp; Months &amp; "'!$F$5:$F$1000"),$E87,INDIRECT("'" &amp; Months &amp; "'!$G$5:$G$1000"),$F87,INDIRECT("'" &amp; Months &amp; "'!$H$5:$H$1000"),$G87)),)</f>
        <v>0</v>
      </c>
      <c r="T87" s="41">
        <f ca="1">(R87-S87-L87)</f>
        <v>0</v>
      </c>
      <c r="U87" s="53">
        <f ca="1">IFERROR(T87/(L87+M87),0)</f>
        <v>0</v>
      </c>
    </row>
    <row r="88" spans="2:21" ht="15" customHeight="1" x14ac:dyDescent="0.2">
      <c r="B88" s="36">
        <v>82</v>
      </c>
      <c r="C88" s="37"/>
      <c r="D88" s="62"/>
      <c r="E88" s="2"/>
      <c r="F88" s="7"/>
      <c r="G88" s="3"/>
      <c r="H88" s="3"/>
      <c r="I88" s="108"/>
      <c r="J88" s="109"/>
      <c r="K88" s="42"/>
      <c r="L88" s="40">
        <f>SUM(I88:K88)</f>
        <v>0</v>
      </c>
      <c r="M88" s="109"/>
      <c r="N88" s="39"/>
      <c r="O88" s="39"/>
      <c r="P88" s="43">
        <f>(L88+(L88*0.129+4.6))+M88</f>
        <v>4.5999999999999996</v>
      </c>
      <c r="Q88" s="44">
        <f>(L88+(L88*0.029+4.6))+M88</f>
        <v>4.5999999999999996</v>
      </c>
      <c r="R88" s="104">
        <f ca="1">IFERROR(SUMPRODUCT(SUMIFS(INDIRECT("'" &amp; Months &amp; "'!$K$5:$K$1000"),INDIRECT("'" &amp; Months &amp; "'!$C$5:$C$1000"),$B88,INDIRECT("'" &amp; Months &amp; "'!$E$5:$E$1000"),$D88,INDIRECT("'" &amp; Months &amp; "'!$F$5:$F$1000"),$E88,INDIRECT("'" &amp; Months &amp; "'!$G$5:$G$1000"),$F88,INDIRECT("'" &amp; Months &amp; "'!$H$5:$H$1000"),$G88)),)</f>
        <v>0</v>
      </c>
      <c r="S88" s="105">
        <f ca="1">IFERROR(SUMPRODUCT(SUMIFS(INDIRECT("'" &amp; Months &amp; "'!$P$5:$P$1000"),INDIRECT("'" &amp; Months &amp; "'!$C$5:$C$1000"),$B88,INDIRECT("'" &amp; Months &amp; "'!$E$5:$E$1000"),$D88,INDIRECT("'" &amp; Months &amp; "'!$F$5:$F$1000"),$E88,INDIRECT("'" &amp; Months &amp; "'!$G$5:$G$1000"),$F88,INDIRECT("'" &amp; Months &amp; "'!$H$5:$H$1000"),$G88)),)</f>
        <v>0</v>
      </c>
      <c r="T88" s="41">
        <f ca="1">(R88-S88-L88)</f>
        <v>0</v>
      </c>
      <c r="U88" s="53">
        <f ca="1">IFERROR(T88/(L88+M88),0)</f>
        <v>0</v>
      </c>
    </row>
    <row r="89" spans="2:21" ht="15" customHeight="1" x14ac:dyDescent="0.2">
      <c r="B89" s="36">
        <v>83</v>
      </c>
      <c r="C89" s="37"/>
      <c r="D89" s="62"/>
      <c r="E89" s="2"/>
      <c r="F89" s="7"/>
      <c r="G89" s="3"/>
      <c r="H89" s="3"/>
      <c r="I89" s="108"/>
      <c r="J89" s="109"/>
      <c r="K89" s="42"/>
      <c r="L89" s="40">
        <f>SUM(I89:K89)</f>
        <v>0</v>
      </c>
      <c r="M89" s="109"/>
      <c r="N89" s="39"/>
      <c r="O89" s="39"/>
      <c r="P89" s="43">
        <f>(L89+(L89*0.129+4.6))+M89</f>
        <v>4.5999999999999996</v>
      </c>
      <c r="Q89" s="44">
        <f>(L89+(L89*0.029+4.6))+M89</f>
        <v>4.5999999999999996</v>
      </c>
      <c r="R89" s="104">
        <f ca="1">IFERROR(SUMPRODUCT(SUMIFS(INDIRECT("'" &amp; Months &amp; "'!$K$5:$K$1000"),INDIRECT("'" &amp; Months &amp; "'!$C$5:$C$1000"),$B89,INDIRECT("'" &amp; Months &amp; "'!$E$5:$E$1000"),$D89,INDIRECT("'" &amp; Months &amp; "'!$F$5:$F$1000"),$E89,INDIRECT("'" &amp; Months &amp; "'!$G$5:$G$1000"),$F89,INDIRECT("'" &amp; Months &amp; "'!$H$5:$H$1000"),$G89)),)</f>
        <v>0</v>
      </c>
      <c r="S89" s="105">
        <f ca="1">IFERROR(SUMPRODUCT(SUMIFS(INDIRECT("'" &amp; Months &amp; "'!$P$5:$P$1000"),INDIRECT("'" &amp; Months &amp; "'!$C$5:$C$1000"),$B89,INDIRECT("'" &amp; Months &amp; "'!$E$5:$E$1000"),$D89,INDIRECT("'" &amp; Months &amp; "'!$F$5:$F$1000"),$E89,INDIRECT("'" &amp; Months &amp; "'!$G$5:$G$1000"),$F89,INDIRECT("'" &amp; Months &amp; "'!$H$5:$H$1000"),$G89)),)</f>
        <v>0</v>
      </c>
      <c r="T89" s="41">
        <f ca="1">(R89-S89-L89)</f>
        <v>0</v>
      </c>
      <c r="U89" s="53">
        <f ca="1">IFERROR(T89/(L89+M89),0)</f>
        <v>0</v>
      </c>
    </row>
    <row r="90" spans="2:21" ht="15" customHeight="1" x14ac:dyDescent="0.2">
      <c r="B90" s="36">
        <v>84</v>
      </c>
      <c r="C90" s="37"/>
      <c r="D90" s="62"/>
      <c r="E90" s="2"/>
      <c r="F90" s="7"/>
      <c r="G90" s="3"/>
      <c r="H90" s="3"/>
      <c r="I90" s="108"/>
      <c r="J90" s="109"/>
      <c r="K90" s="42"/>
      <c r="L90" s="40">
        <f>SUM(I90:K90)</f>
        <v>0</v>
      </c>
      <c r="M90" s="109"/>
      <c r="N90" s="39"/>
      <c r="O90" s="39"/>
      <c r="P90" s="43">
        <f>(L90+(L90*0.129+4.6))+M90</f>
        <v>4.5999999999999996</v>
      </c>
      <c r="Q90" s="44">
        <f>(L90+(L90*0.029+4.6))+M90</f>
        <v>4.5999999999999996</v>
      </c>
      <c r="R90" s="104">
        <f ca="1">IFERROR(SUMPRODUCT(SUMIFS(INDIRECT("'" &amp; Months &amp; "'!$K$5:$K$1000"),INDIRECT("'" &amp; Months &amp; "'!$C$5:$C$1000"),$B90,INDIRECT("'" &amp; Months &amp; "'!$E$5:$E$1000"),$D90,INDIRECT("'" &amp; Months &amp; "'!$F$5:$F$1000"),$E90,INDIRECT("'" &amp; Months &amp; "'!$G$5:$G$1000"),$F90,INDIRECT("'" &amp; Months &amp; "'!$H$5:$H$1000"),$G90)),)</f>
        <v>0</v>
      </c>
      <c r="S90" s="105">
        <f ca="1">IFERROR(SUMPRODUCT(SUMIFS(INDIRECT("'" &amp; Months &amp; "'!$P$5:$P$1000"),INDIRECT("'" &amp; Months &amp; "'!$C$5:$C$1000"),$B90,INDIRECT("'" &amp; Months &amp; "'!$E$5:$E$1000"),$D90,INDIRECT("'" &amp; Months &amp; "'!$F$5:$F$1000"),$E90,INDIRECT("'" &amp; Months &amp; "'!$G$5:$G$1000"),$F90,INDIRECT("'" &amp; Months &amp; "'!$H$5:$H$1000"),$G90)),)</f>
        <v>0</v>
      </c>
      <c r="T90" s="41">
        <f ca="1">(R90-S90-L90)</f>
        <v>0</v>
      </c>
      <c r="U90" s="53">
        <f ca="1">IFERROR(T90/(L90+M90),0)</f>
        <v>0</v>
      </c>
    </row>
    <row r="91" spans="2:21" ht="15" customHeight="1" x14ac:dyDescent="0.2">
      <c r="B91" s="36">
        <v>85</v>
      </c>
      <c r="C91" s="37"/>
      <c r="D91" s="62"/>
      <c r="E91" s="2"/>
      <c r="F91" s="7"/>
      <c r="G91" s="3"/>
      <c r="H91" s="3"/>
      <c r="I91" s="108"/>
      <c r="J91" s="109"/>
      <c r="K91" s="42"/>
      <c r="L91" s="40">
        <f>SUM(I91:K91)</f>
        <v>0</v>
      </c>
      <c r="M91" s="109"/>
      <c r="N91" s="39"/>
      <c r="O91" s="39"/>
      <c r="P91" s="43">
        <f>(L91+(L91*0.129+4.6))+M91</f>
        <v>4.5999999999999996</v>
      </c>
      <c r="Q91" s="44">
        <f>(L91+(L91*0.029+4.6))+M91</f>
        <v>4.5999999999999996</v>
      </c>
      <c r="R91" s="104">
        <f ca="1">IFERROR(SUMPRODUCT(SUMIFS(INDIRECT("'" &amp; Months &amp; "'!$K$5:$K$1000"),INDIRECT("'" &amp; Months &amp; "'!$C$5:$C$1000"),$B91,INDIRECT("'" &amp; Months &amp; "'!$E$5:$E$1000"),$D91,INDIRECT("'" &amp; Months &amp; "'!$F$5:$F$1000"),$E91,INDIRECT("'" &amp; Months &amp; "'!$G$5:$G$1000"),$F91,INDIRECT("'" &amp; Months &amp; "'!$H$5:$H$1000"),$G91)),)</f>
        <v>0</v>
      </c>
      <c r="S91" s="105">
        <f ca="1">IFERROR(SUMPRODUCT(SUMIFS(INDIRECT("'" &amp; Months &amp; "'!$P$5:$P$1000"),INDIRECT("'" &amp; Months &amp; "'!$C$5:$C$1000"),$B91,INDIRECT("'" &amp; Months &amp; "'!$E$5:$E$1000"),$D91,INDIRECT("'" &amp; Months &amp; "'!$F$5:$F$1000"),$E91,INDIRECT("'" &amp; Months &amp; "'!$G$5:$G$1000"),$F91,INDIRECT("'" &amp; Months &amp; "'!$H$5:$H$1000"),$G91)),)</f>
        <v>0</v>
      </c>
      <c r="T91" s="41">
        <f ca="1">(R91-S91-L91)</f>
        <v>0</v>
      </c>
      <c r="U91" s="53">
        <f ca="1">IFERROR(T91/(L91+M91),0)</f>
        <v>0</v>
      </c>
    </row>
    <row r="92" spans="2:21" ht="15" customHeight="1" x14ac:dyDescent="0.2">
      <c r="B92" s="36">
        <v>86</v>
      </c>
      <c r="C92" s="37"/>
      <c r="D92" s="62"/>
      <c r="E92" s="2"/>
      <c r="F92" s="7"/>
      <c r="G92" s="3"/>
      <c r="H92" s="3"/>
      <c r="I92" s="108"/>
      <c r="J92" s="109"/>
      <c r="K92" s="42"/>
      <c r="L92" s="40">
        <f>SUM(I92:K92)</f>
        <v>0</v>
      </c>
      <c r="M92" s="109"/>
      <c r="N92" s="39"/>
      <c r="O92" s="39"/>
      <c r="P92" s="43">
        <f>(L92+(L92*0.129+4.6))+M92</f>
        <v>4.5999999999999996</v>
      </c>
      <c r="Q92" s="44">
        <f>(L92+(L92*0.029+4.6))+M92</f>
        <v>4.5999999999999996</v>
      </c>
      <c r="R92" s="104">
        <f ca="1">IFERROR(SUMPRODUCT(SUMIFS(INDIRECT("'" &amp; Months &amp; "'!$K$5:$K$1000"),INDIRECT("'" &amp; Months &amp; "'!$C$5:$C$1000"),$B92,INDIRECT("'" &amp; Months &amp; "'!$E$5:$E$1000"),$D92,INDIRECT("'" &amp; Months &amp; "'!$F$5:$F$1000"),$E92,INDIRECT("'" &amp; Months &amp; "'!$G$5:$G$1000"),$F92,INDIRECT("'" &amp; Months &amp; "'!$H$5:$H$1000"),$G92)),)</f>
        <v>0</v>
      </c>
      <c r="S92" s="105">
        <f ca="1">IFERROR(SUMPRODUCT(SUMIFS(INDIRECT("'" &amp; Months &amp; "'!$P$5:$P$1000"),INDIRECT("'" &amp; Months &amp; "'!$C$5:$C$1000"),$B92,INDIRECT("'" &amp; Months &amp; "'!$E$5:$E$1000"),$D92,INDIRECT("'" &amp; Months &amp; "'!$F$5:$F$1000"),$E92,INDIRECT("'" &amp; Months &amp; "'!$G$5:$G$1000"),$F92,INDIRECT("'" &amp; Months &amp; "'!$H$5:$H$1000"),$G92)),)</f>
        <v>0</v>
      </c>
      <c r="T92" s="41">
        <f ca="1">(R92-S92-L92)</f>
        <v>0</v>
      </c>
      <c r="U92" s="53">
        <f ca="1">IFERROR(T92/(L92+M92),0)</f>
        <v>0</v>
      </c>
    </row>
    <row r="93" spans="2:21" ht="15" customHeight="1" x14ac:dyDescent="0.2">
      <c r="B93" s="36">
        <v>87</v>
      </c>
      <c r="C93" s="37"/>
      <c r="D93" s="62"/>
      <c r="E93" s="2"/>
      <c r="F93" s="7"/>
      <c r="G93" s="3"/>
      <c r="H93" s="3"/>
      <c r="I93" s="108"/>
      <c r="J93" s="109"/>
      <c r="K93" s="42"/>
      <c r="L93" s="40">
        <f>SUM(I93:K93)</f>
        <v>0</v>
      </c>
      <c r="M93" s="109"/>
      <c r="N93" s="39"/>
      <c r="O93" s="39"/>
      <c r="P93" s="43">
        <f>(L93+(L93*0.129+4.6))+M93</f>
        <v>4.5999999999999996</v>
      </c>
      <c r="Q93" s="44">
        <f>(L93+(L93*0.029+4.6))+M93</f>
        <v>4.5999999999999996</v>
      </c>
      <c r="R93" s="104">
        <f ca="1">IFERROR(SUMPRODUCT(SUMIFS(INDIRECT("'" &amp; Months &amp; "'!$K$5:$K$1000"),INDIRECT("'" &amp; Months &amp; "'!$C$5:$C$1000"),$B93,INDIRECT("'" &amp; Months &amp; "'!$E$5:$E$1000"),$D93,INDIRECT("'" &amp; Months &amp; "'!$F$5:$F$1000"),$E93,INDIRECT("'" &amp; Months &amp; "'!$G$5:$G$1000"),$F93,INDIRECT("'" &amp; Months &amp; "'!$H$5:$H$1000"),$G93)),)</f>
        <v>0</v>
      </c>
      <c r="S93" s="105">
        <f ca="1">IFERROR(SUMPRODUCT(SUMIFS(INDIRECT("'" &amp; Months &amp; "'!$P$5:$P$1000"),INDIRECT("'" &amp; Months &amp; "'!$C$5:$C$1000"),$B93,INDIRECT("'" &amp; Months &amp; "'!$E$5:$E$1000"),$D93,INDIRECT("'" &amp; Months &amp; "'!$F$5:$F$1000"),$E93,INDIRECT("'" &amp; Months &amp; "'!$G$5:$G$1000"),$F93,INDIRECT("'" &amp; Months &amp; "'!$H$5:$H$1000"),$G93)),)</f>
        <v>0</v>
      </c>
      <c r="T93" s="41">
        <f ca="1">(R93-S93-L93)</f>
        <v>0</v>
      </c>
      <c r="U93" s="53">
        <f ca="1">IFERROR(T93/(L93+M93),0)</f>
        <v>0</v>
      </c>
    </row>
    <row r="94" spans="2:21" ht="15" customHeight="1" x14ac:dyDescent="0.2">
      <c r="B94" s="36">
        <v>88</v>
      </c>
      <c r="C94" s="37"/>
      <c r="D94" s="62"/>
      <c r="E94" s="2"/>
      <c r="F94" s="7"/>
      <c r="G94" s="3"/>
      <c r="H94" s="3"/>
      <c r="I94" s="108"/>
      <c r="J94" s="109"/>
      <c r="K94" s="42"/>
      <c r="L94" s="40">
        <f>SUM(I94:K94)</f>
        <v>0</v>
      </c>
      <c r="M94" s="109"/>
      <c r="N94" s="39"/>
      <c r="O94" s="39"/>
      <c r="P94" s="43">
        <f>(L94+(L94*0.129+4.6))+M94</f>
        <v>4.5999999999999996</v>
      </c>
      <c r="Q94" s="44">
        <f>(L94+(L94*0.029+4.6))+M94</f>
        <v>4.5999999999999996</v>
      </c>
      <c r="R94" s="104">
        <f ca="1">IFERROR(SUMPRODUCT(SUMIFS(INDIRECT("'" &amp; Months &amp; "'!$K$5:$K$1000"),INDIRECT("'" &amp; Months &amp; "'!$C$5:$C$1000"),$B94,INDIRECT("'" &amp; Months &amp; "'!$E$5:$E$1000"),$D94,INDIRECT("'" &amp; Months &amp; "'!$F$5:$F$1000"),$E94,INDIRECT("'" &amp; Months &amp; "'!$G$5:$G$1000"),$F94,INDIRECT("'" &amp; Months &amp; "'!$H$5:$H$1000"),$G94)),)</f>
        <v>0</v>
      </c>
      <c r="S94" s="105">
        <f ca="1">IFERROR(SUMPRODUCT(SUMIFS(INDIRECT("'" &amp; Months &amp; "'!$P$5:$P$1000"),INDIRECT("'" &amp; Months &amp; "'!$C$5:$C$1000"),$B94,INDIRECT("'" &amp; Months &amp; "'!$E$5:$E$1000"),$D94,INDIRECT("'" &amp; Months &amp; "'!$F$5:$F$1000"),$E94,INDIRECT("'" &amp; Months &amp; "'!$G$5:$G$1000"),$F94,INDIRECT("'" &amp; Months &amp; "'!$H$5:$H$1000"),$G94)),)</f>
        <v>0</v>
      </c>
      <c r="T94" s="41">
        <f ca="1">(R94-S94-L94)</f>
        <v>0</v>
      </c>
      <c r="U94" s="53">
        <f ca="1">IFERROR(T94/(L94+M94),0)</f>
        <v>0</v>
      </c>
    </row>
    <row r="95" spans="2:21" ht="15" customHeight="1" x14ac:dyDescent="0.2">
      <c r="B95" s="36">
        <v>89</v>
      </c>
      <c r="C95" s="37"/>
      <c r="D95" s="62"/>
      <c r="E95" s="2"/>
      <c r="F95" s="7"/>
      <c r="G95" s="3"/>
      <c r="H95" s="3"/>
      <c r="I95" s="108"/>
      <c r="J95" s="109"/>
      <c r="K95" s="42"/>
      <c r="L95" s="40">
        <f>SUM(I95:K95)</f>
        <v>0</v>
      </c>
      <c r="M95" s="109"/>
      <c r="N95" s="39"/>
      <c r="O95" s="39"/>
      <c r="P95" s="43">
        <f>(L95+(L95*0.129+4.6))+M95</f>
        <v>4.5999999999999996</v>
      </c>
      <c r="Q95" s="44">
        <f>(L95+(L95*0.029+4.6))+M95</f>
        <v>4.5999999999999996</v>
      </c>
      <c r="R95" s="104">
        <f ca="1">IFERROR(SUMPRODUCT(SUMIFS(INDIRECT("'" &amp; Months &amp; "'!$K$5:$K$1000"),INDIRECT("'" &amp; Months &amp; "'!$C$5:$C$1000"),$B95,INDIRECT("'" &amp; Months &amp; "'!$E$5:$E$1000"),$D95,INDIRECT("'" &amp; Months &amp; "'!$F$5:$F$1000"),$E95,INDIRECT("'" &amp; Months &amp; "'!$G$5:$G$1000"),$F95,INDIRECT("'" &amp; Months &amp; "'!$H$5:$H$1000"),$G95)),)</f>
        <v>0</v>
      </c>
      <c r="S95" s="105">
        <f ca="1">IFERROR(SUMPRODUCT(SUMIFS(INDIRECT("'" &amp; Months &amp; "'!$P$5:$P$1000"),INDIRECT("'" &amp; Months &amp; "'!$C$5:$C$1000"),$B95,INDIRECT("'" &amp; Months &amp; "'!$E$5:$E$1000"),$D95,INDIRECT("'" &amp; Months &amp; "'!$F$5:$F$1000"),$E95,INDIRECT("'" &amp; Months &amp; "'!$G$5:$G$1000"),$F95,INDIRECT("'" &amp; Months &amp; "'!$H$5:$H$1000"),$G95)),)</f>
        <v>0</v>
      </c>
      <c r="T95" s="41">
        <f ca="1">(R95-S95-L95)</f>
        <v>0</v>
      </c>
      <c r="U95" s="53">
        <f ca="1">IFERROR(T95/(L95+M95),0)</f>
        <v>0</v>
      </c>
    </row>
    <row r="96" spans="2:21" ht="15" customHeight="1" x14ac:dyDescent="0.2">
      <c r="B96" s="36">
        <v>90</v>
      </c>
      <c r="C96" s="37"/>
      <c r="D96" s="62"/>
      <c r="E96" s="2"/>
      <c r="F96" s="7"/>
      <c r="G96" s="3"/>
      <c r="H96" s="3"/>
      <c r="I96" s="108"/>
      <c r="J96" s="109"/>
      <c r="K96" s="42"/>
      <c r="L96" s="40">
        <f>SUM(I96:K96)</f>
        <v>0</v>
      </c>
      <c r="M96" s="109"/>
      <c r="N96" s="39"/>
      <c r="O96" s="39"/>
      <c r="P96" s="43">
        <f>(L96+(L96*0.129+4.6))+M96</f>
        <v>4.5999999999999996</v>
      </c>
      <c r="Q96" s="44">
        <f>(L96+(L96*0.029+4.6))+M96</f>
        <v>4.5999999999999996</v>
      </c>
      <c r="R96" s="104">
        <f ca="1">IFERROR(SUMPRODUCT(SUMIFS(INDIRECT("'" &amp; Months &amp; "'!$K$5:$K$1000"),INDIRECT("'" &amp; Months &amp; "'!$C$5:$C$1000"),$B96,INDIRECT("'" &amp; Months &amp; "'!$E$5:$E$1000"),$D96,INDIRECT("'" &amp; Months &amp; "'!$F$5:$F$1000"),$E96,INDIRECT("'" &amp; Months &amp; "'!$G$5:$G$1000"),$F96,INDIRECT("'" &amp; Months &amp; "'!$H$5:$H$1000"),$G96)),)</f>
        <v>0</v>
      </c>
      <c r="S96" s="105">
        <f ca="1">IFERROR(SUMPRODUCT(SUMIFS(INDIRECT("'" &amp; Months &amp; "'!$P$5:$P$1000"),INDIRECT("'" &amp; Months &amp; "'!$C$5:$C$1000"),$B96,INDIRECT("'" &amp; Months &amp; "'!$E$5:$E$1000"),$D96,INDIRECT("'" &amp; Months &amp; "'!$F$5:$F$1000"),$E96,INDIRECT("'" &amp; Months &amp; "'!$G$5:$G$1000"),$F96,INDIRECT("'" &amp; Months &amp; "'!$H$5:$H$1000"),$G96)),)</f>
        <v>0</v>
      </c>
      <c r="T96" s="41">
        <f ca="1">(R96-S96-L96)</f>
        <v>0</v>
      </c>
      <c r="U96" s="53">
        <f ca="1">IFERROR(T96/(L96+M96),0)</f>
        <v>0</v>
      </c>
    </row>
    <row r="97" spans="2:21" ht="15" customHeight="1" x14ac:dyDescent="0.2">
      <c r="B97" s="36">
        <v>91</v>
      </c>
      <c r="C97" s="37"/>
      <c r="D97" s="62"/>
      <c r="E97" s="2"/>
      <c r="F97" s="7"/>
      <c r="G97" s="3"/>
      <c r="H97" s="3"/>
      <c r="I97" s="108"/>
      <c r="J97" s="109"/>
      <c r="K97" s="42"/>
      <c r="L97" s="40">
        <f>SUM(I97:K97)</f>
        <v>0</v>
      </c>
      <c r="M97" s="109"/>
      <c r="N97" s="39"/>
      <c r="O97" s="39"/>
      <c r="P97" s="43">
        <f>(L97+(L97*0.129+4.6))+M97</f>
        <v>4.5999999999999996</v>
      </c>
      <c r="Q97" s="44">
        <f>(L97+(L97*0.029+4.6))+M97</f>
        <v>4.5999999999999996</v>
      </c>
      <c r="R97" s="104">
        <f ca="1">IFERROR(SUMPRODUCT(SUMIFS(INDIRECT("'" &amp; Months &amp; "'!$K$5:$K$1000"),INDIRECT("'" &amp; Months &amp; "'!$C$5:$C$1000"),$B97,INDIRECT("'" &amp; Months &amp; "'!$E$5:$E$1000"),$D97,INDIRECT("'" &amp; Months &amp; "'!$F$5:$F$1000"),$E97,INDIRECT("'" &amp; Months &amp; "'!$G$5:$G$1000"),$F97,INDIRECT("'" &amp; Months &amp; "'!$H$5:$H$1000"),$G97)),)</f>
        <v>0</v>
      </c>
      <c r="S97" s="105">
        <f ca="1">IFERROR(SUMPRODUCT(SUMIFS(INDIRECT("'" &amp; Months &amp; "'!$P$5:$P$1000"),INDIRECT("'" &amp; Months &amp; "'!$C$5:$C$1000"),$B97,INDIRECT("'" &amp; Months &amp; "'!$E$5:$E$1000"),$D97,INDIRECT("'" &amp; Months &amp; "'!$F$5:$F$1000"),$E97,INDIRECT("'" &amp; Months &amp; "'!$G$5:$G$1000"),$F97,INDIRECT("'" &amp; Months &amp; "'!$H$5:$H$1000"),$G97)),)</f>
        <v>0</v>
      </c>
      <c r="T97" s="41">
        <f ca="1">(R97-S97-L97)</f>
        <v>0</v>
      </c>
      <c r="U97" s="53">
        <f ca="1">IFERROR(T97/(L97+M97),0)</f>
        <v>0</v>
      </c>
    </row>
    <row r="98" spans="2:21" ht="15" customHeight="1" x14ac:dyDescent="0.2">
      <c r="B98" s="36">
        <v>92</v>
      </c>
      <c r="C98" s="37"/>
      <c r="D98" s="62"/>
      <c r="E98" s="2"/>
      <c r="F98" s="7"/>
      <c r="G98" s="3"/>
      <c r="H98" s="3"/>
      <c r="I98" s="108"/>
      <c r="J98" s="109"/>
      <c r="K98" s="42"/>
      <c r="L98" s="40">
        <f>SUM(I98:K98)</f>
        <v>0</v>
      </c>
      <c r="M98" s="109"/>
      <c r="N98" s="39"/>
      <c r="O98" s="39"/>
      <c r="P98" s="43">
        <f>(L98+(L98*0.129+4.6))+M98</f>
        <v>4.5999999999999996</v>
      </c>
      <c r="Q98" s="44">
        <f>(L98+(L98*0.029+4.6))+M98</f>
        <v>4.5999999999999996</v>
      </c>
      <c r="R98" s="104">
        <f ca="1">IFERROR(SUMPRODUCT(SUMIFS(INDIRECT("'" &amp; Months &amp; "'!$K$5:$K$1000"),INDIRECT("'" &amp; Months &amp; "'!$C$5:$C$1000"),$B98,INDIRECT("'" &amp; Months &amp; "'!$E$5:$E$1000"),$D98,INDIRECT("'" &amp; Months &amp; "'!$F$5:$F$1000"),$E98,INDIRECT("'" &amp; Months &amp; "'!$G$5:$G$1000"),$F98,INDIRECT("'" &amp; Months &amp; "'!$H$5:$H$1000"),$G98)),)</f>
        <v>0</v>
      </c>
      <c r="S98" s="105">
        <f ca="1">IFERROR(SUMPRODUCT(SUMIFS(INDIRECT("'" &amp; Months &amp; "'!$P$5:$P$1000"),INDIRECT("'" &amp; Months &amp; "'!$C$5:$C$1000"),$B98,INDIRECT("'" &amp; Months &amp; "'!$E$5:$E$1000"),$D98,INDIRECT("'" &amp; Months &amp; "'!$F$5:$F$1000"),$E98,INDIRECT("'" &amp; Months &amp; "'!$G$5:$G$1000"),$F98,INDIRECT("'" &amp; Months &amp; "'!$H$5:$H$1000"),$G98)),)</f>
        <v>0</v>
      </c>
      <c r="T98" s="41">
        <f ca="1">(R98-S98-L98)</f>
        <v>0</v>
      </c>
      <c r="U98" s="53">
        <f ca="1">IFERROR(T98/(L98+M98),0)</f>
        <v>0</v>
      </c>
    </row>
    <row r="99" spans="2:21" ht="15" customHeight="1" x14ac:dyDescent="0.2">
      <c r="B99" s="36">
        <v>93</v>
      </c>
      <c r="C99" s="37"/>
      <c r="D99" s="62"/>
      <c r="E99" s="2"/>
      <c r="F99" s="7"/>
      <c r="G99" s="3"/>
      <c r="H99" s="3"/>
      <c r="I99" s="108"/>
      <c r="J99" s="109"/>
      <c r="K99" s="42"/>
      <c r="L99" s="40">
        <f>SUM(I99:K99)</f>
        <v>0</v>
      </c>
      <c r="M99" s="109"/>
      <c r="N99" s="39"/>
      <c r="O99" s="39"/>
      <c r="P99" s="43">
        <f>(L99+(L99*0.129+4.6))+M99</f>
        <v>4.5999999999999996</v>
      </c>
      <c r="Q99" s="44">
        <f>(L99+(L99*0.029+4.6))+M99</f>
        <v>4.5999999999999996</v>
      </c>
      <c r="R99" s="104">
        <f ca="1">IFERROR(SUMPRODUCT(SUMIFS(INDIRECT("'" &amp; Months &amp; "'!$K$5:$K$1000"),INDIRECT("'" &amp; Months &amp; "'!$C$5:$C$1000"),$B99,INDIRECT("'" &amp; Months &amp; "'!$E$5:$E$1000"),$D99,INDIRECT("'" &amp; Months &amp; "'!$F$5:$F$1000"),$E99,INDIRECT("'" &amp; Months &amp; "'!$G$5:$G$1000"),$F99,INDIRECT("'" &amp; Months &amp; "'!$H$5:$H$1000"),$G99)),)</f>
        <v>0</v>
      </c>
      <c r="S99" s="105">
        <f ca="1">IFERROR(SUMPRODUCT(SUMIFS(INDIRECT("'" &amp; Months &amp; "'!$P$5:$P$1000"),INDIRECT("'" &amp; Months &amp; "'!$C$5:$C$1000"),$B99,INDIRECT("'" &amp; Months &amp; "'!$E$5:$E$1000"),$D99,INDIRECT("'" &amp; Months &amp; "'!$F$5:$F$1000"),$E99,INDIRECT("'" &amp; Months &amp; "'!$G$5:$G$1000"),$F99,INDIRECT("'" &amp; Months &amp; "'!$H$5:$H$1000"),$G99)),)</f>
        <v>0</v>
      </c>
      <c r="T99" s="41">
        <f ca="1">(R99-S99-L99)</f>
        <v>0</v>
      </c>
      <c r="U99" s="53">
        <f ca="1">IFERROR(T99/(L99+M99),0)</f>
        <v>0</v>
      </c>
    </row>
    <row r="100" spans="2:21" ht="15" customHeight="1" x14ac:dyDescent="0.2">
      <c r="B100" s="36">
        <v>94</v>
      </c>
      <c r="C100" s="37"/>
      <c r="D100" s="62"/>
      <c r="E100" s="2"/>
      <c r="F100" s="7"/>
      <c r="G100" s="3"/>
      <c r="H100" s="3"/>
      <c r="I100" s="108"/>
      <c r="J100" s="109"/>
      <c r="K100" s="42"/>
      <c r="L100" s="40">
        <f>SUM(I100:K100)</f>
        <v>0</v>
      </c>
      <c r="M100" s="109"/>
      <c r="N100" s="39"/>
      <c r="O100" s="39"/>
      <c r="P100" s="43">
        <f>(L100+(L100*0.129+4.6))+M100</f>
        <v>4.5999999999999996</v>
      </c>
      <c r="Q100" s="44">
        <f>(L100+(L100*0.029+4.6))+M100</f>
        <v>4.5999999999999996</v>
      </c>
      <c r="R100" s="104">
        <f ca="1">IFERROR(SUMPRODUCT(SUMIFS(INDIRECT("'" &amp; Months &amp; "'!$K$5:$K$1000"),INDIRECT("'" &amp; Months &amp; "'!$C$5:$C$1000"),$B100,INDIRECT("'" &amp; Months &amp; "'!$E$5:$E$1000"),$D100,INDIRECT("'" &amp; Months &amp; "'!$F$5:$F$1000"),$E100,INDIRECT("'" &amp; Months &amp; "'!$G$5:$G$1000"),$F100,INDIRECT("'" &amp; Months &amp; "'!$H$5:$H$1000"),$G100)),)</f>
        <v>0</v>
      </c>
      <c r="S100" s="105">
        <f ca="1">IFERROR(SUMPRODUCT(SUMIFS(INDIRECT("'" &amp; Months &amp; "'!$P$5:$P$1000"),INDIRECT("'" &amp; Months &amp; "'!$C$5:$C$1000"),$B100,INDIRECT("'" &amp; Months &amp; "'!$E$5:$E$1000"),$D100,INDIRECT("'" &amp; Months &amp; "'!$F$5:$F$1000"),$E100,INDIRECT("'" &amp; Months &amp; "'!$G$5:$G$1000"),$F100,INDIRECT("'" &amp; Months &amp; "'!$H$5:$H$1000"),$G100)),)</f>
        <v>0</v>
      </c>
      <c r="T100" s="41">
        <f ca="1">(R100-S100-L100)</f>
        <v>0</v>
      </c>
      <c r="U100" s="53">
        <f ca="1">IFERROR(T100/(L100+M100),0)</f>
        <v>0</v>
      </c>
    </row>
    <row r="101" spans="2:21" ht="15" customHeight="1" x14ac:dyDescent="0.2">
      <c r="B101" s="36">
        <v>95</v>
      </c>
      <c r="C101" s="37"/>
      <c r="D101" s="62"/>
      <c r="E101" s="2"/>
      <c r="F101" s="7"/>
      <c r="G101" s="3"/>
      <c r="H101" s="3"/>
      <c r="I101" s="108"/>
      <c r="J101" s="109"/>
      <c r="K101" s="42"/>
      <c r="L101" s="40">
        <f>SUM(I101:K101)</f>
        <v>0</v>
      </c>
      <c r="M101" s="109"/>
      <c r="N101" s="39"/>
      <c r="O101" s="39"/>
      <c r="P101" s="43">
        <f>(L101+(L101*0.129+4.6))+M101</f>
        <v>4.5999999999999996</v>
      </c>
      <c r="Q101" s="44">
        <f>(L101+(L101*0.029+4.6))+M101</f>
        <v>4.5999999999999996</v>
      </c>
      <c r="R101" s="104">
        <f ca="1">IFERROR(SUMPRODUCT(SUMIFS(INDIRECT("'" &amp; Months &amp; "'!$K$5:$K$1000"),INDIRECT("'" &amp; Months &amp; "'!$C$5:$C$1000"),$B101,INDIRECT("'" &amp; Months &amp; "'!$E$5:$E$1000"),$D101,INDIRECT("'" &amp; Months &amp; "'!$F$5:$F$1000"),$E101,INDIRECT("'" &amp; Months &amp; "'!$G$5:$G$1000"),$F101,INDIRECT("'" &amp; Months &amp; "'!$H$5:$H$1000"),$G101)),)</f>
        <v>0</v>
      </c>
      <c r="S101" s="105">
        <f ca="1">IFERROR(SUMPRODUCT(SUMIFS(INDIRECT("'" &amp; Months &amp; "'!$P$5:$P$1000"),INDIRECT("'" &amp; Months &amp; "'!$C$5:$C$1000"),$B101,INDIRECT("'" &amp; Months &amp; "'!$E$5:$E$1000"),$D101,INDIRECT("'" &amp; Months &amp; "'!$F$5:$F$1000"),$E101,INDIRECT("'" &amp; Months &amp; "'!$G$5:$G$1000"),$F101,INDIRECT("'" &amp; Months &amp; "'!$H$5:$H$1000"),$G101)),)</f>
        <v>0</v>
      </c>
      <c r="T101" s="41">
        <f ca="1">(R101-S101-L101)</f>
        <v>0</v>
      </c>
      <c r="U101" s="53">
        <f ca="1">IFERROR(T101/(L101+M101),0)</f>
        <v>0</v>
      </c>
    </row>
    <row r="102" spans="2:21" ht="15" customHeight="1" x14ac:dyDescent="0.2">
      <c r="B102" s="36">
        <v>96</v>
      </c>
      <c r="C102" s="37"/>
      <c r="D102" s="62"/>
      <c r="E102" s="2"/>
      <c r="F102" s="7"/>
      <c r="G102" s="3"/>
      <c r="H102" s="3"/>
      <c r="I102" s="108"/>
      <c r="J102" s="109"/>
      <c r="K102" s="42"/>
      <c r="L102" s="40">
        <f>SUM(I102:K102)</f>
        <v>0</v>
      </c>
      <c r="M102" s="109"/>
      <c r="N102" s="39"/>
      <c r="O102" s="39"/>
      <c r="P102" s="43">
        <f>(L102+(L102*0.129+4.6))+M102</f>
        <v>4.5999999999999996</v>
      </c>
      <c r="Q102" s="44">
        <f>(L102+(L102*0.029+4.6))+M102</f>
        <v>4.5999999999999996</v>
      </c>
      <c r="R102" s="104">
        <f ca="1">IFERROR(SUMPRODUCT(SUMIFS(INDIRECT("'" &amp; Months &amp; "'!$K$5:$K$1000"),INDIRECT("'" &amp; Months &amp; "'!$C$5:$C$1000"),$B102,INDIRECT("'" &amp; Months &amp; "'!$E$5:$E$1000"),$D102,INDIRECT("'" &amp; Months &amp; "'!$F$5:$F$1000"),$E102,INDIRECT("'" &amp; Months &amp; "'!$G$5:$G$1000"),$F102,INDIRECT("'" &amp; Months &amp; "'!$H$5:$H$1000"),$G102)),)</f>
        <v>0</v>
      </c>
      <c r="S102" s="105">
        <f ca="1">IFERROR(SUMPRODUCT(SUMIFS(INDIRECT("'" &amp; Months &amp; "'!$P$5:$P$1000"),INDIRECT("'" &amp; Months &amp; "'!$C$5:$C$1000"),$B102,INDIRECT("'" &amp; Months &amp; "'!$E$5:$E$1000"),$D102,INDIRECT("'" &amp; Months &amp; "'!$F$5:$F$1000"),$E102,INDIRECT("'" &amp; Months &amp; "'!$G$5:$G$1000"),$F102,INDIRECT("'" &amp; Months &amp; "'!$H$5:$H$1000"),$G102)),)</f>
        <v>0</v>
      </c>
      <c r="T102" s="41">
        <f ca="1">(R102-S102-L102)</f>
        <v>0</v>
      </c>
      <c r="U102" s="53">
        <f ca="1">IFERROR(T102/(L102+M102),0)</f>
        <v>0</v>
      </c>
    </row>
    <row r="103" spans="2:21" ht="15" customHeight="1" x14ac:dyDescent="0.2">
      <c r="B103" s="36">
        <v>97</v>
      </c>
      <c r="C103" s="37"/>
      <c r="D103" s="62"/>
      <c r="E103" s="2"/>
      <c r="F103" s="7"/>
      <c r="G103" s="3"/>
      <c r="H103" s="3"/>
      <c r="I103" s="108"/>
      <c r="J103" s="109"/>
      <c r="K103" s="42"/>
      <c r="L103" s="40">
        <f>SUM(I103:K103)</f>
        <v>0</v>
      </c>
      <c r="M103" s="109"/>
      <c r="N103" s="39"/>
      <c r="O103" s="39"/>
      <c r="P103" s="43">
        <f>(L103+(L103*0.129+4.6))+M103</f>
        <v>4.5999999999999996</v>
      </c>
      <c r="Q103" s="44">
        <f>(L103+(L103*0.029+4.6))+M103</f>
        <v>4.5999999999999996</v>
      </c>
      <c r="R103" s="104">
        <f ca="1">IFERROR(SUMPRODUCT(SUMIFS(INDIRECT("'" &amp; Months &amp; "'!$K$5:$K$1000"),INDIRECT("'" &amp; Months &amp; "'!$C$5:$C$1000"),$B103,INDIRECT("'" &amp; Months &amp; "'!$E$5:$E$1000"),$D103,INDIRECT("'" &amp; Months &amp; "'!$F$5:$F$1000"),$E103,INDIRECT("'" &amp; Months &amp; "'!$G$5:$G$1000"),$F103,INDIRECT("'" &amp; Months &amp; "'!$H$5:$H$1000"),$G103)),)</f>
        <v>0</v>
      </c>
      <c r="S103" s="105">
        <f ca="1">IFERROR(SUMPRODUCT(SUMIFS(INDIRECT("'" &amp; Months &amp; "'!$P$5:$P$1000"),INDIRECT("'" &amp; Months &amp; "'!$C$5:$C$1000"),$B103,INDIRECT("'" &amp; Months &amp; "'!$E$5:$E$1000"),$D103,INDIRECT("'" &amp; Months &amp; "'!$F$5:$F$1000"),$E103,INDIRECT("'" &amp; Months &amp; "'!$G$5:$G$1000"),$F103,INDIRECT("'" &amp; Months &amp; "'!$H$5:$H$1000"),$G103)),)</f>
        <v>0</v>
      </c>
      <c r="T103" s="41">
        <f ca="1">(R103-S103-L103)</f>
        <v>0</v>
      </c>
      <c r="U103" s="53">
        <f ca="1">IFERROR(T103/(L103+M103),0)</f>
        <v>0</v>
      </c>
    </row>
    <row r="104" spans="2:21" ht="15" customHeight="1" x14ac:dyDescent="0.2">
      <c r="B104" s="36">
        <v>98</v>
      </c>
      <c r="C104" s="37"/>
      <c r="D104" s="62"/>
      <c r="E104" s="2"/>
      <c r="F104" s="7"/>
      <c r="G104" s="3"/>
      <c r="H104" s="3"/>
      <c r="I104" s="108"/>
      <c r="J104" s="109"/>
      <c r="K104" s="42"/>
      <c r="L104" s="40">
        <f>SUM(I104:K104)</f>
        <v>0</v>
      </c>
      <c r="M104" s="109"/>
      <c r="N104" s="39"/>
      <c r="O104" s="39"/>
      <c r="P104" s="43">
        <f>(L104+(L104*0.129+4.6))+M104</f>
        <v>4.5999999999999996</v>
      </c>
      <c r="Q104" s="44">
        <f>(L104+(L104*0.029+4.6))+M104</f>
        <v>4.5999999999999996</v>
      </c>
      <c r="R104" s="104">
        <f ca="1">IFERROR(SUMPRODUCT(SUMIFS(INDIRECT("'" &amp; Months &amp; "'!$K$5:$K$1000"),INDIRECT("'" &amp; Months &amp; "'!$C$5:$C$1000"),$B104,INDIRECT("'" &amp; Months &amp; "'!$E$5:$E$1000"),$D104,INDIRECT("'" &amp; Months &amp; "'!$F$5:$F$1000"),$E104,INDIRECT("'" &amp; Months &amp; "'!$G$5:$G$1000"),$F104,INDIRECT("'" &amp; Months &amp; "'!$H$5:$H$1000"),$G104)),)</f>
        <v>0</v>
      </c>
      <c r="S104" s="105">
        <f ca="1">IFERROR(SUMPRODUCT(SUMIFS(INDIRECT("'" &amp; Months &amp; "'!$P$5:$P$1000"),INDIRECT("'" &amp; Months &amp; "'!$C$5:$C$1000"),$B104,INDIRECT("'" &amp; Months &amp; "'!$E$5:$E$1000"),$D104,INDIRECT("'" &amp; Months &amp; "'!$F$5:$F$1000"),$E104,INDIRECT("'" &amp; Months &amp; "'!$G$5:$G$1000"),$F104,INDIRECT("'" &amp; Months &amp; "'!$H$5:$H$1000"),$G104)),)</f>
        <v>0</v>
      </c>
      <c r="T104" s="41">
        <f ca="1">(R104-S104-L104)</f>
        <v>0</v>
      </c>
      <c r="U104" s="53">
        <f ca="1">IFERROR(T104/(L104+M104),0)</f>
        <v>0</v>
      </c>
    </row>
    <row r="105" spans="2:21" ht="15" customHeight="1" x14ac:dyDescent="0.2">
      <c r="B105" s="36">
        <v>99</v>
      </c>
      <c r="C105" s="37"/>
      <c r="D105" s="62"/>
      <c r="E105" s="2"/>
      <c r="F105" s="7"/>
      <c r="G105" s="3"/>
      <c r="H105" s="3"/>
      <c r="I105" s="108"/>
      <c r="J105" s="109"/>
      <c r="K105" s="42"/>
      <c r="L105" s="40">
        <f>SUM(I105:K105)</f>
        <v>0</v>
      </c>
      <c r="M105" s="109"/>
      <c r="N105" s="39"/>
      <c r="O105" s="39"/>
      <c r="P105" s="43">
        <f>(L105+(L105*0.129+4.6))+M105</f>
        <v>4.5999999999999996</v>
      </c>
      <c r="Q105" s="44">
        <f>(L105+(L105*0.029+4.6))+M105</f>
        <v>4.5999999999999996</v>
      </c>
      <c r="R105" s="104">
        <f ca="1">IFERROR(SUMPRODUCT(SUMIFS(INDIRECT("'" &amp; Months &amp; "'!$K$5:$K$1000"),INDIRECT("'" &amp; Months &amp; "'!$C$5:$C$1000"),$B105,INDIRECT("'" &amp; Months &amp; "'!$E$5:$E$1000"),$D105,INDIRECT("'" &amp; Months &amp; "'!$F$5:$F$1000"),$E105,INDIRECT("'" &amp; Months &amp; "'!$G$5:$G$1000"),$F105,INDIRECT("'" &amp; Months &amp; "'!$H$5:$H$1000"),$G105)),)</f>
        <v>0</v>
      </c>
      <c r="S105" s="105">
        <f ca="1">IFERROR(SUMPRODUCT(SUMIFS(INDIRECT("'" &amp; Months &amp; "'!$P$5:$P$1000"),INDIRECT("'" &amp; Months &amp; "'!$C$5:$C$1000"),$B105,INDIRECT("'" &amp; Months &amp; "'!$E$5:$E$1000"),$D105,INDIRECT("'" &amp; Months &amp; "'!$F$5:$F$1000"),$E105,INDIRECT("'" &amp; Months &amp; "'!$G$5:$G$1000"),$F105,INDIRECT("'" &amp; Months &amp; "'!$H$5:$H$1000"),$G105)),)</f>
        <v>0</v>
      </c>
      <c r="T105" s="41">
        <f ca="1">(R105-S105-L105)</f>
        <v>0</v>
      </c>
      <c r="U105" s="53">
        <f ca="1">IFERROR(T105/(L105+M105),0)</f>
        <v>0</v>
      </c>
    </row>
    <row r="106" spans="2:21" ht="15" customHeight="1" x14ac:dyDescent="0.2">
      <c r="B106" s="36">
        <v>100</v>
      </c>
      <c r="C106" s="37"/>
      <c r="D106" s="62"/>
      <c r="E106" s="2"/>
      <c r="F106" s="7"/>
      <c r="G106" s="3"/>
      <c r="H106" s="3"/>
      <c r="I106" s="108"/>
      <c r="J106" s="109"/>
      <c r="K106" s="42"/>
      <c r="L106" s="40">
        <f>SUM(I106:K106)</f>
        <v>0</v>
      </c>
      <c r="M106" s="109"/>
      <c r="N106" s="39"/>
      <c r="O106" s="39"/>
      <c r="P106" s="43">
        <f>(L106+(L106*0.129+4.6))+M106</f>
        <v>4.5999999999999996</v>
      </c>
      <c r="Q106" s="44">
        <f>(L106+(L106*0.029+4.6))+M106</f>
        <v>4.5999999999999996</v>
      </c>
      <c r="R106" s="104">
        <f ca="1">IFERROR(SUMPRODUCT(SUMIFS(INDIRECT("'" &amp; Months &amp; "'!$K$5:$K$1000"),INDIRECT("'" &amp; Months &amp; "'!$C$5:$C$1000"),$B106,INDIRECT("'" &amp; Months &amp; "'!$E$5:$E$1000"),$D106,INDIRECT("'" &amp; Months &amp; "'!$F$5:$F$1000"),$E106,INDIRECT("'" &amp; Months &amp; "'!$G$5:$G$1000"),$F106,INDIRECT("'" &amp; Months &amp; "'!$H$5:$H$1000"),$G106)),)</f>
        <v>0</v>
      </c>
      <c r="S106" s="105">
        <f ca="1">IFERROR(SUMPRODUCT(SUMIFS(INDIRECT("'" &amp; Months &amp; "'!$P$5:$P$1000"),INDIRECT("'" &amp; Months &amp; "'!$C$5:$C$1000"),$B106,INDIRECT("'" &amp; Months &amp; "'!$E$5:$E$1000"),$D106,INDIRECT("'" &amp; Months &amp; "'!$F$5:$F$1000"),$E106,INDIRECT("'" &amp; Months &amp; "'!$G$5:$G$1000"),$F106,INDIRECT("'" &amp; Months &amp; "'!$H$5:$H$1000"),$G106)),)</f>
        <v>0</v>
      </c>
      <c r="T106" s="41">
        <f ca="1">(R106-S106-L106)</f>
        <v>0</v>
      </c>
      <c r="U106" s="53">
        <f ca="1">IFERROR(T106/(L106+M106),0)</f>
        <v>0</v>
      </c>
    </row>
    <row r="107" spans="2:21" ht="15" customHeight="1" x14ac:dyDescent="0.2">
      <c r="B107" s="36">
        <v>101</v>
      </c>
      <c r="C107" s="37"/>
      <c r="D107" s="62"/>
      <c r="E107" s="2"/>
      <c r="F107" s="7"/>
      <c r="G107" s="3"/>
      <c r="H107" s="3"/>
      <c r="I107" s="108"/>
      <c r="J107" s="109"/>
      <c r="K107" s="42"/>
      <c r="L107" s="40">
        <f>SUM(I107:K107)</f>
        <v>0</v>
      </c>
      <c r="M107" s="109"/>
      <c r="N107" s="39"/>
      <c r="O107" s="39"/>
      <c r="P107" s="43">
        <f>(L107+(L107*0.129+4.6))+M107</f>
        <v>4.5999999999999996</v>
      </c>
      <c r="Q107" s="44">
        <f>(L107+(L107*0.029+4.6))+M107</f>
        <v>4.5999999999999996</v>
      </c>
      <c r="R107" s="104">
        <f ca="1">IFERROR(SUMPRODUCT(SUMIFS(INDIRECT("'" &amp; Months &amp; "'!$K$5:$K$1000"),INDIRECT("'" &amp; Months &amp; "'!$C$5:$C$1000"),$B107,INDIRECT("'" &amp; Months &amp; "'!$E$5:$E$1000"),$D107,INDIRECT("'" &amp; Months &amp; "'!$F$5:$F$1000"),$E107,INDIRECT("'" &amp; Months &amp; "'!$G$5:$G$1000"),$F107,INDIRECT("'" &amp; Months &amp; "'!$H$5:$H$1000"),$G107)),)</f>
        <v>0</v>
      </c>
      <c r="S107" s="105">
        <f ca="1">IFERROR(SUMPRODUCT(SUMIFS(INDIRECT("'" &amp; Months &amp; "'!$P$5:$P$1000"),INDIRECT("'" &amp; Months &amp; "'!$C$5:$C$1000"),$B107,INDIRECT("'" &amp; Months &amp; "'!$E$5:$E$1000"),$D107,INDIRECT("'" &amp; Months &amp; "'!$F$5:$F$1000"),$E107,INDIRECT("'" &amp; Months &amp; "'!$G$5:$G$1000"),$F107,INDIRECT("'" &amp; Months &amp; "'!$H$5:$H$1000"),$G107)),)</f>
        <v>0</v>
      </c>
      <c r="T107" s="41">
        <f ca="1">(R107-S107-L107)</f>
        <v>0</v>
      </c>
      <c r="U107" s="53">
        <f ca="1">IFERROR(T107/(L107+M107),0)</f>
        <v>0</v>
      </c>
    </row>
    <row r="108" spans="2:21" ht="15" customHeight="1" x14ac:dyDescent="0.2">
      <c r="B108" s="36">
        <v>102</v>
      </c>
      <c r="C108" s="37"/>
      <c r="D108" s="62"/>
      <c r="E108" s="2"/>
      <c r="F108" s="7"/>
      <c r="G108" s="3"/>
      <c r="H108" s="3"/>
      <c r="I108" s="108"/>
      <c r="J108" s="109"/>
      <c r="K108" s="42"/>
      <c r="L108" s="40">
        <f>SUM(I108:K108)</f>
        <v>0</v>
      </c>
      <c r="M108" s="109"/>
      <c r="N108" s="39"/>
      <c r="O108" s="39"/>
      <c r="P108" s="43">
        <f>(L108+(L108*0.129+4.6))+M108</f>
        <v>4.5999999999999996</v>
      </c>
      <c r="Q108" s="44">
        <f>(L108+(L108*0.029+4.6))+M108</f>
        <v>4.5999999999999996</v>
      </c>
      <c r="R108" s="104">
        <f ca="1">IFERROR(SUMPRODUCT(SUMIFS(INDIRECT("'" &amp; Months &amp; "'!$K$5:$K$1000"),INDIRECT("'" &amp; Months &amp; "'!$C$5:$C$1000"),$B108,INDIRECT("'" &amp; Months &amp; "'!$E$5:$E$1000"),$D108,INDIRECT("'" &amp; Months &amp; "'!$F$5:$F$1000"),$E108,INDIRECT("'" &amp; Months &amp; "'!$G$5:$G$1000"),$F108,INDIRECT("'" &amp; Months &amp; "'!$H$5:$H$1000"),$G108)),)</f>
        <v>0</v>
      </c>
      <c r="S108" s="105">
        <f ca="1">IFERROR(SUMPRODUCT(SUMIFS(INDIRECT("'" &amp; Months &amp; "'!$P$5:$P$1000"),INDIRECT("'" &amp; Months &amp; "'!$C$5:$C$1000"),$B108,INDIRECT("'" &amp; Months &amp; "'!$E$5:$E$1000"),$D108,INDIRECT("'" &amp; Months &amp; "'!$F$5:$F$1000"),$E108,INDIRECT("'" &amp; Months &amp; "'!$G$5:$G$1000"),$F108,INDIRECT("'" &amp; Months &amp; "'!$H$5:$H$1000"),$G108)),)</f>
        <v>0</v>
      </c>
      <c r="T108" s="41">
        <f ca="1">(R108-S108-L108)</f>
        <v>0</v>
      </c>
      <c r="U108" s="53">
        <f ca="1">IFERROR(T108/(L108+M108),0)</f>
        <v>0</v>
      </c>
    </row>
    <row r="109" spans="2:21" ht="15" customHeight="1" x14ac:dyDescent="0.2">
      <c r="B109" s="36">
        <v>103</v>
      </c>
      <c r="C109" s="37"/>
      <c r="D109" s="62"/>
      <c r="E109" s="2"/>
      <c r="F109" s="7"/>
      <c r="G109" s="3"/>
      <c r="H109" s="3"/>
      <c r="I109" s="108"/>
      <c r="J109" s="109"/>
      <c r="K109" s="42"/>
      <c r="L109" s="40">
        <f>SUM(I109:K109)</f>
        <v>0</v>
      </c>
      <c r="M109" s="109"/>
      <c r="N109" s="39"/>
      <c r="O109" s="39"/>
      <c r="P109" s="43">
        <f>(L109+(L109*0.129+4.6))+M109</f>
        <v>4.5999999999999996</v>
      </c>
      <c r="Q109" s="44">
        <f>(L109+(L109*0.029+4.6))+M109</f>
        <v>4.5999999999999996</v>
      </c>
      <c r="R109" s="104">
        <f ca="1">IFERROR(SUMPRODUCT(SUMIFS(INDIRECT("'" &amp; Months &amp; "'!$K$5:$K$1000"),INDIRECT("'" &amp; Months &amp; "'!$C$5:$C$1000"),$B109,INDIRECT("'" &amp; Months &amp; "'!$E$5:$E$1000"),$D109,INDIRECT("'" &amp; Months &amp; "'!$F$5:$F$1000"),$E109,INDIRECT("'" &amp; Months &amp; "'!$G$5:$G$1000"),$F109,INDIRECT("'" &amp; Months &amp; "'!$H$5:$H$1000"),$G109)),)</f>
        <v>0</v>
      </c>
      <c r="S109" s="105">
        <f ca="1">IFERROR(SUMPRODUCT(SUMIFS(INDIRECT("'" &amp; Months &amp; "'!$P$5:$P$1000"),INDIRECT("'" &amp; Months &amp; "'!$C$5:$C$1000"),$B109,INDIRECT("'" &amp; Months &amp; "'!$E$5:$E$1000"),$D109,INDIRECT("'" &amp; Months &amp; "'!$F$5:$F$1000"),$E109,INDIRECT("'" &amp; Months &amp; "'!$G$5:$G$1000"),$F109,INDIRECT("'" &amp; Months &amp; "'!$H$5:$H$1000"),$G109)),)</f>
        <v>0</v>
      </c>
      <c r="T109" s="41">
        <f ca="1">(R109-S109-L109)</f>
        <v>0</v>
      </c>
      <c r="U109" s="53">
        <f ca="1">IFERROR(T109/(L109+M109),0)</f>
        <v>0</v>
      </c>
    </row>
    <row r="110" spans="2:21" ht="15" customHeight="1" x14ac:dyDescent="0.2">
      <c r="B110" s="36">
        <v>104</v>
      </c>
      <c r="C110" s="37"/>
      <c r="D110" s="62"/>
      <c r="E110" s="2"/>
      <c r="F110" s="7"/>
      <c r="G110" s="3"/>
      <c r="H110" s="3"/>
      <c r="I110" s="108"/>
      <c r="J110" s="109"/>
      <c r="K110" s="42"/>
      <c r="L110" s="40">
        <f>SUM(I110:K110)</f>
        <v>0</v>
      </c>
      <c r="M110" s="109"/>
      <c r="N110" s="39"/>
      <c r="O110" s="39"/>
      <c r="P110" s="43">
        <f>(L110+(L110*0.129+4.6))+M110</f>
        <v>4.5999999999999996</v>
      </c>
      <c r="Q110" s="44">
        <f>(L110+(L110*0.029+4.6))+M110</f>
        <v>4.5999999999999996</v>
      </c>
      <c r="R110" s="104">
        <f ca="1">IFERROR(SUMPRODUCT(SUMIFS(INDIRECT("'" &amp; Months &amp; "'!$K$5:$K$1000"),INDIRECT("'" &amp; Months &amp; "'!$C$5:$C$1000"),$B110,INDIRECT("'" &amp; Months &amp; "'!$E$5:$E$1000"),$D110,INDIRECT("'" &amp; Months &amp; "'!$F$5:$F$1000"),$E110,INDIRECT("'" &amp; Months &amp; "'!$G$5:$G$1000"),$F110,INDIRECT("'" &amp; Months &amp; "'!$H$5:$H$1000"),$G110)),)</f>
        <v>0</v>
      </c>
      <c r="S110" s="105">
        <f ca="1">IFERROR(SUMPRODUCT(SUMIFS(INDIRECT("'" &amp; Months &amp; "'!$P$5:$P$1000"),INDIRECT("'" &amp; Months &amp; "'!$C$5:$C$1000"),$B110,INDIRECT("'" &amp; Months &amp; "'!$E$5:$E$1000"),$D110,INDIRECT("'" &amp; Months &amp; "'!$F$5:$F$1000"),$E110,INDIRECT("'" &amp; Months &amp; "'!$G$5:$G$1000"),$F110,INDIRECT("'" &amp; Months &amp; "'!$H$5:$H$1000"),$G110)),)</f>
        <v>0</v>
      </c>
      <c r="T110" s="41">
        <f ca="1">(R110-S110-L110)</f>
        <v>0</v>
      </c>
      <c r="U110" s="53">
        <f ca="1">IFERROR(T110/(L110+M110),0)</f>
        <v>0</v>
      </c>
    </row>
    <row r="111" spans="2:21" ht="15" customHeight="1" x14ac:dyDescent="0.2">
      <c r="B111" s="36">
        <v>105</v>
      </c>
      <c r="C111" s="37"/>
      <c r="D111" s="62"/>
      <c r="E111" s="2"/>
      <c r="F111" s="7"/>
      <c r="G111" s="3"/>
      <c r="H111" s="3"/>
      <c r="I111" s="108"/>
      <c r="J111" s="109"/>
      <c r="K111" s="42"/>
      <c r="L111" s="40">
        <f>SUM(I111:K111)</f>
        <v>0</v>
      </c>
      <c r="M111" s="109"/>
      <c r="N111" s="39"/>
      <c r="O111" s="39"/>
      <c r="P111" s="43">
        <f>(L111+(L111*0.129+4.6))+M111</f>
        <v>4.5999999999999996</v>
      </c>
      <c r="Q111" s="44">
        <f>(L111+(L111*0.029+4.6))+M111</f>
        <v>4.5999999999999996</v>
      </c>
      <c r="R111" s="104">
        <f ca="1">IFERROR(SUMPRODUCT(SUMIFS(INDIRECT("'" &amp; Months &amp; "'!$K$5:$K$1000"),INDIRECT("'" &amp; Months &amp; "'!$C$5:$C$1000"),$B111,INDIRECT("'" &amp; Months &amp; "'!$E$5:$E$1000"),$D111,INDIRECT("'" &amp; Months &amp; "'!$F$5:$F$1000"),$E111,INDIRECT("'" &amp; Months &amp; "'!$G$5:$G$1000"),$F111,INDIRECT("'" &amp; Months &amp; "'!$H$5:$H$1000"),$G111)),)</f>
        <v>0</v>
      </c>
      <c r="S111" s="105">
        <f ca="1">IFERROR(SUMPRODUCT(SUMIFS(INDIRECT("'" &amp; Months &amp; "'!$P$5:$P$1000"),INDIRECT("'" &amp; Months &amp; "'!$C$5:$C$1000"),$B111,INDIRECT("'" &amp; Months &amp; "'!$E$5:$E$1000"),$D111,INDIRECT("'" &amp; Months &amp; "'!$F$5:$F$1000"),$E111,INDIRECT("'" &amp; Months &amp; "'!$G$5:$G$1000"),$F111,INDIRECT("'" &amp; Months &amp; "'!$H$5:$H$1000"),$G111)),)</f>
        <v>0</v>
      </c>
      <c r="T111" s="41">
        <f ca="1">(R111-S111-L111)</f>
        <v>0</v>
      </c>
      <c r="U111" s="53">
        <f ca="1">IFERROR(T111/(L111+M111),0)</f>
        <v>0</v>
      </c>
    </row>
    <row r="112" spans="2:21" ht="15" customHeight="1" x14ac:dyDescent="0.2">
      <c r="B112" s="36">
        <v>106</v>
      </c>
      <c r="C112" s="37"/>
      <c r="D112" s="62"/>
      <c r="E112" s="2"/>
      <c r="F112" s="7"/>
      <c r="G112" s="3"/>
      <c r="H112" s="3"/>
      <c r="I112" s="108"/>
      <c r="J112" s="109"/>
      <c r="K112" s="42"/>
      <c r="L112" s="40">
        <f>SUM(I112:K112)</f>
        <v>0</v>
      </c>
      <c r="M112" s="109"/>
      <c r="N112" s="39"/>
      <c r="O112" s="39"/>
      <c r="P112" s="43">
        <f>(L112+(L112*0.129+4.6))+M112</f>
        <v>4.5999999999999996</v>
      </c>
      <c r="Q112" s="44">
        <f>(L112+(L112*0.029+4.6))+M112</f>
        <v>4.5999999999999996</v>
      </c>
      <c r="R112" s="104">
        <f ca="1">IFERROR(SUMPRODUCT(SUMIFS(INDIRECT("'" &amp; Months &amp; "'!$K$5:$K$1000"),INDIRECT("'" &amp; Months &amp; "'!$C$5:$C$1000"),$B112,INDIRECT("'" &amp; Months &amp; "'!$E$5:$E$1000"),$D112,INDIRECT("'" &amp; Months &amp; "'!$F$5:$F$1000"),$E112,INDIRECT("'" &amp; Months &amp; "'!$G$5:$G$1000"),$F112,INDIRECT("'" &amp; Months &amp; "'!$H$5:$H$1000"),$G112)),)</f>
        <v>0</v>
      </c>
      <c r="S112" s="105">
        <f ca="1">IFERROR(SUMPRODUCT(SUMIFS(INDIRECT("'" &amp; Months &amp; "'!$P$5:$P$1000"),INDIRECT("'" &amp; Months &amp; "'!$C$5:$C$1000"),$B112,INDIRECT("'" &amp; Months &amp; "'!$E$5:$E$1000"),$D112,INDIRECT("'" &amp; Months &amp; "'!$F$5:$F$1000"),$E112,INDIRECT("'" &amp; Months &amp; "'!$G$5:$G$1000"),$F112,INDIRECT("'" &amp; Months &amp; "'!$H$5:$H$1000"),$G112)),)</f>
        <v>0</v>
      </c>
      <c r="T112" s="41">
        <f ca="1">(R112-S112-L112)</f>
        <v>0</v>
      </c>
      <c r="U112" s="53">
        <f ca="1">IFERROR(T112/(L112+M112),0)</f>
        <v>0</v>
      </c>
    </row>
    <row r="113" spans="2:21" ht="15" customHeight="1" x14ac:dyDescent="0.2">
      <c r="B113" s="36">
        <v>107</v>
      </c>
      <c r="C113" s="37"/>
      <c r="D113" s="62"/>
      <c r="E113" s="2"/>
      <c r="F113" s="7"/>
      <c r="G113" s="3"/>
      <c r="H113" s="3"/>
      <c r="I113" s="108"/>
      <c r="J113" s="109"/>
      <c r="K113" s="42"/>
      <c r="L113" s="40">
        <f>SUM(I113:K113)</f>
        <v>0</v>
      </c>
      <c r="M113" s="109"/>
      <c r="N113" s="39"/>
      <c r="O113" s="39"/>
      <c r="P113" s="43">
        <f>(L113+(L113*0.129+4.6))+M113</f>
        <v>4.5999999999999996</v>
      </c>
      <c r="Q113" s="44">
        <f>(L113+(L113*0.029+4.6))+M113</f>
        <v>4.5999999999999996</v>
      </c>
      <c r="R113" s="104">
        <f ca="1">IFERROR(SUMPRODUCT(SUMIFS(INDIRECT("'" &amp; Months &amp; "'!$K$5:$K$1000"),INDIRECT("'" &amp; Months &amp; "'!$C$5:$C$1000"),$B113,INDIRECT("'" &amp; Months &amp; "'!$E$5:$E$1000"),$D113,INDIRECT("'" &amp; Months &amp; "'!$F$5:$F$1000"),$E113,INDIRECT("'" &amp; Months &amp; "'!$G$5:$G$1000"),$F113,INDIRECT("'" &amp; Months &amp; "'!$H$5:$H$1000"),$G113)),)</f>
        <v>0</v>
      </c>
      <c r="S113" s="105">
        <f ca="1">IFERROR(SUMPRODUCT(SUMIFS(INDIRECT("'" &amp; Months &amp; "'!$P$5:$P$1000"),INDIRECT("'" &amp; Months &amp; "'!$C$5:$C$1000"),$B113,INDIRECT("'" &amp; Months &amp; "'!$E$5:$E$1000"),$D113,INDIRECT("'" &amp; Months &amp; "'!$F$5:$F$1000"),$E113,INDIRECT("'" &amp; Months &amp; "'!$G$5:$G$1000"),$F113,INDIRECT("'" &amp; Months &amp; "'!$H$5:$H$1000"),$G113)),)</f>
        <v>0</v>
      </c>
      <c r="T113" s="41">
        <f ca="1">(R113-S113-L113)</f>
        <v>0</v>
      </c>
      <c r="U113" s="53">
        <f ca="1">IFERROR(T113/(L113+M113),0)</f>
        <v>0</v>
      </c>
    </row>
    <row r="114" spans="2:21" ht="15" customHeight="1" x14ac:dyDescent="0.2">
      <c r="B114" s="36">
        <v>108</v>
      </c>
      <c r="C114" s="37"/>
      <c r="D114" s="62"/>
      <c r="E114" s="2"/>
      <c r="F114" s="7"/>
      <c r="G114" s="3"/>
      <c r="H114" s="3"/>
      <c r="I114" s="108"/>
      <c r="J114" s="109"/>
      <c r="K114" s="42"/>
      <c r="L114" s="40">
        <f>SUM(I114:K114)</f>
        <v>0</v>
      </c>
      <c r="M114" s="109"/>
      <c r="N114" s="39"/>
      <c r="O114" s="39"/>
      <c r="P114" s="43">
        <f>(L114+(L114*0.129+4.6))+M114</f>
        <v>4.5999999999999996</v>
      </c>
      <c r="Q114" s="44">
        <f>(L114+(L114*0.029+4.6))+M114</f>
        <v>4.5999999999999996</v>
      </c>
      <c r="R114" s="104">
        <f ca="1">IFERROR(SUMPRODUCT(SUMIFS(INDIRECT("'" &amp; Months &amp; "'!$K$5:$K$1000"),INDIRECT("'" &amp; Months &amp; "'!$C$5:$C$1000"),$B114,INDIRECT("'" &amp; Months &amp; "'!$E$5:$E$1000"),$D114,INDIRECT("'" &amp; Months &amp; "'!$F$5:$F$1000"),$E114,INDIRECT("'" &amp; Months &amp; "'!$G$5:$G$1000"),$F114,INDIRECT("'" &amp; Months &amp; "'!$H$5:$H$1000"),$G114)),)</f>
        <v>0</v>
      </c>
      <c r="S114" s="105">
        <f ca="1">IFERROR(SUMPRODUCT(SUMIFS(INDIRECT("'" &amp; Months &amp; "'!$P$5:$P$1000"),INDIRECT("'" &amp; Months &amp; "'!$C$5:$C$1000"),$B114,INDIRECT("'" &amp; Months &amp; "'!$E$5:$E$1000"),$D114,INDIRECT("'" &amp; Months &amp; "'!$F$5:$F$1000"),$E114,INDIRECT("'" &amp; Months &amp; "'!$G$5:$G$1000"),$F114,INDIRECT("'" &amp; Months &amp; "'!$H$5:$H$1000"),$G114)),)</f>
        <v>0</v>
      </c>
      <c r="T114" s="41">
        <f ca="1">(R114-S114-L114)</f>
        <v>0</v>
      </c>
      <c r="U114" s="53">
        <f ca="1">IFERROR(T114/(L114+M114),0)</f>
        <v>0</v>
      </c>
    </row>
    <row r="115" spans="2:21" ht="15" customHeight="1" x14ac:dyDescent="0.2">
      <c r="B115" s="36">
        <v>109</v>
      </c>
      <c r="C115" s="37"/>
      <c r="D115" s="62"/>
      <c r="E115" s="2"/>
      <c r="F115" s="7"/>
      <c r="G115" s="3"/>
      <c r="H115" s="3"/>
      <c r="I115" s="108"/>
      <c r="J115" s="109"/>
      <c r="K115" s="42"/>
      <c r="L115" s="40">
        <f>SUM(I115:K115)</f>
        <v>0</v>
      </c>
      <c r="M115" s="109"/>
      <c r="N115" s="39"/>
      <c r="O115" s="39"/>
      <c r="P115" s="43">
        <f>(L115+(L115*0.129+4.6))+M115</f>
        <v>4.5999999999999996</v>
      </c>
      <c r="Q115" s="44">
        <f>(L115+(L115*0.029+4.6))+M115</f>
        <v>4.5999999999999996</v>
      </c>
      <c r="R115" s="104">
        <f ca="1">IFERROR(SUMPRODUCT(SUMIFS(INDIRECT("'" &amp; Months &amp; "'!$K$5:$K$1000"),INDIRECT("'" &amp; Months &amp; "'!$C$5:$C$1000"),$B115,INDIRECT("'" &amp; Months &amp; "'!$E$5:$E$1000"),$D115,INDIRECT("'" &amp; Months &amp; "'!$F$5:$F$1000"),$E115,INDIRECT("'" &amp; Months &amp; "'!$G$5:$G$1000"),$F115,INDIRECT("'" &amp; Months &amp; "'!$H$5:$H$1000"),$G115)),)</f>
        <v>0</v>
      </c>
      <c r="S115" s="105">
        <f ca="1">IFERROR(SUMPRODUCT(SUMIFS(INDIRECT("'" &amp; Months &amp; "'!$P$5:$P$1000"),INDIRECT("'" &amp; Months &amp; "'!$C$5:$C$1000"),$B115,INDIRECT("'" &amp; Months &amp; "'!$E$5:$E$1000"),$D115,INDIRECT("'" &amp; Months &amp; "'!$F$5:$F$1000"),$E115,INDIRECT("'" &amp; Months &amp; "'!$G$5:$G$1000"),$F115,INDIRECT("'" &amp; Months &amp; "'!$H$5:$H$1000"),$G115)),)</f>
        <v>0</v>
      </c>
      <c r="T115" s="41">
        <f ca="1">(R115-S115-L115)</f>
        <v>0</v>
      </c>
      <c r="U115" s="53">
        <f ca="1">IFERROR(T115/(L115+M115),0)</f>
        <v>0</v>
      </c>
    </row>
    <row r="116" spans="2:21" ht="15" customHeight="1" x14ac:dyDescent="0.2">
      <c r="B116" s="36">
        <v>110</v>
      </c>
      <c r="C116" s="37"/>
      <c r="D116" s="62"/>
      <c r="E116" s="2"/>
      <c r="F116" s="7"/>
      <c r="G116" s="3"/>
      <c r="H116" s="3"/>
      <c r="I116" s="108"/>
      <c r="J116" s="109"/>
      <c r="K116" s="42"/>
      <c r="L116" s="40">
        <f>SUM(I116:K116)</f>
        <v>0</v>
      </c>
      <c r="M116" s="109"/>
      <c r="N116" s="39"/>
      <c r="O116" s="39"/>
      <c r="P116" s="43">
        <f>(L116+(L116*0.129+4.6))+M116</f>
        <v>4.5999999999999996</v>
      </c>
      <c r="Q116" s="44">
        <f>(L116+(L116*0.029+4.6))+M116</f>
        <v>4.5999999999999996</v>
      </c>
      <c r="R116" s="104">
        <f ca="1">IFERROR(SUMPRODUCT(SUMIFS(INDIRECT("'" &amp; Months &amp; "'!$K$5:$K$1000"),INDIRECT("'" &amp; Months &amp; "'!$C$5:$C$1000"),$B116,INDIRECT("'" &amp; Months &amp; "'!$E$5:$E$1000"),$D116,INDIRECT("'" &amp; Months &amp; "'!$F$5:$F$1000"),$E116,INDIRECT("'" &amp; Months &amp; "'!$G$5:$G$1000"),$F116,INDIRECT("'" &amp; Months &amp; "'!$H$5:$H$1000"),$G116)),)</f>
        <v>0</v>
      </c>
      <c r="S116" s="105">
        <f ca="1">IFERROR(SUMPRODUCT(SUMIFS(INDIRECT("'" &amp; Months &amp; "'!$P$5:$P$1000"),INDIRECT("'" &amp; Months &amp; "'!$C$5:$C$1000"),$B116,INDIRECT("'" &amp; Months &amp; "'!$E$5:$E$1000"),$D116,INDIRECT("'" &amp; Months &amp; "'!$F$5:$F$1000"),$E116,INDIRECT("'" &amp; Months &amp; "'!$G$5:$G$1000"),$F116,INDIRECT("'" &amp; Months &amp; "'!$H$5:$H$1000"),$G116)),)</f>
        <v>0</v>
      </c>
      <c r="T116" s="41">
        <f ca="1">(R116-S116-L116)</f>
        <v>0</v>
      </c>
      <c r="U116" s="53">
        <f ca="1">IFERROR(T116/(L116+M116),0)</f>
        <v>0</v>
      </c>
    </row>
    <row r="117" spans="2:21" ht="15" customHeight="1" x14ac:dyDescent="0.2">
      <c r="B117" s="36">
        <v>111</v>
      </c>
      <c r="C117" s="37"/>
      <c r="D117" s="62"/>
      <c r="E117" s="2"/>
      <c r="F117" s="7"/>
      <c r="G117" s="3"/>
      <c r="H117" s="3"/>
      <c r="I117" s="108"/>
      <c r="J117" s="109"/>
      <c r="K117" s="42"/>
      <c r="L117" s="40">
        <f>SUM(I117:K117)</f>
        <v>0</v>
      </c>
      <c r="M117" s="109"/>
      <c r="N117" s="39"/>
      <c r="O117" s="39"/>
      <c r="P117" s="43">
        <f>(L117+(L117*0.129+4.6))+M117</f>
        <v>4.5999999999999996</v>
      </c>
      <c r="Q117" s="44">
        <f>(L117+(L117*0.029+4.6))+M117</f>
        <v>4.5999999999999996</v>
      </c>
      <c r="R117" s="104">
        <f ca="1">IFERROR(SUMPRODUCT(SUMIFS(INDIRECT("'" &amp; Months &amp; "'!$K$5:$K$1000"),INDIRECT("'" &amp; Months &amp; "'!$C$5:$C$1000"),$B117,INDIRECT("'" &amp; Months &amp; "'!$E$5:$E$1000"),$D117,INDIRECT("'" &amp; Months &amp; "'!$F$5:$F$1000"),$E117,INDIRECT("'" &amp; Months &amp; "'!$G$5:$G$1000"),$F117,INDIRECT("'" &amp; Months &amp; "'!$H$5:$H$1000"),$G117)),)</f>
        <v>0</v>
      </c>
      <c r="S117" s="105">
        <f ca="1">IFERROR(SUMPRODUCT(SUMIFS(INDIRECT("'" &amp; Months &amp; "'!$P$5:$P$1000"),INDIRECT("'" &amp; Months &amp; "'!$C$5:$C$1000"),$B117,INDIRECT("'" &amp; Months &amp; "'!$E$5:$E$1000"),$D117,INDIRECT("'" &amp; Months &amp; "'!$F$5:$F$1000"),$E117,INDIRECT("'" &amp; Months &amp; "'!$G$5:$G$1000"),$F117,INDIRECT("'" &amp; Months &amp; "'!$H$5:$H$1000"),$G117)),)</f>
        <v>0</v>
      </c>
      <c r="T117" s="41">
        <f ca="1">(R117-S117-L117)</f>
        <v>0</v>
      </c>
      <c r="U117" s="53">
        <f ca="1">IFERROR(T117/(L117+M117),0)</f>
        <v>0</v>
      </c>
    </row>
    <row r="118" spans="2:21" ht="15" customHeight="1" x14ac:dyDescent="0.2">
      <c r="B118" s="36">
        <v>112</v>
      </c>
      <c r="C118" s="37"/>
      <c r="D118" s="62"/>
      <c r="E118" s="2"/>
      <c r="F118" s="7"/>
      <c r="G118" s="3"/>
      <c r="H118" s="3"/>
      <c r="I118" s="108"/>
      <c r="J118" s="109"/>
      <c r="K118" s="42"/>
      <c r="L118" s="40">
        <f>SUM(I118:K118)</f>
        <v>0</v>
      </c>
      <c r="M118" s="109"/>
      <c r="N118" s="39"/>
      <c r="O118" s="39"/>
      <c r="P118" s="43">
        <f>(L118+(L118*0.129+4.6))+M118</f>
        <v>4.5999999999999996</v>
      </c>
      <c r="Q118" s="44">
        <f>(L118+(L118*0.029+4.6))+M118</f>
        <v>4.5999999999999996</v>
      </c>
      <c r="R118" s="104">
        <f ca="1">IFERROR(SUMPRODUCT(SUMIFS(INDIRECT("'" &amp; Months &amp; "'!$K$5:$K$1000"),INDIRECT("'" &amp; Months &amp; "'!$C$5:$C$1000"),$B118,INDIRECT("'" &amp; Months &amp; "'!$E$5:$E$1000"),$D118,INDIRECT("'" &amp; Months &amp; "'!$F$5:$F$1000"),$E118,INDIRECT("'" &amp; Months &amp; "'!$G$5:$G$1000"),$F118,INDIRECT("'" &amp; Months &amp; "'!$H$5:$H$1000"),$G118)),)</f>
        <v>0</v>
      </c>
      <c r="S118" s="105">
        <f ca="1">IFERROR(SUMPRODUCT(SUMIFS(INDIRECT("'" &amp; Months &amp; "'!$P$5:$P$1000"),INDIRECT("'" &amp; Months &amp; "'!$C$5:$C$1000"),$B118,INDIRECT("'" &amp; Months &amp; "'!$E$5:$E$1000"),$D118,INDIRECT("'" &amp; Months &amp; "'!$F$5:$F$1000"),$E118,INDIRECT("'" &amp; Months &amp; "'!$G$5:$G$1000"),$F118,INDIRECT("'" &amp; Months &amp; "'!$H$5:$H$1000"),$G118)),)</f>
        <v>0</v>
      </c>
      <c r="T118" s="41">
        <f ca="1">(R118-S118-L118)</f>
        <v>0</v>
      </c>
      <c r="U118" s="53">
        <f ca="1">IFERROR(T118/(L118+M118),0)</f>
        <v>0</v>
      </c>
    </row>
    <row r="119" spans="2:21" ht="15" customHeight="1" x14ac:dyDescent="0.2">
      <c r="B119" s="36">
        <v>113</v>
      </c>
      <c r="C119" s="37"/>
      <c r="D119" s="62"/>
      <c r="E119" s="2"/>
      <c r="F119" s="7"/>
      <c r="G119" s="3"/>
      <c r="H119" s="3"/>
      <c r="I119" s="108"/>
      <c r="J119" s="109"/>
      <c r="K119" s="42"/>
      <c r="L119" s="40">
        <f>SUM(I119:K119)</f>
        <v>0</v>
      </c>
      <c r="M119" s="109"/>
      <c r="N119" s="39"/>
      <c r="O119" s="39"/>
      <c r="P119" s="43">
        <f>(L119+(L119*0.129+4.6))+M119</f>
        <v>4.5999999999999996</v>
      </c>
      <c r="Q119" s="44">
        <f>(L119+(L119*0.029+4.6))+M119</f>
        <v>4.5999999999999996</v>
      </c>
      <c r="R119" s="104">
        <f ca="1">IFERROR(SUMPRODUCT(SUMIFS(INDIRECT("'" &amp; Months &amp; "'!$K$5:$K$1000"),INDIRECT("'" &amp; Months &amp; "'!$C$5:$C$1000"),$B119,INDIRECT("'" &amp; Months &amp; "'!$E$5:$E$1000"),$D119,INDIRECT("'" &amp; Months &amp; "'!$F$5:$F$1000"),$E119,INDIRECT("'" &amp; Months &amp; "'!$G$5:$G$1000"),$F119,INDIRECT("'" &amp; Months &amp; "'!$H$5:$H$1000"),$G119)),)</f>
        <v>0</v>
      </c>
      <c r="S119" s="105">
        <f ca="1">IFERROR(SUMPRODUCT(SUMIFS(INDIRECT("'" &amp; Months &amp; "'!$P$5:$P$1000"),INDIRECT("'" &amp; Months &amp; "'!$C$5:$C$1000"),$B119,INDIRECT("'" &amp; Months &amp; "'!$E$5:$E$1000"),$D119,INDIRECT("'" &amp; Months &amp; "'!$F$5:$F$1000"),$E119,INDIRECT("'" &amp; Months &amp; "'!$G$5:$G$1000"),$F119,INDIRECT("'" &amp; Months &amp; "'!$H$5:$H$1000"),$G119)),)</f>
        <v>0</v>
      </c>
      <c r="T119" s="41">
        <f ca="1">(R119-S119-L119)</f>
        <v>0</v>
      </c>
      <c r="U119" s="53">
        <f ca="1">IFERROR(T119/(L119+M119),0)</f>
        <v>0</v>
      </c>
    </row>
    <row r="120" spans="2:21" ht="15" customHeight="1" x14ac:dyDescent="0.2">
      <c r="B120" s="36">
        <v>114</v>
      </c>
      <c r="C120" s="37"/>
      <c r="D120" s="62"/>
      <c r="E120" s="2"/>
      <c r="F120" s="7"/>
      <c r="G120" s="3"/>
      <c r="H120" s="3"/>
      <c r="I120" s="108"/>
      <c r="J120" s="109"/>
      <c r="K120" s="42"/>
      <c r="L120" s="40">
        <f>SUM(I120:K120)</f>
        <v>0</v>
      </c>
      <c r="M120" s="109"/>
      <c r="N120" s="39"/>
      <c r="O120" s="39"/>
      <c r="P120" s="43">
        <f>(L120+(L120*0.129+4.6))+M120</f>
        <v>4.5999999999999996</v>
      </c>
      <c r="Q120" s="44">
        <f>(L120+(L120*0.029+4.6))+M120</f>
        <v>4.5999999999999996</v>
      </c>
      <c r="R120" s="104">
        <f ca="1">IFERROR(SUMPRODUCT(SUMIFS(INDIRECT("'" &amp; Months &amp; "'!$K$5:$K$1000"),INDIRECT("'" &amp; Months &amp; "'!$C$5:$C$1000"),$B120,INDIRECT("'" &amp; Months &amp; "'!$E$5:$E$1000"),$D120,INDIRECT("'" &amp; Months &amp; "'!$F$5:$F$1000"),$E120,INDIRECT("'" &amp; Months &amp; "'!$G$5:$G$1000"),$F120,INDIRECT("'" &amp; Months &amp; "'!$H$5:$H$1000"),$G120)),)</f>
        <v>0</v>
      </c>
      <c r="S120" s="105">
        <f ca="1">IFERROR(SUMPRODUCT(SUMIFS(INDIRECT("'" &amp; Months &amp; "'!$P$5:$P$1000"),INDIRECT("'" &amp; Months &amp; "'!$C$5:$C$1000"),$B120,INDIRECT("'" &amp; Months &amp; "'!$E$5:$E$1000"),$D120,INDIRECT("'" &amp; Months &amp; "'!$F$5:$F$1000"),$E120,INDIRECT("'" &amp; Months &amp; "'!$G$5:$G$1000"),$F120,INDIRECT("'" &amp; Months &amp; "'!$H$5:$H$1000"),$G120)),)</f>
        <v>0</v>
      </c>
      <c r="T120" s="41">
        <f ca="1">(R120-S120-L120)</f>
        <v>0</v>
      </c>
      <c r="U120" s="53">
        <f ca="1">IFERROR(T120/(L120+M120),0)</f>
        <v>0</v>
      </c>
    </row>
    <row r="121" spans="2:21" ht="15" customHeight="1" x14ac:dyDescent="0.2">
      <c r="B121" s="36">
        <v>115</v>
      </c>
      <c r="C121" s="37"/>
      <c r="D121" s="62"/>
      <c r="E121" s="2"/>
      <c r="F121" s="7"/>
      <c r="G121" s="3"/>
      <c r="H121" s="3"/>
      <c r="I121" s="108"/>
      <c r="J121" s="109"/>
      <c r="K121" s="42"/>
      <c r="L121" s="40">
        <f>SUM(I121:K121)</f>
        <v>0</v>
      </c>
      <c r="M121" s="109"/>
      <c r="N121" s="39"/>
      <c r="O121" s="39"/>
      <c r="P121" s="43">
        <f>(L121+(L121*0.129+4.6))+M121</f>
        <v>4.5999999999999996</v>
      </c>
      <c r="Q121" s="44">
        <f>(L121+(L121*0.029+4.6))+M121</f>
        <v>4.5999999999999996</v>
      </c>
      <c r="R121" s="104">
        <f ca="1">IFERROR(SUMPRODUCT(SUMIFS(INDIRECT("'" &amp; Months &amp; "'!$K$5:$K$1000"),INDIRECT("'" &amp; Months &amp; "'!$C$5:$C$1000"),$B121,INDIRECT("'" &amp; Months &amp; "'!$E$5:$E$1000"),$D121,INDIRECT("'" &amp; Months &amp; "'!$F$5:$F$1000"),$E121,INDIRECT("'" &amp; Months &amp; "'!$G$5:$G$1000"),$F121,INDIRECT("'" &amp; Months &amp; "'!$H$5:$H$1000"),$G121)),)</f>
        <v>0</v>
      </c>
      <c r="S121" s="105">
        <f ca="1">IFERROR(SUMPRODUCT(SUMIFS(INDIRECT("'" &amp; Months &amp; "'!$P$5:$P$1000"),INDIRECT("'" &amp; Months &amp; "'!$C$5:$C$1000"),$B121,INDIRECT("'" &amp; Months &amp; "'!$E$5:$E$1000"),$D121,INDIRECT("'" &amp; Months &amp; "'!$F$5:$F$1000"),$E121,INDIRECT("'" &amp; Months &amp; "'!$G$5:$G$1000"),$F121,INDIRECT("'" &amp; Months &amp; "'!$H$5:$H$1000"),$G121)),)</f>
        <v>0</v>
      </c>
      <c r="T121" s="41">
        <f ca="1">(R121-S121-L121)</f>
        <v>0</v>
      </c>
      <c r="U121" s="53">
        <f ca="1">IFERROR(T121/(L121+M121),0)</f>
        <v>0</v>
      </c>
    </row>
    <row r="122" spans="2:21" ht="15" customHeight="1" x14ac:dyDescent="0.2">
      <c r="B122" s="36">
        <v>116</v>
      </c>
      <c r="C122" s="37"/>
      <c r="D122" s="62"/>
      <c r="E122" s="2"/>
      <c r="F122" s="7"/>
      <c r="G122" s="3"/>
      <c r="H122" s="3"/>
      <c r="I122" s="108"/>
      <c r="J122" s="109"/>
      <c r="K122" s="42"/>
      <c r="L122" s="40">
        <f>SUM(I122:K122)</f>
        <v>0</v>
      </c>
      <c r="M122" s="109"/>
      <c r="N122" s="39"/>
      <c r="O122" s="39"/>
      <c r="P122" s="43">
        <f>(L122+(L122*0.129+4.6))+M122</f>
        <v>4.5999999999999996</v>
      </c>
      <c r="Q122" s="44">
        <f>(L122+(L122*0.029+4.6))+M122</f>
        <v>4.5999999999999996</v>
      </c>
      <c r="R122" s="104">
        <f ca="1">IFERROR(SUMPRODUCT(SUMIFS(INDIRECT("'" &amp; Months &amp; "'!$K$5:$K$1000"),INDIRECT("'" &amp; Months &amp; "'!$C$5:$C$1000"),$B122,INDIRECT("'" &amp; Months &amp; "'!$E$5:$E$1000"),$D122,INDIRECT("'" &amp; Months &amp; "'!$F$5:$F$1000"),$E122,INDIRECT("'" &amp; Months &amp; "'!$G$5:$G$1000"),$F122,INDIRECT("'" &amp; Months &amp; "'!$H$5:$H$1000"),$G122)),)</f>
        <v>0</v>
      </c>
      <c r="S122" s="105">
        <f ca="1">IFERROR(SUMPRODUCT(SUMIFS(INDIRECT("'" &amp; Months &amp; "'!$P$5:$P$1000"),INDIRECT("'" &amp; Months &amp; "'!$C$5:$C$1000"),$B122,INDIRECT("'" &amp; Months &amp; "'!$E$5:$E$1000"),$D122,INDIRECT("'" &amp; Months &amp; "'!$F$5:$F$1000"),$E122,INDIRECT("'" &amp; Months &amp; "'!$G$5:$G$1000"),$F122,INDIRECT("'" &amp; Months &amp; "'!$H$5:$H$1000"),$G122)),)</f>
        <v>0</v>
      </c>
      <c r="T122" s="41">
        <f ca="1">(R122-S122-L122)</f>
        <v>0</v>
      </c>
      <c r="U122" s="53">
        <f ca="1">IFERROR(T122/(L122+M122),0)</f>
        <v>0</v>
      </c>
    </row>
    <row r="123" spans="2:21" ht="15" customHeight="1" x14ac:dyDescent="0.2">
      <c r="B123" s="36">
        <v>117</v>
      </c>
      <c r="C123" s="37"/>
      <c r="D123" s="62"/>
      <c r="E123" s="2"/>
      <c r="F123" s="7"/>
      <c r="G123" s="3"/>
      <c r="H123" s="3"/>
      <c r="I123" s="108"/>
      <c r="J123" s="109"/>
      <c r="K123" s="42"/>
      <c r="L123" s="40">
        <f>SUM(I123:K123)</f>
        <v>0</v>
      </c>
      <c r="M123" s="109"/>
      <c r="N123" s="39"/>
      <c r="O123" s="39"/>
      <c r="P123" s="43">
        <f>(L123+(L123*0.129+4.6))+M123</f>
        <v>4.5999999999999996</v>
      </c>
      <c r="Q123" s="44">
        <f>(L123+(L123*0.029+4.6))+M123</f>
        <v>4.5999999999999996</v>
      </c>
      <c r="R123" s="104">
        <f ca="1">IFERROR(SUMPRODUCT(SUMIFS(INDIRECT("'" &amp; Months &amp; "'!$K$5:$K$1000"),INDIRECT("'" &amp; Months &amp; "'!$C$5:$C$1000"),$B123,INDIRECT("'" &amp; Months &amp; "'!$E$5:$E$1000"),$D123,INDIRECT("'" &amp; Months &amp; "'!$F$5:$F$1000"),$E123,INDIRECT("'" &amp; Months &amp; "'!$G$5:$G$1000"),$F123,INDIRECT("'" &amp; Months &amp; "'!$H$5:$H$1000"),$G123)),)</f>
        <v>0</v>
      </c>
      <c r="S123" s="105">
        <f ca="1">IFERROR(SUMPRODUCT(SUMIFS(INDIRECT("'" &amp; Months &amp; "'!$P$5:$P$1000"),INDIRECT("'" &amp; Months &amp; "'!$C$5:$C$1000"),$B123,INDIRECT("'" &amp; Months &amp; "'!$E$5:$E$1000"),$D123,INDIRECT("'" &amp; Months &amp; "'!$F$5:$F$1000"),$E123,INDIRECT("'" &amp; Months &amp; "'!$G$5:$G$1000"),$F123,INDIRECT("'" &amp; Months &amp; "'!$H$5:$H$1000"),$G123)),)</f>
        <v>0</v>
      </c>
      <c r="T123" s="41">
        <f ca="1">(R123-S123-L123)</f>
        <v>0</v>
      </c>
      <c r="U123" s="53">
        <f ca="1">IFERROR(T123/(L123+M123),0)</f>
        <v>0</v>
      </c>
    </row>
    <row r="124" spans="2:21" ht="15" customHeight="1" x14ac:dyDescent="0.2">
      <c r="B124" s="36">
        <v>118</v>
      </c>
      <c r="C124" s="37"/>
      <c r="D124" s="62"/>
      <c r="E124" s="2"/>
      <c r="F124" s="7"/>
      <c r="G124" s="3"/>
      <c r="H124" s="3"/>
      <c r="I124" s="108"/>
      <c r="J124" s="109"/>
      <c r="K124" s="42"/>
      <c r="L124" s="40">
        <f>SUM(I124:K124)</f>
        <v>0</v>
      </c>
      <c r="M124" s="109"/>
      <c r="N124" s="39"/>
      <c r="O124" s="39"/>
      <c r="P124" s="43">
        <f>(L124+(L124*0.129+4.6))+M124</f>
        <v>4.5999999999999996</v>
      </c>
      <c r="Q124" s="44">
        <f>(L124+(L124*0.029+4.6))+M124</f>
        <v>4.5999999999999996</v>
      </c>
      <c r="R124" s="104">
        <f ca="1">IFERROR(SUMPRODUCT(SUMIFS(INDIRECT("'" &amp; Months &amp; "'!$K$5:$K$1000"),INDIRECT("'" &amp; Months &amp; "'!$C$5:$C$1000"),$B124,INDIRECT("'" &amp; Months &amp; "'!$E$5:$E$1000"),$D124,INDIRECT("'" &amp; Months &amp; "'!$F$5:$F$1000"),$E124,INDIRECT("'" &amp; Months &amp; "'!$G$5:$G$1000"),$F124,INDIRECT("'" &amp; Months &amp; "'!$H$5:$H$1000"),$G124)),)</f>
        <v>0</v>
      </c>
      <c r="S124" s="105">
        <f ca="1">IFERROR(SUMPRODUCT(SUMIFS(INDIRECT("'" &amp; Months &amp; "'!$P$5:$P$1000"),INDIRECT("'" &amp; Months &amp; "'!$C$5:$C$1000"),$B124,INDIRECT("'" &amp; Months &amp; "'!$E$5:$E$1000"),$D124,INDIRECT("'" &amp; Months &amp; "'!$F$5:$F$1000"),$E124,INDIRECT("'" &amp; Months &amp; "'!$G$5:$G$1000"),$F124,INDIRECT("'" &amp; Months &amp; "'!$H$5:$H$1000"),$G124)),)</f>
        <v>0</v>
      </c>
      <c r="T124" s="41">
        <f ca="1">(R124-S124-L124)</f>
        <v>0</v>
      </c>
      <c r="U124" s="53">
        <f ca="1">IFERROR(T124/(L124+M124),0)</f>
        <v>0</v>
      </c>
    </row>
    <row r="125" spans="2:21" ht="15" customHeight="1" x14ac:dyDescent="0.2">
      <c r="B125" s="36">
        <v>119</v>
      </c>
      <c r="C125" s="37"/>
      <c r="D125" s="62"/>
      <c r="E125" s="2"/>
      <c r="F125" s="7"/>
      <c r="G125" s="3"/>
      <c r="H125" s="3"/>
      <c r="I125" s="108"/>
      <c r="J125" s="109"/>
      <c r="K125" s="42"/>
      <c r="L125" s="40">
        <f>SUM(I125:K125)</f>
        <v>0</v>
      </c>
      <c r="M125" s="109"/>
      <c r="N125" s="39"/>
      <c r="O125" s="39"/>
      <c r="P125" s="43">
        <f>(L125+(L125*0.129+4.6))+M125</f>
        <v>4.5999999999999996</v>
      </c>
      <c r="Q125" s="44">
        <f>(L125+(L125*0.029+4.6))+M125</f>
        <v>4.5999999999999996</v>
      </c>
      <c r="R125" s="104">
        <f ca="1">IFERROR(SUMPRODUCT(SUMIFS(INDIRECT("'" &amp; Months &amp; "'!$K$5:$K$1000"),INDIRECT("'" &amp; Months &amp; "'!$C$5:$C$1000"),$B125,INDIRECT("'" &amp; Months &amp; "'!$E$5:$E$1000"),$D125,INDIRECT("'" &amp; Months &amp; "'!$F$5:$F$1000"),$E125,INDIRECT("'" &amp; Months &amp; "'!$G$5:$G$1000"),$F125,INDIRECT("'" &amp; Months &amp; "'!$H$5:$H$1000"),$G125)),)</f>
        <v>0</v>
      </c>
      <c r="S125" s="105">
        <f ca="1">IFERROR(SUMPRODUCT(SUMIFS(INDIRECT("'" &amp; Months &amp; "'!$P$5:$P$1000"),INDIRECT("'" &amp; Months &amp; "'!$C$5:$C$1000"),$B125,INDIRECT("'" &amp; Months &amp; "'!$E$5:$E$1000"),$D125,INDIRECT("'" &amp; Months &amp; "'!$F$5:$F$1000"),$E125,INDIRECT("'" &amp; Months &amp; "'!$G$5:$G$1000"),$F125,INDIRECT("'" &amp; Months &amp; "'!$H$5:$H$1000"),$G125)),)</f>
        <v>0</v>
      </c>
      <c r="T125" s="41">
        <f ca="1">(R125-S125-L125)</f>
        <v>0</v>
      </c>
      <c r="U125" s="53">
        <f ca="1">IFERROR(T125/(L125+M125),0)</f>
        <v>0</v>
      </c>
    </row>
    <row r="126" spans="2:21" ht="15" customHeight="1" x14ac:dyDescent="0.2">
      <c r="B126" s="36">
        <v>120</v>
      </c>
      <c r="C126" s="37"/>
      <c r="D126" s="62"/>
      <c r="E126" s="2"/>
      <c r="F126" s="7"/>
      <c r="G126" s="3"/>
      <c r="H126" s="3"/>
      <c r="I126" s="108"/>
      <c r="J126" s="109"/>
      <c r="K126" s="42"/>
      <c r="L126" s="40">
        <f>SUM(I126:K126)</f>
        <v>0</v>
      </c>
      <c r="M126" s="109"/>
      <c r="N126" s="39"/>
      <c r="O126" s="39"/>
      <c r="P126" s="43">
        <f>(L126+(L126*0.129+4.6))+M126</f>
        <v>4.5999999999999996</v>
      </c>
      <c r="Q126" s="44">
        <f>(L126+(L126*0.029+4.6))+M126</f>
        <v>4.5999999999999996</v>
      </c>
      <c r="R126" s="104">
        <f ca="1">IFERROR(SUMPRODUCT(SUMIFS(INDIRECT("'" &amp; Months &amp; "'!$K$5:$K$1000"),INDIRECT("'" &amp; Months &amp; "'!$C$5:$C$1000"),$B126,INDIRECT("'" &amp; Months &amp; "'!$E$5:$E$1000"),$D126,INDIRECT("'" &amp; Months &amp; "'!$F$5:$F$1000"),$E126,INDIRECT("'" &amp; Months &amp; "'!$G$5:$G$1000"),$F126,INDIRECT("'" &amp; Months &amp; "'!$H$5:$H$1000"),$G126)),)</f>
        <v>0</v>
      </c>
      <c r="S126" s="105">
        <f ca="1">IFERROR(SUMPRODUCT(SUMIFS(INDIRECT("'" &amp; Months &amp; "'!$P$5:$P$1000"),INDIRECT("'" &amp; Months &amp; "'!$C$5:$C$1000"),$B126,INDIRECT("'" &amp; Months &amp; "'!$E$5:$E$1000"),$D126,INDIRECT("'" &amp; Months &amp; "'!$F$5:$F$1000"),$E126,INDIRECT("'" &amp; Months &amp; "'!$G$5:$G$1000"),$F126,INDIRECT("'" &amp; Months &amp; "'!$H$5:$H$1000"),$G126)),)</f>
        <v>0</v>
      </c>
      <c r="T126" s="41">
        <f ca="1">(R126-S126-L126)</f>
        <v>0</v>
      </c>
      <c r="U126" s="53">
        <f ca="1">IFERROR(T126/(L126+M126),0)</f>
        <v>0</v>
      </c>
    </row>
    <row r="127" spans="2:21" ht="15" customHeight="1" x14ac:dyDescent="0.2">
      <c r="B127" s="36">
        <v>121</v>
      </c>
      <c r="C127" s="37"/>
      <c r="D127" s="62"/>
      <c r="E127" s="2"/>
      <c r="F127" s="7"/>
      <c r="G127" s="3"/>
      <c r="H127" s="3"/>
      <c r="I127" s="108"/>
      <c r="J127" s="109"/>
      <c r="K127" s="42"/>
      <c r="L127" s="40">
        <f>SUM(I127:K127)</f>
        <v>0</v>
      </c>
      <c r="M127" s="109"/>
      <c r="N127" s="39"/>
      <c r="O127" s="39"/>
      <c r="P127" s="43">
        <f>(L127+(L127*0.129+4.6))+M127</f>
        <v>4.5999999999999996</v>
      </c>
      <c r="Q127" s="44">
        <f>(L127+(L127*0.029+4.6))+M127</f>
        <v>4.5999999999999996</v>
      </c>
      <c r="R127" s="104">
        <f ca="1">IFERROR(SUMPRODUCT(SUMIFS(INDIRECT("'" &amp; Months &amp; "'!$K$5:$K$1000"),INDIRECT("'" &amp; Months &amp; "'!$C$5:$C$1000"),$B127,INDIRECT("'" &amp; Months &amp; "'!$E$5:$E$1000"),$D127,INDIRECT("'" &amp; Months &amp; "'!$F$5:$F$1000"),$E127,INDIRECT("'" &amp; Months &amp; "'!$G$5:$G$1000"),$F127,INDIRECT("'" &amp; Months &amp; "'!$H$5:$H$1000"),$G127)),)</f>
        <v>0</v>
      </c>
      <c r="S127" s="105">
        <f ca="1">IFERROR(SUMPRODUCT(SUMIFS(INDIRECT("'" &amp; Months &amp; "'!$P$5:$P$1000"),INDIRECT("'" &amp; Months &amp; "'!$C$5:$C$1000"),$B127,INDIRECT("'" &amp; Months &amp; "'!$E$5:$E$1000"),$D127,INDIRECT("'" &amp; Months &amp; "'!$F$5:$F$1000"),$E127,INDIRECT("'" &amp; Months &amp; "'!$G$5:$G$1000"),$F127,INDIRECT("'" &amp; Months &amp; "'!$H$5:$H$1000"),$G127)),)</f>
        <v>0</v>
      </c>
      <c r="T127" s="41">
        <f ca="1">(R127-S127-L127)</f>
        <v>0</v>
      </c>
      <c r="U127" s="53">
        <f ca="1">IFERROR(T127/(L127+M127),0)</f>
        <v>0</v>
      </c>
    </row>
    <row r="128" spans="2:21" ht="15" customHeight="1" x14ac:dyDescent="0.2">
      <c r="B128" s="36">
        <v>122</v>
      </c>
      <c r="C128" s="37"/>
      <c r="D128" s="62"/>
      <c r="E128" s="2"/>
      <c r="F128" s="7"/>
      <c r="G128" s="3"/>
      <c r="H128" s="3"/>
      <c r="I128" s="108"/>
      <c r="J128" s="109"/>
      <c r="K128" s="42"/>
      <c r="L128" s="40">
        <f>SUM(I128:K128)</f>
        <v>0</v>
      </c>
      <c r="M128" s="109"/>
      <c r="N128" s="39"/>
      <c r="O128" s="39"/>
      <c r="P128" s="43">
        <f>(L128+(L128*0.129+4.6))+M128</f>
        <v>4.5999999999999996</v>
      </c>
      <c r="Q128" s="44">
        <f>(L128+(L128*0.029+4.6))+M128</f>
        <v>4.5999999999999996</v>
      </c>
      <c r="R128" s="104">
        <f ca="1">IFERROR(SUMPRODUCT(SUMIFS(INDIRECT("'" &amp; Months &amp; "'!$K$5:$K$1000"),INDIRECT("'" &amp; Months &amp; "'!$C$5:$C$1000"),$B128,INDIRECT("'" &amp; Months &amp; "'!$E$5:$E$1000"),$D128,INDIRECT("'" &amp; Months &amp; "'!$F$5:$F$1000"),$E128,INDIRECT("'" &amp; Months &amp; "'!$G$5:$G$1000"),$F128,INDIRECT("'" &amp; Months &amp; "'!$H$5:$H$1000"),$G128)),)</f>
        <v>0</v>
      </c>
      <c r="S128" s="105">
        <f ca="1">IFERROR(SUMPRODUCT(SUMIFS(INDIRECT("'" &amp; Months &amp; "'!$P$5:$P$1000"),INDIRECT("'" &amp; Months &amp; "'!$C$5:$C$1000"),$B128,INDIRECT("'" &amp; Months &amp; "'!$E$5:$E$1000"),$D128,INDIRECT("'" &amp; Months &amp; "'!$F$5:$F$1000"),$E128,INDIRECT("'" &amp; Months &amp; "'!$G$5:$G$1000"),$F128,INDIRECT("'" &amp; Months &amp; "'!$H$5:$H$1000"),$G128)),)</f>
        <v>0</v>
      </c>
      <c r="T128" s="41">
        <f ca="1">(R128-S128-L128)</f>
        <v>0</v>
      </c>
      <c r="U128" s="53">
        <f ca="1">IFERROR(T128/(L128+M128),0)</f>
        <v>0</v>
      </c>
    </row>
    <row r="129" spans="2:21" ht="15" customHeight="1" x14ac:dyDescent="0.2">
      <c r="B129" s="36">
        <v>123</v>
      </c>
      <c r="C129" s="37"/>
      <c r="D129" s="62"/>
      <c r="E129" s="2"/>
      <c r="F129" s="7"/>
      <c r="G129" s="3"/>
      <c r="H129" s="3"/>
      <c r="I129" s="108"/>
      <c r="J129" s="109"/>
      <c r="K129" s="42"/>
      <c r="L129" s="40">
        <f>SUM(I129:K129)</f>
        <v>0</v>
      </c>
      <c r="M129" s="109"/>
      <c r="N129" s="39"/>
      <c r="O129" s="39"/>
      <c r="P129" s="43">
        <f>(L129+(L129*0.129+4.6))+M129</f>
        <v>4.5999999999999996</v>
      </c>
      <c r="Q129" s="44">
        <f>(L129+(L129*0.029+4.6))+M129</f>
        <v>4.5999999999999996</v>
      </c>
      <c r="R129" s="104">
        <f ca="1">IFERROR(SUMPRODUCT(SUMIFS(INDIRECT("'" &amp; Months &amp; "'!$K$5:$K$1000"),INDIRECT("'" &amp; Months &amp; "'!$C$5:$C$1000"),$B129,INDIRECT("'" &amp; Months &amp; "'!$E$5:$E$1000"),$D129,INDIRECT("'" &amp; Months &amp; "'!$F$5:$F$1000"),$E129,INDIRECT("'" &amp; Months &amp; "'!$G$5:$G$1000"),$F129,INDIRECT("'" &amp; Months &amp; "'!$H$5:$H$1000"),$G129)),)</f>
        <v>0</v>
      </c>
      <c r="S129" s="105">
        <f ca="1">IFERROR(SUMPRODUCT(SUMIFS(INDIRECT("'" &amp; Months &amp; "'!$P$5:$P$1000"),INDIRECT("'" &amp; Months &amp; "'!$C$5:$C$1000"),$B129,INDIRECT("'" &amp; Months &amp; "'!$E$5:$E$1000"),$D129,INDIRECT("'" &amp; Months &amp; "'!$F$5:$F$1000"),$E129,INDIRECT("'" &amp; Months &amp; "'!$G$5:$G$1000"),$F129,INDIRECT("'" &amp; Months &amp; "'!$H$5:$H$1000"),$G129)),)</f>
        <v>0</v>
      </c>
      <c r="T129" s="41">
        <f ca="1">(R129-S129-L129)</f>
        <v>0</v>
      </c>
      <c r="U129" s="53">
        <f ca="1">IFERROR(T129/(L129+M129),0)</f>
        <v>0</v>
      </c>
    </row>
    <row r="130" spans="2:21" ht="15" customHeight="1" x14ac:dyDescent="0.2">
      <c r="B130" s="36">
        <v>124</v>
      </c>
      <c r="C130" s="37"/>
      <c r="D130" s="62"/>
      <c r="E130" s="2"/>
      <c r="F130" s="7"/>
      <c r="G130" s="3"/>
      <c r="H130" s="3"/>
      <c r="I130" s="108"/>
      <c r="J130" s="109"/>
      <c r="K130" s="42"/>
      <c r="L130" s="40">
        <f>SUM(I130:K130)</f>
        <v>0</v>
      </c>
      <c r="M130" s="109"/>
      <c r="N130" s="39"/>
      <c r="O130" s="39"/>
      <c r="P130" s="43">
        <f>(L130+(L130*0.129+4.6))+M130</f>
        <v>4.5999999999999996</v>
      </c>
      <c r="Q130" s="44">
        <f>(L130+(L130*0.029+4.6))+M130</f>
        <v>4.5999999999999996</v>
      </c>
      <c r="R130" s="104">
        <f ca="1">IFERROR(SUMPRODUCT(SUMIFS(INDIRECT("'" &amp; Months &amp; "'!$K$5:$K$1000"),INDIRECT("'" &amp; Months &amp; "'!$C$5:$C$1000"),$B130,INDIRECT("'" &amp; Months &amp; "'!$E$5:$E$1000"),$D130,INDIRECT("'" &amp; Months &amp; "'!$F$5:$F$1000"),$E130,INDIRECT("'" &amp; Months &amp; "'!$G$5:$G$1000"),$F130,INDIRECT("'" &amp; Months &amp; "'!$H$5:$H$1000"),$G130)),)</f>
        <v>0</v>
      </c>
      <c r="S130" s="105">
        <f ca="1">IFERROR(SUMPRODUCT(SUMIFS(INDIRECT("'" &amp; Months &amp; "'!$P$5:$P$1000"),INDIRECT("'" &amp; Months &amp; "'!$C$5:$C$1000"),$B130,INDIRECT("'" &amp; Months &amp; "'!$E$5:$E$1000"),$D130,INDIRECT("'" &amp; Months &amp; "'!$F$5:$F$1000"),$E130,INDIRECT("'" &amp; Months &amp; "'!$G$5:$G$1000"),$F130,INDIRECT("'" &amp; Months &amp; "'!$H$5:$H$1000"),$G130)),)</f>
        <v>0</v>
      </c>
      <c r="T130" s="41">
        <f ca="1">(R130-S130-L130)</f>
        <v>0</v>
      </c>
      <c r="U130" s="53">
        <f ca="1">IFERROR(T130/(L130+M130),0)</f>
        <v>0</v>
      </c>
    </row>
    <row r="131" spans="2:21" ht="15" customHeight="1" x14ac:dyDescent="0.2">
      <c r="B131" s="36">
        <v>125</v>
      </c>
      <c r="C131" s="37"/>
      <c r="D131" s="62"/>
      <c r="E131" s="2"/>
      <c r="F131" s="7"/>
      <c r="G131" s="3"/>
      <c r="H131" s="3"/>
      <c r="I131" s="108"/>
      <c r="J131" s="109"/>
      <c r="K131" s="42"/>
      <c r="L131" s="40">
        <f>SUM(I131:K131)</f>
        <v>0</v>
      </c>
      <c r="M131" s="109"/>
      <c r="N131" s="39"/>
      <c r="O131" s="39"/>
      <c r="P131" s="43">
        <f>(L131+(L131*0.129+4.6))+M131</f>
        <v>4.5999999999999996</v>
      </c>
      <c r="Q131" s="44">
        <f>(L131+(L131*0.029+4.6))+M131</f>
        <v>4.5999999999999996</v>
      </c>
      <c r="R131" s="104">
        <f ca="1">IFERROR(SUMPRODUCT(SUMIFS(INDIRECT("'" &amp; Months &amp; "'!$K$5:$K$1000"),INDIRECT("'" &amp; Months &amp; "'!$C$5:$C$1000"),$B131,INDIRECT("'" &amp; Months &amp; "'!$E$5:$E$1000"),$D131,INDIRECT("'" &amp; Months &amp; "'!$F$5:$F$1000"),$E131,INDIRECT("'" &amp; Months &amp; "'!$G$5:$G$1000"),$F131,INDIRECT("'" &amp; Months &amp; "'!$H$5:$H$1000"),$G131)),)</f>
        <v>0</v>
      </c>
      <c r="S131" s="105">
        <f ca="1">IFERROR(SUMPRODUCT(SUMIFS(INDIRECT("'" &amp; Months &amp; "'!$P$5:$P$1000"),INDIRECT("'" &amp; Months &amp; "'!$C$5:$C$1000"),$B131,INDIRECT("'" &amp; Months &amp; "'!$E$5:$E$1000"),$D131,INDIRECT("'" &amp; Months &amp; "'!$F$5:$F$1000"),$E131,INDIRECT("'" &amp; Months &amp; "'!$G$5:$G$1000"),$F131,INDIRECT("'" &amp; Months &amp; "'!$H$5:$H$1000"),$G131)),)</f>
        <v>0</v>
      </c>
      <c r="T131" s="41">
        <f ca="1">(R131-S131-L131)</f>
        <v>0</v>
      </c>
      <c r="U131" s="53">
        <f ca="1">IFERROR(T131/(L131+M131),0)</f>
        <v>0</v>
      </c>
    </row>
    <row r="132" spans="2:21" ht="15" customHeight="1" x14ac:dyDescent="0.2">
      <c r="B132" s="36">
        <v>126</v>
      </c>
      <c r="C132" s="37"/>
      <c r="D132" s="62"/>
      <c r="E132" s="2"/>
      <c r="F132" s="7"/>
      <c r="G132" s="3"/>
      <c r="H132" s="3"/>
      <c r="I132" s="108"/>
      <c r="J132" s="109"/>
      <c r="K132" s="42"/>
      <c r="L132" s="40">
        <f>SUM(I132:K132)</f>
        <v>0</v>
      </c>
      <c r="M132" s="109"/>
      <c r="N132" s="39"/>
      <c r="O132" s="39"/>
      <c r="P132" s="43">
        <f>(L132+(L132*0.129+4.6))+M132</f>
        <v>4.5999999999999996</v>
      </c>
      <c r="Q132" s="44">
        <f>(L132+(L132*0.029+4.6))+M132</f>
        <v>4.5999999999999996</v>
      </c>
      <c r="R132" s="104">
        <f ca="1">IFERROR(SUMPRODUCT(SUMIFS(INDIRECT("'" &amp; Months &amp; "'!$K$5:$K$1000"),INDIRECT("'" &amp; Months &amp; "'!$C$5:$C$1000"),$B132,INDIRECT("'" &amp; Months &amp; "'!$E$5:$E$1000"),$D132,INDIRECT("'" &amp; Months &amp; "'!$F$5:$F$1000"),$E132,INDIRECT("'" &amp; Months &amp; "'!$G$5:$G$1000"),$F132,INDIRECT("'" &amp; Months &amp; "'!$H$5:$H$1000"),$G132)),)</f>
        <v>0</v>
      </c>
      <c r="S132" s="105">
        <f ca="1">IFERROR(SUMPRODUCT(SUMIFS(INDIRECT("'" &amp; Months &amp; "'!$P$5:$P$1000"),INDIRECT("'" &amp; Months &amp; "'!$C$5:$C$1000"),$B132,INDIRECT("'" &amp; Months &amp; "'!$E$5:$E$1000"),$D132,INDIRECT("'" &amp; Months &amp; "'!$F$5:$F$1000"),$E132,INDIRECT("'" &amp; Months &amp; "'!$G$5:$G$1000"),$F132,INDIRECT("'" &amp; Months &amp; "'!$H$5:$H$1000"),$G132)),)</f>
        <v>0</v>
      </c>
      <c r="T132" s="41">
        <f ca="1">(R132-S132-L132)</f>
        <v>0</v>
      </c>
      <c r="U132" s="53">
        <f ca="1">IFERROR(T132/(L132+M132),0)</f>
        <v>0</v>
      </c>
    </row>
    <row r="133" spans="2:21" ht="15" customHeight="1" x14ac:dyDescent="0.2">
      <c r="B133" s="36">
        <v>127</v>
      </c>
      <c r="C133" s="37"/>
      <c r="D133" s="62"/>
      <c r="E133" s="2"/>
      <c r="F133" s="7"/>
      <c r="G133" s="3"/>
      <c r="H133" s="3"/>
      <c r="I133" s="108"/>
      <c r="J133" s="109"/>
      <c r="K133" s="42"/>
      <c r="L133" s="40">
        <f>SUM(I133:K133)</f>
        <v>0</v>
      </c>
      <c r="M133" s="109"/>
      <c r="N133" s="39"/>
      <c r="O133" s="39"/>
      <c r="P133" s="43">
        <f>(L133+(L133*0.129+4.6))+M133</f>
        <v>4.5999999999999996</v>
      </c>
      <c r="Q133" s="44">
        <f>(L133+(L133*0.029+4.6))+M133</f>
        <v>4.5999999999999996</v>
      </c>
      <c r="R133" s="104">
        <f ca="1">IFERROR(SUMPRODUCT(SUMIFS(INDIRECT("'" &amp; Months &amp; "'!$K$5:$K$1000"),INDIRECT("'" &amp; Months &amp; "'!$C$5:$C$1000"),$B133,INDIRECT("'" &amp; Months &amp; "'!$E$5:$E$1000"),$D133,INDIRECT("'" &amp; Months &amp; "'!$F$5:$F$1000"),$E133,INDIRECT("'" &amp; Months &amp; "'!$G$5:$G$1000"),$F133,INDIRECT("'" &amp; Months &amp; "'!$H$5:$H$1000"),$G133)),)</f>
        <v>0</v>
      </c>
      <c r="S133" s="105">
        <f ca="1">IFERROR(SUMPRODUCT(SUMIFS(INDIRECT("'" &amp; Months &amp; "'!$P$5:$P$1000"),INDIRECT("'" &amp; Months &amp; "'!$C$5:$C$1000"),$B133,INDIRECT("'" &amp; Months &amp; "'!$E$5:$E$1000"),$D133,INDIRECT("'" &amp; Months &amp; "'!$F$5:$F$1000"),$E133,INDIRECT("'" &amp; Months &amp; "'!$G$5:$G$1000"),$F133,INDIRECT("'" &amp; Months &amp; "'!$H$5:$H$1000"),$G133)),)</f>
        <v>0</v>
      </c>
      <c r="T133" s="41">
        <f ca="1">(R133-S133-L133)</f>
        <v>0</v>
      </c>
      <c r="U133" s="53">
        <f ca="1">IFERROR(T133/(L133+M133),0)</f>
        <v>0</v>
      </c>
    </row>
    <row r="134" spans="2:21" ht="15" customHeight="1" x14ac:dyDescent="0.2">
      <c r="B134" s="36">
        <v>128</v>
      </c>
      <c r="C134" s="37"/>
      <c r="D134" s="62"/>
      <c r="E134" s="2"/>
      <c r="F134" s="7"/>
      <c r="G134" s="3"/>
      <c r="H134" s="3"/>
      <c r="I134" s="108"/>
      <c r="J134" s="109"/>
      <c r="K134" s="42"/>
      <c r="L134" s="40">
        <f>SUM(I134:K134)</f>
        <v>0</v>
      </c>
      <c r="M134" s="109"/>
      <c r="N134" s="39"/>
      <c r="O134" s="39"/>
      <c r="P134" s="43">
        <f>(L134+(L134*0.129+4.6))+M134</f>
        <v>4.5999999999999996</v>
      </c>
      <c r="Q134" s="44">
        <f>(L134+(L134*0.029+4.6))+M134</f>
        <v>4.5999999999999996</v>
      </c>
      <c r="R134" s="104">
        <f ca="1">IFERROR(SUMPRODUCT(SUMIFS(INDIRECT("'" &amp; Months &amp; "'!$K$5:$K$1000"),INDIRECT("'" &amp; Months &amp; "'!$C$5:$C$1000"),$B134,INDIRECT("'" &amp; Months &amp; "'!$E$5:$E$1000"),$D134,INDIRECT("'" &amp; Months &amp; "'!$F$5:$F$1000"),$E134,INDIRECT("'" &amp; Months &amp; "'!$G$5:$G$1000"),$F134,INDIRECT("'" &amp; Months &amp; "'!$H$5:$H$1000"),$G134)),)</f>
        <v>0</v>
      </c>
      <c r="S134" s="105">
        <f ca="1">IFERROR(SUMPRODUCT(SUMIFS(INDIRECT("'" &amp; Months &amp; "'!$P$5:$P$1000"),INDIRECT("'" &amp; Months &amp; "'!$C$5:$C$1000"),$B134,INDIRECT("'" &amp; Months &amp; "'!$E$5:$E$1000"),$D134,INDIRECT("'" &amp; Months &amp; "'!$F$5:$F$1000"),$E134,INDIRECT("'" &amp; Months &amp; "'!$G$5:$G$1000"),$F134,INDIRECT("'" &amp; Months &amp; "'!$H$5:$H$1000"),$G134)),)</f>
        <v>0</v>
      </c>
      <c r="T134" s="41">
        <f ca="1">(R134-S134-L134)</f>
        <v>0</v>
      </c>
      <c r="U134" s="53">
        <f ca="1">IFERROR(T134/(L134+M134),0)</f>
        <v>0</v>
      </c>
    </row>
    <row r="135" spans="2:21" ht="15" customHeight="1" x14ac:dyDescent="0.2">
      <c r="B135" s="36">
        <v>129</v>
      </c>
      <c r="C135" s="37"/>
      <c r="D135" s="62"/>
      <c r="E135" s="2"/>
      <c r="F135" s="7"/>
      <c r="G135" s="3"/>
      <c r="H135" s="3"/>
      <c r="I135" s="108"/>
      <c r="J135" s="109"/>
      <c r="K135" s="42"/>
      <c r="L135" s="40">
        <f>SUM(I135:K135)</f>
        <v>0</v>
      </c>
      <c r="M135" s="109"/>
      <c r="N135" s="39"/>
      <c r="O135" s="39"/>
      <c r="P135" s="43">
        <f>(L135+(L135*0.129+4.6))+M135</f>
        <v>4.5999999999999996</v>
      </c>
      <c r="Q135" s="44">
        <f>(L135+(L135*0.029+4.6))+M135</f>
        <v>4.5999999999999996</v>
      </c>
      <c r="R135" s="104">
        <f ca="1">IFERROR(SUMPRODUCT(SUMIFS(INDIRECT("'" &amp; Months &amp; "'!$K$5:$K$1000"),INDIRECT("'" &amp; Months &amp; "'!$C$5:$C$1000"),$B135,INDIRECT("'" &amp; Months &amp; "'!$E$5:$E$1000"),$D135,INDIRECT("'" &amp; Months &amp; "'!$F$5:$F$1000"),$E135,INDIRECT("'" &amp; Months &amp; "'!$G$5:$G$1000"),$F135,INDIRECT("'" &amp; Months &amp; "'!$H$5:$H$1000"),$G135)),)</f>
        <v>0</v>
      </c>
      <c r="S135" s="105">
        <f ca="1">IFERROR(SUMPRODUCT(SUMIFS(INDIRECT("'" &amp; Months &amp; "'!$P$5:$P$1000"),INDIRECT("'" &amp; Months &amp; "'!$C$5:$C$1000"),$B135,INDIRECT("'" &amp; Months &amp; "'!$E$5:$E$1000"),$D135,INDIRECT("'" &amp; Months &amp; "'!$F$5:$F$1000"),$E135,INDIRECT("'" &amp; Months &amp; "'!$G$5:$G$1000"),$F135,INDIRECT("'" &amp; Months &amp; "'!$H$5:$H$1000"),$G135)),)</f>
        <v>0</v>
      </c>
      <c r="T135" s="41">
        <f ca="1">(R135-S135-L135)</f>
        <v>0</v>
      </c>
      <c r="U135" s="53">
        <f ca="1">IFERROR(T135/(L135+M135),0)</f>
        <v>0</v>
      </c>
    </row>
    <row r="136" spans="2:21" ht="15" customHeight="1" x14ac:dyDescent="0.2">
      <c r="B136" s="36">
        <v>130</v>
      </c>
      <c r="C136" s="37"/>
      <c r="D136" s="62"/>
      <c r="E136" s="2"/>
      <c r="F136" s="7"/>
      <c r="G136" s="3"/>
      <c r="H136" s="3"/>
      <c r="I136" s="108"/>
      <c r="J136" s="109"/>
      <c r="K136" s="42"/>
      <c r="L136" s="40">
        <f>SUM(I136:K136)</f>
        <v>0</v>
      </c>
      <c r="M136" s="109"/>
      <c r="N136" s="39"/>
      <c r="O136" s="39"/>
      <c r="P136" s="43">
        <f>(L136+(L136*0.129+4.6))+M136</f>
        <v>4.5999999999999996</v>
      </c>
      <c r="Q136" s="44">
        <f>(L136+(L136*0.029+4.6))+M136</f>
        <v>4.5999999999999996</v>
      </c>
      <c r="R136" s="104">
        <f ca="1">IFERROR(SUMPRODUCT(SUMIFS(INDIRECT("'" &amp; Months &amp; "'!$K$5:$K$1000"),INDIRECT("'" &amp; Months &amp; "'!$C$5:$C$1000"),$B136,INDIRECT("'" &amp; Months &amp; "'!$E$5:$E$1000"),$D136,INDIRECT("'" &amp; Months &amp; "'!$F$5:$F$1000"),$E136,INDIRECT("'" &amp; Months &amp; "'!$G$5:$G$1000"),$F136,INDIRECT("'" &amp; Months &amp; "'!$H$5:$H$1000"),$G136)),)</f>
        <v>0</v>
      </c>
      <c r="S136" s="105">
        <f ca="1">IFERROR(SUMPRODUCT(SUMIFS(INDIRECT("'" &amp; Months &amp; "'!$P$5:$P$1000"),INDIRECT("'" &amp; Months &amp; "'!$C$5:$C$1000"),$B136,INDIRECT("'" &amp; Months &amp; "'!$E$5:$E$1000"),$D136,INDIRECT("'" &amp; Months &amp; "'!$F$5:$F$1000"),$E136,INDIRECT("'" &amp; Months &amp; "'!$G$5:$G$1000"),$F136,INDIRECT("'" &amp; Months &amp; "'!$H$5:$H$1000"),$G136)),)</f>
        <v>0</v>
      </c>
      <c r="T136" s="41">
        <f ca="1">(R136-S136-L136)</f>
        <v>0</v>
      </c>
      <c r="U136" s="53">
        <f ca="1">IFERROR(T136/(L136+M136),0)</f>
        <v>0</v>
      </c>
    </row>
    <row r="137" spans="2:21" ht="15" customHeight="1" x14ac:dyDescent="0.2">
      <c r="B137" s="36">
        <v>131</v>
      </c>
      <c r="C137" s="37"/>
      <c r="D137" s="62"/>
      <c r="E137" s="2"/>
      <c r="F137" s="7"/>
      <c r="G137" s="3"/>
      <c r="H137" s="3"/>
      <c r="I137" s="108"/>
      <c r="J137" s="109"/>
      <c r="K137" s="42"/>
      <c r="L137" s="40">
        <f>SUM(I137:K137)</f>
        <v>0</v>
      </c>
      <c r="M137" s="109"/>
      <c r="N137" s="39"/>
      <c r="O137" s="39"/>
      <c r="P137" s="43">
        <f>(L137+(L137*0.129+4.6))+M137</f>
        <v>4.5999999999999996</v>
      </c>
      <c r="Q137" s="44">
        <f>(L137+(L137*0.029+4.6))+M137</f>
        <v>4.5999999999999996</v>
      </c>
      <c r="R137" s="104">
        <f ca="1">IFERROR(SUMPRODUCT(SUMIFS(INDIRECT("'" &amp; Months &amp; "'!$K$5:$K$1000"),INDIRECT("'" &amp; Months &amp; "'!$C$5:$C$1000"),$B137,INDIRECT("'" &amp; Months &amp; "'!$E$5:$E$1000"),$D137,INDIRECT("'" &amp; Months &amp; "'!$F$5:$F$1000"),$E137,INDIRECT("'" &amp; Months &amp; "'!$G$5:$G$1000"),$F137,INDIRECT("'" &amp; Months &amp; "'!$H$5:$H$1000"),$G137)),)</f>
        <v>0</v>
      </c>
      <c r="S137" s="105">
        <f ca="1">IFERROR(SUMPRODUCT(SUMIFS(INDIRECT("'" &amp; Months &amp; "'!$P$5:$P$1000"),INDIRECT("'" &amp; Months &amp; "'!$C$5:$C$1000"),$B137,INDIRECT("'" &amp; Months &amp; "'!$E$5:$E$1000"),$D137,INDIRECT("'" &amp; Months &amp; "'!$F$5:$F$1000"),$E137,INDIRECT("'" &amp; Months &amp; "'!$G$5:$G$1000"),$F137,INDIRECT("'" &amp; Months &amp; "'!$H$5:$H$1000"),$G137)),)</f>
        <v>0</v>
      </c>
      <c r="T137" s="41">
        <f ca="1">(R137-S137-L137)</f>
        <v>0</v>
      </c>
      <c r="U137" s="53">
        <f ca="1">IFERROR(T137/(L137+M137),0)</f>
        <v>0</v>
      </c>
    </row>
    <row r="138" spans="2:21" ht="15" customHeight="1" x14ac:dyDescent="0.2">
      <c r="B138" s="36">
        <v>132</v>
      </c>
      <c r="C138" s="37"/>
      <c r="D138" s="62"/>
      <c r="E138" s="2"/>
      <c r="F138" s="7"/>
      <c r="G138" s="3"/>
      <c r="H138" s="3"/>
      <c r="I138" s="108"/>
      <c r="J138" s="109"/>
      <c r="K138" s="42"/>
      <c r="L138" s="40">
        <f>SUM(I138:K138)</f>
        <v>0</v>
      </c>
      <c r="M138" s="109"/>
      <c r="N138" s="39"/>
      <c r="O138" s="39"/>
      <c r="P138" s="43">
        <f>(L138+(L138*0.129+4.6))+M138</f>
        <v>4.5999999999999996</v>
      </c>
      <c r="Q138" s="44">
        <f>(L138+(L138*0.029+4.6))+M138</f>
        <v>4.5999999999999996</v>
      </c>
      <c r="R138" s="104">
        <f ca="1">IFERROR(SUMPRODUCT(SUMIFS(INDIRECT("'" &amp; Months &amp; "'!$K$5:$K$1000"),INDIRECT("'" &amp; Months &amp; "'!$C$5:$C$1000"),$B138,INDIRECT("'" &amp; Months &amp; "'!$E$5:$E$1000"),$D138,INDIRECT("'" &amp; Months &amp; "'!$F$5:$F$1000"),$E138,INDIRECT("'" &amp; Months &amp; "'!$G$5:$G$1000"),$F138,INDIRECT("'" &amp; Months &amp; "'!$H$5:$H$1000"),$G138)),)</f>
        <v>0</v>
      </c>
      <c r="S138" s="105">
        <f ca="1">IFERROR(SUMPRODUCT(SUMIFS(INDIRECT("'" &amp; Months &amp; "'!$P$5:$P$1000"),INDIRECT("'" &amp; Months &amp; "'!$C$5:$C$1000"),$B138,INDIRECT("'" &amp; Months &amp; "'!$E$5:$E$1000"),$D138,INDIRECT("'" &amp; Months &amp; "'!$F$5:$F$1000"),$E138,INDIRECT("'" &amp; Months &amp; "'!$G$5:$G$1000"),$F138,INDIRECT("'" &amp; Months &amp; "'!$H$5:$H$1000"),$G138)),)</f>
        <v>0</v>
      </c>
      <c r="T138" s="41">
        <f ca="1">(R138-S138-L138)</f>
        <v>0</v>
      </c>
      <c r="U138" s="53">
        <f ca="1">IFERROR(T138/(L138+M138),0)</f>
        <v>0</v>
      </c>
    </row>
    <row r="139" spans="2:21" ht="15" customHeight="1" x14ac:dyDescent="0.2">
      <c r="B139" s="36">
        <v>133</v>
      </c>
      <c r="C139" s="37"/>
      <c r="D139" s="62"/>
      <c r="E139" s="2"/>
      <c r="F139" s="7"/>
      <c r="G139" s="3"/>
      <c r="H139" s="3"/>
      <c r="I139" s="108"/>
      <c r="J139" s="109"/>
      <c r="K139" s="42"/>
      <c r="L139" s="40">
        <f>SUM(I139:K139)</f>
        <v>0</v>
      </c>
      <c r="M139" s="109"/>
      <c r="N139" s="39"/>
      <c r="O139" s="39"/>
      <c r="P139" s="43">
        <f>(L139+(L139*0.129+4.6))+M139</f>
        <v>4.5999999999999996</v>
      </c>
      <c r="Q139" s="44">
        <f>(L139+(L139*0.029+4.6))+M139</f>
        <v>4.5999999999999996</v>
      </c>
      <c r="R139" s="104">
        <f ca="1">IFERROR(SUMPRODUCT(SUMIFS(INDIRECT("'" &amp; Months &amp; "'!$K$5:$K$1000"),INDIRECT("'" &amp; Months &amp; "'!$C$5:$C$1000"),$B139,INDIRECT("'" &amp; Months &amp; "'!$E$5:$E$1000"),$D139,INDIRECT("'" &amp; Months &amp; "'!$F$5:$F$1000"),$E139,INDIRECT("'" &amp; Months &amp; "'!$G$5:$G$1000"),$F139,INDIRECT("'" &amp; Months &amp; "'!$H$5:$H$1000"),$G139)),)</f>
        <v>0</v>
      </c>
      <c r="S139" s="105">
        <f ca="1">IFERROR(SUMPRODUCT(SUMIFS(INDIRECT("'" &amp; Months &amp; "'!$P$5:$P$1000"),INDIRECT("'" &amp; Months &amp; "'!$C$5:$C$1000"),$B139,INDIRECT("'" &amp; Months &amp; "'!$E$5:$E$1000"),$D139,INDIRECT("'" &amp; Months &amp; "'!$F$5:$F$1000"),$E139,INDIRECT("'" &amp; Months &amp; "'!$G$5:$G$1000"),$F139,INDIRECT("'" &amp; Months &amp; "'!$H$5:$H$1000"),$G139)),)</f>
        <v>0</v>
      </c>
      <c r="T139" s="41">
        <f ca="1">(R139-S139-L139)</f>
        <v>0</v>
      </c>
      <c r="U139" s="53">
        <f ca="1">IFERROR(T139/(L139+M139),0)</f>
        <v>0</v>
      </c>
    </row>
    <row r="140" spans="2:21" ht="15" customHeight="1" x14ac:dyDescent="0.2">
      <c r="B140" s="36">
        <v>134</v>
      </c>
      <c r="C140" s="37"/>
      <c r="D140" s="62"/>
      <c r="E140" s="2"/>
      <c r="F140" s="7"/>
      <c r="G140" s="3"/>
      <c r="H140" s="3"/>
      <c r="I140" s="108"/>
      <c r="J140" s="109"/>
      <c r="K140" s="42"/>
      <c r="L140" s="40">
        <f>SUM(I140:K140)</f>
        <v>0</v>
      </c>
      <c r="M140" s="109"/>
      <c r="N140" s="39"/>
      <c r="O140" s="39"/>
      <c r="P140" s="43">
        <f>(L140+(L140*0.129+4.6))+M140</f>
        <v>4.5999999999999996</v>
      </c>
      <c r="Q140" s="44">
        <f>(L140+(L140*0.029+4.6))+M140</f>
        <v>4.5999999999999996</v>
      </c>
      <c r="R140" s="104">
        <f ca="1">IFERROR(SUMPRODUCT(SUMIFS(INDIRECT("'" &amp; Months &amp; "'!$K$5:$K$1000"),INDIRECT("'" &amp; Months &amp; "'!$C$5:$C$1000"),$B140,INDIRECT("'" &amp; Months &amp; "'!$E$5:$E$1000"),$D140,INDIRECT("'" &amp; Months &amp; "'!$F$5:$F$1000"),$E140,INDIRECT("'" &amp; Months &amp; "'!$G$5:$G$1000"),$F140,INDIRECT("'" &amp; Months &amp; "'!$H$5:$H$1000"),$G140)),)</f>
        <v>0</v>
      </c>
      <c r="S140" s="105">
        <f ca="1">IFERROR(SUMPRODUCT(SUMIFS(INDIRECT("'" &amp; Months &amp; "'!$P$5:$P$1000"),INDIRECT("'" &amp; Months &amp; "'!$C$5:$C$1000"),$B140,INDIRECT("'" &amp; Months &amp; "'!$E$5:$E$1000"),$D140,INDIRECT("'" &amp; Months &amp; "'!$F$5:$F$1000"),$E140,INDIRECT("'" &amp; Months &amp; "'!$G$5:$G$1000"),$F140,INDIRECT("'" &amp; Months &amp; "'!$H$5:$H$1000"),$G140)),)</f>
        <v>0</v>
      </c>
      <c r="T140" s="41">
        <f ca="1">(R140-S140-L140)</f>
        <v>0</v>
      </c>
      <c r="U140" s="53">
        <f ca="1">IFERROR(T140/(L140+M140),0)</f>
        <v>0</v>
      </c>
    </row>
    <row r="141" spans="2:21" ht="15" customHeight="1" x14ac:dyDescent="0.2">
      <c r="B141" s="36">
        <v>135</v>
      </c>
      <c r="C141" s="37"/>
      <c r="D141" s="62"/>
      <c r="E141" s="2"/>
      <c r="F141" s="7"/>
      <c r="G141" s="3"/>
      <c r="H141" s="3"/>
      <c r="I141" s="108"/>
      <c r="J141" s="109"/>
      <c r="K141" s="42"/>
      <c r="L141" s="40">
        <f>SUM(I141:K141)</f>
        <v>0</v>
      </c>
      <c r="M141" s="109"/>
      <c r="N141" s="39"/>
      <c r="O141" s="39"/>
      <c r="P141" s="43">
        <f>(L141+(L141*0.129+4.6))+M141</f>
        <v>4.5999999999999996</v>
      </c>
      <c r="Q141" s="44">
        <f>(L141+(L141*0.029+4.6))+M141</f>
        <v>4.5999999999999996</v>
      </c>
      <c r="R141" s="104">
        <f ca="1">IFERROR(SUMPRODUCT(SUMIFS(INDIRECT("'" &amp; Months &amp; "'!$K$5:$K$1000"),INDIRECT("'" &amp; Months &amp; "'!$C$5:$C$1000"),$B141,INDIRECT("'" &amp; Months &amp; "'!$E$5:$E$1000"),$D141,INDIRECT("'" &amp; Months &amp; "'!$F$5:$F$1000"),$E141,INDIRECT("'" &amp; Months &amp; "'!$G$5:$G$1000"),$F141,INDIRECT("'" &amp; Months &amp; "'!$H$5:$H$1000"),$G141)),)</f>
        <v>0</v>
      </c>
      <c r="S141" s="105">
        <f ca="1">IFERROR(SUMPRODUCT(SUMIFS(INDIRECT("'" &amp; Months &amp; "'!$P$5:$P$1000"),INDIRECT("'" &amp; Months &amp; "'!$C$5:$C$1000"),$B141,INDIRECT("'" &amp; Months &amp; "'!$E$5:$E$1000"),$D141,INDIRECT("'" &amp; Months &amp; "'!$F$5:$F$1000"),$E141,INDIRECT("'" &amp; Months &amp; "'!$G$5:$G$1000"),$F141,INDIRECT("'" &amp; Months &amp; "'!$H$5:$H$1000"),$G141)),)</f>
        <v>0</v>
      </c>
      <c r="T141" s="41">
        <f ca="1">(R141-S141-L141)</f>
        <v>0</v>
      </c>
      <c r="U141" s="53">
        <f ca="1">IFERROR(T141/(L141+M141),0)</f>
        <v>0</v>
      </c>
    </row>
    <row r="142" spans="2:21" ht="15" customHeight="1" x14ac:dyDescent="0.2">
      <c r="B142" s="36">
        <v>136</v>
      </c>
      <c r="C142" s="37"/>
      <c r="D142" s="62"/>
      <c r="E142" s="2"/>
      <c r="F142" s="7"/>
      <c r="G142" s="3"/>
      <c r="H142" s="3"/>
      <c r="I142" s="108"/>
      <c r="J142" s="109"/>
      <c r="K142" s="42"/>
      <c r="L142" s="40">
        <f>SUM(I142:K142)</f>
        <v>0</v>
      </c>
      <c r="M142" s="109"/>
      <c r="N142" s="39"/>
      <c r="O142" s="39"/>
      <c r="P142" s="43">
        <f>(L142+(L142*0.129+4.6))+M142</f>
        <v>4.5999999999999996</v>
      </c>
      <c r="Q142" s="44">
        <f>(L142+(L142*0.029+4.6))+M142</f>
        <v>4.5999999999999996</v>
      </c>
      <c r="R142" s="104">
        <f ca="1">IFERROR(SUMPRODUCT(SUMIFS(INDIRECT("'" &amp; Months &amp; "'!$K$5:$K$1000"),INDIRECT("'" &amp; Months &amp; "'!$C$5:$C$1000"),$B142,INDIRECT("'" &amp; Months &amp; "'!$E$5:$E$1000"),$D142,INDIRECT("'" &amp; Months &amp; "'!$F$5:$F$1000"),$E142,INDIRECT("'" &amp; Months &amp; "'!$G$5:$G$1000"),$F142,INDIRECT("'" &amp; Months &amp; "'!$H$5:$H$1000"),$G142)),)</f>
        <v>0</v>
      </c>
      <c r="S142" s="105">
        <f ca="1">IFERROR(SUMPRODUCT(SUMIFS(INDIRECT("'" &amp; Months &amp; "'!$P$5:$P$1000"),INDIRECT("'" &amp; Months &amp; "'!$C$5:$C$1000"),$B142,INDIRECT("'" &amp; Months &amp; "'!$E$5:$E$1000"),$D142,INDIRECT("'" &amp; Months &amp; "'!$F$5:$F$1000"),$E142,INDIRECT("'" &amp; Months &amp; "'!$G$5:$G$1000"),$F142,INDIRECT("'" &amp; Months &amp; "'!$H$5:$H$1000"),$G142)),)</f>
        <v>0</v>
      </c>
      <c r="T142" s="41">
        <f ca="1">(R142-S142-L142)</f>
        <v>0</v>
      </c>
      <c r="U142" s="53">
        <f ca="1">IFERROR(T142/(L142+M142),0)</f>
        <v>0</v>
      </c>
    </row>
    <row r="143" spans="2:21" ht="15" customHeight="1" x14ac:dyDescent="0.2">
      <c r="B143" s="36">
        <v>137</v>
      </c>
      <c r="C143" s="37"/>
      <c r="D143" s="62"/>
      <c r="E143" s="2"/>
      <c r="F143" s="7"/>
      <c r="G143" s="3"/>
      <c r="H143" s="3"/>
      <c r="I143" s="108"/>
      <c r="J143" s="109"/>
      <c r="K143" s="42"/>
      <c r="L143" s="40">
        <f>SUM(I143:K143)</f>
        <v>0</v>
      </c>
      <c r="M143" s="109"/>
      <c r="N143" s="39"/>
      <c r="O143" s="39"/>
      <c r="P143" s="43">
        <f>(L143+(L143*0.129+4.6))+M143</f>
        <v>4.5999999999999996</v>
      </c>
      <c r="Q143" s="44">
        <f>(L143+(L143*0.029+4.6))+M143</f>
        <v>4.5999999999999996</v>
      </c>
      <c r="R143" s="104">
        <f ca="1">IFERROR(SUMPRODUCT(SUMIFS(INDIRECT("'" &amp; Months &amp; "'!$K$5:$K$1000"),INDIRECT("'" &amp; Months &amp; "'!$C$5:$C$1000"),$B143,INDIRECT("'" &amp; Months &amp; "'!$E$5:$E$1000"),$D143,INDIRECT("'" &amp; Months &amp; "'!$F$5:$F$1000"),$E143,INDIRECT("'" &amp; Months &amp; "'!$G$5:$G$1000"),$F143,INDIRECT("'" &amp; Months &amp; "'!$H$5:$H$1000"),$G143)),)</f>
        <v>0</v>
      </c>
      <c r="S143" s="105">
        <f ca="1">IFERROR(SUMPRODUCT(SUMIFS(INDIRECT("'" &amp; Months &amp; "'!$P$5:$P$1000"),INDIRECT("'" &amp; Months &amp; "'!$C$5:$C$1000"),$B143,INDIRECT("'" &amp; Months &amp; "'!$E$5:$E$1000"),$D143,INDIRECT("'" &amp; Months &amp; "'!$F$5:$F$1000"),$E143,INDIRECT("'" &amp; Months &amp; "'!$G$5:$G$1000"),$F143,INDIRECT("'" &amp; Months &amp; "'!$H$5:$H$1000"),$G143)),)</f>
        <v>0</v>
      </c>
      <c r="T143" s="41">
        <f ca="1">(R143-S143-L143)</f>
        <v>0</v>
      </c>
      <c r="U143" s="53">
        <f ca="1">IFERROR(T143/(L143+M143),0)</f>
        <v>0</v>
      </c>
    </row>
    <row r="144" spans="2:21" ht="15" customHeight="1" x14ac:dyDescent="0.2">
      <c r="B144" s="36">
        <v>138</v>
      </c>
      <c r="C144" s="37"/>
      <c r="D144" s="62"/>
      <c r="E144" s="2"/>
      <c r="F144" s="7"/>
      <c r="G144" s="3"/>
      <c r="H144" s="3"/>
      <c r="I144" s="108"/>
      <c r="J144" s="109"/>
      <c r="K144" s="42"/>
      <c r="L144" s="40">
        <f>SUM(I144:K144)</f>
        <v>0</v>
      </c>
      <c r="M144" s="109"/>
      <c r="N144" s="39"/>
      <c r="O144" s="39"/>
      <c r="P144" s="43">
        <f>(L144+(L144*0.129+4.6))+M144</f>
        <v>4.5999999999999996</v>
      </c>
      <c r="Q144" s="44">
        <f>(L144+(L144*0.029+4.6))+M144</f>
        <v>4.5999999999999996</v>
      </c>
      <c r="R144" s="104">
        <f ca="1">IFERROR(SUMPRODUCT(SUMIFS(INDIRECT("'" &amp; Months &amp; "'!$K$5:$K$1000"),INDIRECT("'" &amp; Months &amp; "'!$C$5:$C$1000"),$B144,INDIRECT("'" &amp; Months &amp; "'!$E$5:$E$1000"),$D144,INDIRECT("'" &amp; Months &amp; "'!$F$5:$F$1000"),$E144,INDIRECT("'" &amp; Months &amp; "'!$G$5:$G$1000"),$F144,INDIRECT("'" &amp; Months &amp; "'!$H$5:$H$1000"),$G144)),)</f>
        <v>0</v>
      </c>
      <c r="S144" s="105">
        <f ca="1">IFERROR(SUMPRODUCT(SUMIFS(INDIRECT("'" &amp; Months &amp; "'!$P$5:$P$1000"),INDIRECT("'" &amp; Months &amp; "'!$C$5:$C$1000"),$B144,INDIRECT("'" &amp; Months &amp; "'!$E$5:$E$1000"),$D144,INDIRECT("'" &amp; Months &amp; "'!$F$5:$F$1000"),$E144,INDIRECT("'" &amp; Months &amp; "'!$G$5:$G$1000"),$F144,INDIRECT("'" &amp; Months &amp; "'!$H$5:$H$1000"),$G144)),)</f>
        <v>0</v>
      </c>
      <c r="T144" s="41">
        <f ca="1">(R144-S144-L144)</f>
        <v>0</v>
      </c>
      <c r="U144" s="53">
        <f ca="1">IFERROR(T144/(L144+M144),0)</f>
        <v>0</v>
      </c>
    </row>
    <row r="145" spans="2:21" ht="15" customHeight="1" x14ac:dyDescent="0.2">
      <c r="B145" s="36">
        <v>139</v>
      </c>
      <c r="C145" s="37"/>
      <c r="D145" s="62"/>
      <c r="E145" s="2"/>
      <c r="F145" s="7"/>
      <c r="G145" s="3"/>
      <c r="H145" s="3"/>
      <c r="I145" s="108"/>
      <c r="J145" s="109"/>
      <c r="K145" s="42"/>
      <c r="L145" s="40">
        <f>SUM(I145:K145)</f>
        <v>0</v>
      </c>
      <c r="M145" s="109"/>
      <c r="N145" s="39"/>
      <c r="O145" s="39"/>
      <c r="P145" s="43">
        <f>(L145+(L145*0.129+4.6))+M145</f>
        <v>4.5999999999999996</v>
      </c>
      <c r="Q145" s="44">
        <f>(L145+(L145*0.029+4.6))+M145</f>
        <v>4.5999999999999996</v>
      </c>
      <c r="R145" s="104">
        <f ca="1">IFERROR(SUMPRODUCT(SUMIFS(INDIRECT("'" &amp; Months &amp; "'!$K$5:$K$1000"),INDIRECT("'" &amp; Months &amp; "'!$C$5:$C$1000"),$B145,INDIRECT("'" &amp; Months &amp; "'!$E$5:$E$1000"),$D145,INDIRECT("'" &amp; Months &amp; "'!$F$5:$F$1000"),$E145,INDIRECT("'" &amp; Months &amp; "'!$G$5:$G$1000"),$F145,INDIRECT("'" &amp; Months &amp; "'!$H$5:$H$1000"),$G145)),)</f>
        <v>0</v>
      </c>
      <c r="S145" s="105">
        <f ca="1">IFERROR(SUMPRODUCT(SUMIFS(INDIRECT("'" &amp; Months &amp; "'!$P$5:$P$1000"),INDIRECT("'" &amp; Months &amp; "'!$C$5:$C$1000"),$B145,INDIRECT("'" &amp; Months &amp; "'!$E$5:$E$1000"),$D145,INDIRECT("'" &amp; Months &amp; "'!$F$5:$F$1000"),$E145,INDIRECT("'" &amp; Months &amp; "'!$G$5:$G$1000"),$F145,INDIRECT("'" &amp; Months &amp; "'!$H$5:$H$1000"),$G145)),)</f>
        <v>0</v>
      </c>
      <c r="T145" s="41">
        <f ca="1">(R145-S145-L145)</f>
        <v>0</v>
      </c>
      <c r="U145" s="53">
        <f ca="1">IFERROR(T145/(L145+M145),0)</f>
        <v>0</v>
      </c>
    </row>
    <row r="146" spans="2:21" ht="15" customHeight="1" x14ac:dyDescent="0.2">
      <c r="B146" s="36">
        <v>140</v>
      </c>
      <c r="C146" s="37"/>
      <c r="D146" s="62"/>
      <c r="E146" s="2"/>
      <c r="F146" s="7"/>
      <c r="G146" s="3"/>
      <c r="H146" s="3"/>
      <c r="I146" s="108"/>
      <c r="J146" s="109"/>
      <c r="K146" s="42"/>
      <c r="L146" s="40">
        <f>SUM(I146:K146)</f>
        <v>0</v>
      </c>
      <c r="M146" s="109"/>
      <c r="N146" s="39"/>
      <c r="O146" s="39"/>
      <c r="P146" s="43">
        <f>(L146+(L146*0.129+4.6))+M146</f>
        <v>4.5999999999999996</v>
      </c>
      <c r="Q146" s="44">
        <f>(L146+(L146*0.029+4.6))+M146</f>
        <v>4.5999999999999996</v>
      </c>
      <c r="R146" s="104">
        <f ca="1">IFERROR(SUMPRODUCT(SUMIFS(INDIRECT("'" &amp; Months &amp; "'!$K$5:$K$1000"),INDIRECT("'" &amp; Months &amp; "'!$C$5:$C$1000"),$B146,INDIRECT("'" &amp; Months &amp; "'!$E$5:$E$1000"),$D146,INDIRECT("'" &amp; Months &amp; "'!$F$5:$F$1000"),$E146,INDIRECT("'" &amp; Months &amp; "'!$G$5:$G$1000"),$F146,INDIRECT("'" &amp; Months &amp; "'!$H$5:$H$1000"),$G146)),)</f>
        <v>0</v>
      </c>
      <c r="S146" s="105">
        <f ca="1">IFERROR(SUMPRODUCT(SUMIFS(INDIRECT("'" &amp; Months &amp; "'!$P$5:$P$1000"),INDIRECT("'" &amp; Months &amp; "'!$C$5:$C$1000"),$B146,INDIRECT("'" &amp; Months &amp; "'!$E$5:$E$1000"),$D146,INDIRECT("'" &amp; Months &amp; "'!$F$5:$F$1000"),$E146,INDIRECT("'" &amp; Months &amp; "'!$G$5:$G$1000"),$F146,INDIRECT("'" &amp; Months &amp; "'!$H$5:$H$1000"),$G146)),)</f>
        <v>0</v>
      </c>
      <c r="T146" s="41">
        <f ca="1">(R146-S146-L146)</f>
        <v>0</v>
      </c>
      <c r="U146" s="53">
        <f ca="1">IFERROR(T146/(L146+M146),0)</f>
        <v>0</v>
      </c>
    </row>
    <row r="147" spans="2:21" ht="15" customHeight="1" x14ac:dyDescent="0.2">
      <c r="B147" s="36">
        <v>141</v>
      </c>
      <c r="C147" s="37"/>
      <c r="D147" s="62"/>
      <c r="E147" s="2"/>
      <c r="F147" s="7"/>
      <c r="G147" s="3"/>
      <c r="H147" s="3"/>
      <c r="I147" s="108"/>
      <c r="J147" s="109"/>
      <c r="K147" s="42"/>
      <c r="L147" s="40">
        <f>SUM(I147:K147)</f>
        <v>0</v>
      </c>
      <c r="M147" s="109"/>
      <c r="N147" s="39"/>
      <c r="O147" s="39"/>
      <c r="P147" s="43">
        <f>(L147+(L147*0.129+4.6))+M147</f>
        <v>4.5999999999999996</v>
      </c>
      <c r="Q147" s="44">
        <f>(L147+(L147*0.029+4.6))+M147</f>
        <v>4.5999999999999996</v>
      </c>
      <c r="R147" s="104">
        <f ca="1">IFERROR(SUMPRODUCT(SUMIFS(INDIRECT("'" &amp; Months &amp; "'!$K$5:$K$1000"),INDIRECT("'" &amp; Months &amp; "'!$C$5:$C$1000"),$B147,INDIRECT("'" &amp; Months &amp; "'!$E$5:$E$1000"),$D147,INDIRECT("'" &amp; Months &amp; "'!$F$5:$F$1000"),$E147,INDIRECT("'" &amp; Months &amp; "'!$G$5:$G$1000"),$F147,INDIRECT("'" &amp; Months &amp; "'!$H$5:$H$1000"),$G147)),)</f>
        <v>0</v>
      </c>
      <c r="S147" s="105">
        <f ca="1">IFERROR(SUMPRODUCT(SUMIFS(INDIRECT("'" &amp; Months &amp; "'!$P$5:$P$1000"),INDIRECT("'" &amp; Months &amp; "'!$C$5:$C$1000"),$B147,INDIRECT("'" &amp; Months &amp; "'!$E$5:$E$1000"),$D147,INDIRECT("'" &amp; Months &amp; "'!$F$5:$F$1000"),$E147,INDIRECT("'" &amp; Months &amp; "'!$G$5:$G$1000"),$F147,INDIRECT("'" &amp; Months &amp; "'!$H$5:$H$1000"),$G147)),)</f>
        <v>0</v>
      </c>
      <c r="T147" s="41">
        <f ca="1">(R147-S147-L147)</f>
        <v>0</v>
      </c>
      <c r="U147" s="53">
        <f ca="1">IFERROR(T147/(L147+M147),0)</f>
        <v>0</v>
      </c>
    </row>
    <row r="148" spans="2:21" ht="15" customHeight="1" x14ac:dyDescent="0.2">
      <c r="B148" s="36">
        <v>142</v>
      </c>
      <c r="C148" s="37"/>
      <c r="D148" s="62"/>
      <c r="E148" s="2"/>
      <c r="F148" s="7"/>
      <c r="G148" s="3"/>
      <c r="H148" s="3"/>
      <c r="I148" s="108"/>
      <c r="J148" s="109"/>
      <c r="K148" s="42"/>
      <c r="L148" s="40">
        <f>SUM(I148:K148)</f>
        <v>0</v>
      </c>
      <c r="M148" s="109"/>
      <c r="N148" s="39"/>
      <c r="O148" s="39"/>
      <c r="P148" s="43">
        <f>(L148+(L148*0.129+4.6))+M148</f>
        <v>4.5999999999999996</v>
      </c>
      <c r="Q148" s="44">
        <f>(L148+(L148*0.029+4.6))+M148</f>
        <v>4.5999999999999996</v>
      </c>
      <c r="R148" s="104">
        <f ca="1">IFERROR(SUMPRODUCT(SUMIFS(INDIRECT("'" &amp; Months &amp; "'!$K$5:$K$1000"),INDIRECT("'" &amp; Months &amp; "'!$C$5:$C$1000"),$B148,INDIRECT("'" &amp; Months &amp; "'!$E$5:$E$1000"),$D148,INDIRECT("'" &amp; Months &amp; "'!$F$5:$F$1000"),$E148,INDIRECT("'" &amp; Months &amp; "'!$G$5:$G$1000"),$F148,INDIRECT("'" &amp; Months &amp; "'!$H$5:$H$1000"),$G148)),)</f>
        <v>0</v>
      </c>
      <c r="S148" s="105">
        <f ca="1">IFERROR(SUMPRODUCT(SUMIFS(INDIRECT("'" &amp; Months &amp; "'!$P$5:$P$1000"),INDIRECT("'" &amp; Months &amp; "'!$C$5:$C$1000"),$B148,INDIRECT("'" &amp; Months &amp; "'!$E$5:$E$1000"),$D148,INDIRECT("'" &amp; Months &amp; "'!$F$5:$F$1000"),$E148,INDIRECT("'" &amp; Months &amp; "'!$G$5:$G$1000"),$F148,INDIRECT("'" &amp; Months &amp; "'!$H$5:$H$1000"),$G148)),)</f>
        <v>0</v>
      </c>
      <c r="T148" s="41">
        <f ca="1">(R148-S148-L148)</f>
        <v>0</v>
      </c>
      <c r="U148" s="53">
        <f ca="1">IFERROR(T148/(L148+M148),0)</f>
        <v>0</v>
      </c>
    </row>
    <row r="149" spans="2:21" ht="15" customHeight="1" x14ac:dyDescent="0.2">
      <c r="B149" s="36">
        <v>143</v>
      </c>
      <c r="C149" s="37"/>
      <c r="D149" s="62"/>
      <c r="E149" s="2"/>
      <c r="F149" s="7"/>
      <c r="G149" s="3"/>
      <c r="H149" s="3"/>
      <c r="I149" s="108"/>
      <c r="J149" s="109"/>
      <c r="K149" s="42"/>
      <c r="L149" s="40">
        <f>SUM(I149:K149)</f>
        <v>0</v>
      </c>
      <c r="M149" s="109"/>
      <c r="N149" s="39"/>
      <c r="O149" s="39"/>
      <c r="P149" s="43">
        <f>(L149+(L149*0.129+4.6))+M149</f>
        <v>4.5999999999999996</v>
      </c>
      <c r="Q149" s="44">
        <f>(L149+(L149*0.029+4.6))+M149</f>
        <v>4.5999999999999996</v>
      </c>
      <c r="R149" s="104">
        <f ca="1">IFERROR(SUMPRODUCT(SUMIFS(INDIRECT("'" &amp; Months &amp; "'!$K$5:$K$1000"),INDIRECT("'" &amp; Months &amp; "'!$C$5:$C$1000"),$B149,INDIRECT("'" &amp; Months &amp; "'!$E$5:$E$1000"),$D149,INDIRECT("'" &amp; Months &amp; "'!$F$5:$F$1000"),$E149,INDIRECT("'" &amp; Months &amp; "'!$G$5:$G$1000"),$F149,INDIRECT("'" &amp; Months &amp; "'!$H$5:$H$1000"),$G149)),)</f>
        <v>0</v>
      </c>
      <c r="S149" s="105">
        <f ca="1">IFERROR(SUMPRODUCT(SUMIFS(INDIRECT("'" &amp; Months &amp; "'!$P$5:$P$1000"),INDIRECT("'" &amp; Months &amp; "'!$C$5:$C$1000"),$B149,INDIRECT("'" &amp; Months &amp; "'!$E$5:$E$1000"),$D149,INDIRECT("'" &amp; Months &amp; "'!$F$5:$F$1000"),$E149,INDIRECT("'" &amp; Months &amp; "'!$G$5:$G$1000"),$F149,INDIRECT("'" &amp; Months &amp; "'!$H$5:$H$1000"),$G149)),)</f>
        <v>0</v>
      </c>
      <c r="T149" s="41">
        <f ca="1">(R149-S149-L149)</f>
        <v>0</v>
      </c>
      <c r="U149" s="53">
        <f ca="1">IFERROR(T149/(L149+M149),0)</f>
        <v>0</v>
      </c>
    </row>
    <row r="150" spans="2:21" ht="15" customHeight="1" x14ac:dyDescent="0.2">
      <c r="B150" s="36">
        <v>144</v>
      </c>
      <c r="C150" s="37"/>
      <c r="D150" s="62"/>
      <c r="E150" s="2"/>
      <c r="F150" s="7"/>
      <c r="G150" s="3"/>
      <c r="H150" s="3"/>
      <c r="I150" s="108"/>
      <c r="J150" s="109"/>
      <c r="K150" s="42"/>
      <c r="L150" s="40">
        <f>SUM(I150:K150)</f>
        <v>0</v>
      </c>
      <c r="M150" s="109"/>
      <c r="N150" s="39"/>
      <c r="O150" s="39"/>
      <c r="P150" s="43">
        <f>(L150+(L150*0.129+4.6))+M150</f>
        <v>4.5999999999999996</v>
      </c>
      <c r="Q150" s="44">
        <f>(L150+(L150*0.029+4.6))+M150</f>
        <v>4.5999999999999996</v>
      </c>
      <c r="R150" s="104">
        <f ca="1">IFERROR(SUMPRODUCT(SUMIFS(INDIRECT("'" &amp; Months &amp; "'!$K$5:$K$1000"),INDIRECT("'" &amp; Months &amp; "'!$C$5:$C$1000"),$B150,INDIRECT("'" &amp; Months &amp; "'!$E$5:$E$1000"),$D150,INDIRECT("'" &amp; Months &amp; "'!$F$5:$F$1000"),$E150,INDIRECT("'" &amp; Months &amp; "'!$G$5:$G$1000"),$F150,INDIRECT("'" &amp; Months &amp; "'!$H$5:$H$1000"),$G150)),)</f>
        <v>0</v>
      </c>
      <c r="S150" s="105">
        <f ca="1">IFERROR(SUMPRODUCT(SUMIFS(INDIRECT("'" &amp; Months &amp; "'!$P$5:$P$1000"),INDIRECT("'" &amp; Months &amp; "'!$C$5:$C$1000"),$B150,INDIRECT("'" &amp; Months &amp; "'!$E$5:$E$1000"),$D150,INDIRECT("'" &amp; Months &amp; "'!$F$5:$F$1000"),$E150,INDIRECT("'" &amp; Months &amp; "'!$G$5:$G$1000"),$F150,INDIRECT("'" &amp; Months &amp; "'!$H$5:$H$1000"),$G150)),)</f>
        <v>0</v>
      </c>
      <c r="T150" s="41">
        <f ca="1">(R150-S150-L150)</f>
        <v>0</v>
      </c>
      <c r="U150" s="53">
        <f ca="1">IFERROR(T150/(L150+M150),0)</f>
        <v>0</v>
      </c>
    </row>
    <row r="151" spans="2:21" ht="15" customHeight="1" x14ac:dyDescent="0.2">
      <c r="B151" s="36">
        <v>145</v>
      </c>
      <c r="C151" s="37"/>
      <c r="D151" s="62"/>
      <c r="E151" s="2"/>
      <c r="F151" s="7"/>
      <c r="G151" s="3"/>
      <c r="H151" s="3"/>
      <c r="I151" s="108"/>
      <c r="J151" s="109"/>
      <c r="K151" s="42"/>
      <c r="L151" s="40">
        <f>SUM(I151:K151)</f>
        <v>0</v>
      </c>
      <c r="M151" s="109"/>
      <c r="N151" s="39"/>
      <c r="O151" s="39"/>
      <c r="P151" s="43">
        <f>(L151+(L151*0.129+4.6))+M151</f>
        <v>4.5999999999999996</v>
      </c>
      <c r="Q151" s="44">
        <f>(L151+(L151*0.029+4.6))+M151</f>
        <v>4.5999999999999996</v>
      </c>
      <c r="R151" s="104">
        <f ca="1">IFERROR(SUMPRODUCT(SUMIFS(INDIRECT("'" &amp; Months &amp; "'!$K$5:$K$1000"),INDIRECT("'" &amp; Months &amp; "'!$C$5:$C$1000"),$B151,INDIRECT("'" &amp; Months &amp; "'!$E$5:$E$1000"),$D151,INDIRECT("'" &amp; Months &amp; "'!$F$5:$F$1000"),$E151,INDIRECT("'" &amp; Months &amp; "'!$G$5:$G$1000"),$F151,INDIRECT("'" &amp; Months &amp; "'!$H$5:$H$1000"),$G151)),)</f>
        <v>0</v>
      </c>
      <c r="S151" s="105">
        <f ca="1">IFERROR(SUMPRODUCT(SUMIFS(INDIRECT("'" &amp; Months &amp; "'!$P$5:$P$1000"),INDIRECT("'" &amp; Months &amp; "'!$C$5:$C$1000"),$B151,INDIRECT("'" &amp; Months &amp; "'!$E$5:$E$1000"),$D151,INDIRECT("'" &amp; Months &amp; "'!$F$5:$F$1000"),$E151,INDIRECT("'" &amp; Months &amp; "'!$G$5:$G$1000"),$F151,INDIRECT("'" &amp; Months &amp; "'!$H$5:$H$1000"),$G151)),)</f>
        <v>0</v>
      </c>
      <c r="T151" s="41">
        <f ca="1">(R151-S151-L151)</f>
        <v>0</v>
      </c>
      <c r="U151" s="53">
        <f ca="1">IFERROR(T151/(L151+M151),0)</f>
        <v>0</v>
      </c>
    </row>
    <row r="152" spans="2:21" ht="15" customHeight="1" x14ac:dyDescent="0.2">
      <c r="B152" s="36">
        <v>146</v>
      </c>
      <c r="C152" s="37"/>
      <c r="D152" s="62"/>
      <c r="E152" s="2"/>
      <c r="F152" s="7"/>
      <c r="G152" s="3"/>
      <c r="H152" s="3"/>
      <c r="I152" s="108"/>
      <c r="J152" s="109"/>
      <c r="K152" s="42"/>
      <c r="L152" s="40">
        <f>SUM(I152:K152)</f>
        <v>0</v>
      </c>
      <c r="M152" s="109"/>
      <c r="N152" s="39"/>
      <c r="O152" s="39"/>
      <c r="P152" s="43">
        <f>(L152+(L152*0.129+4.6))+M152</f>
        <v>4.5999999999999996</v>
      </c>
      <c r="Q152" s="44">
        <f>(L152+(L152*0.029+4.6))+M152</f>
        <v>4.5999999999999996</v>
      </c>
      <c r="R152" s="104">
        <f ca="1">IFERROR(SUMPRODUCT(SUMIFS(INDIRECT("'" &amp; Months &amp; "'!$K$5:$K$1000"),INDIRECT("'" &amp; Months &amp; "'!$C$5:$C$1000"),$B152,INDIRECT("'" &amp; Months &amp; "'!$E$5:$E$1000"),$D152,INDIRECT("'" &amp; Months &amp; "'!$F$5:$F$1000"),$E152,INDIRECT("'" &amp; Months &amp; "'!$G$5:$G$1000"),$F152,INDIRECT("'" &amp; Months &amp; "'!$H$5:$H$1000"),$G152)),)</f>
        <v>0</v>
      </c>
      <c r="S152" s="105">
        <f ca="1">IFERROR(SUMPRODUCT(SUMIFS(INDIRECT("'" &amp; Months &amp; "'!$P$5:$P$1000"),INDIRECT("'" &amp; Months &amp; "'!$C$5:$C$1000"),$B152,INDIRECT("'" &amp; Months &amp; "'!$E$5:$E$1000"),$D152,INDIRECT("'" &amp; Months &amp; "'!$F$5:$F$1000"),$E152,INDIRECT("'" &amp; Months &amp; "'!$G$5:$G$1000"),$F152,INDIRECT("'" &amp; Months &amp; "'!$H$5:$H$1000"),$G152)),)</f>
        <v>0</v>
      </c>
      <c r="T152" s="41">
        <f ca="1">(R152-S152-L152)</f>
        <v>0</v>
      </c>
      <c r="U152" s="53">
        <f ca="1">IFERROR(T152/(L152+M152),0)</f>
        <v>0</v>
      </c>
    </row>
    <row r="153" spans="2:21" ht="15" customHeight="1" x14ac:dyDescent="0.2">
      <c r="B153" s="36">
        <v>147</v>
      </c>
      <c r="C153" s="37"/>
      <c r="D153" s="62"/>
      <c r="E153" s="2"/>
      <c r="F153" s="7"/>
      <c r="G153" s="3"/>
      <c r="H153" s="3"/>
      <c r="I153" s="108"/>
      <c r="J153" s="109"/>
      <c r="K153" s="42"/>
      <c r="L153" s="40">
        <f>SUM(I153:K153)</f>
        <v>0</v>
      </c>
      <c r="M153" s="109"/>
      <c r="N153" s="39"/>
      <c r="O153" s="39"/>
      <c r="P153" s="43">
        <f>(L153+(L153*0.129+4.6))+M153</f>
        <v>4.5999999999999996</v>
      </c>
      <c r="Q153" s="44">
        <f>(L153+(L153*0.029+4.6))+M153</f>
        <v>4.5999999999999996</v>
      </c>
      <c r="R153" s="104">
        <f ca="1">IFERROR(SUMPRODUCT(SUMIFS(INDIRECT("'" &amp; Months &amp; "'!$K$5:$K$1000"),INDIRECT("'" &amp; Months &amp; "'!$C$5:$C$1000"),$B153,INDIRECT("'" &amp; Months &amp; "'!$E$5:$E$1000"),$D153,INDIRECT("'" &amp; Months &amp; "'!$F$5:$F$1000"),$E153,INDIRECT("'" &amp; Months &amp; "'!$G$5:$G$1000"),$F153,INDIRECT("'" &amp; Months &amp; "'!$H$5:$H$1000"),$G153)),)</f>
        <v>0</v>
      </c>
      <c r="S153" s="105">
        <f ca="1">IFERROR(SUMPRODUCT(SUMIFS(INDIRECT("'" &amp; Months &amp; "'!$P$5:$P$1000"),INDIRECT("'" &amp; Months &amp; "'!$C$5:$C$1000"),$B153,INDIRECT("'" &amp; Months &amp; "'!$E$5:$E$1000"),$D153,INDIRECT("'" &amp; Months &amp; "'!$F$5:$F$1000"),$E153,INDIRECT("'" &amp; Months &amp; "'!$G$5:$G$1000"),$F153,INDIRECT("'" &amp; Months &amp; "'!$H$5:$H$1000"),$G153)),)</f>
        <v>0</v>
      </c>
      <c r="T153" s="41">
        <f ca="1">(R153-S153-L153)</f>
        <v>0</v>
      </c>
      <c r="U153" s="53">
        <f ca="1">IFERROR(T153/(L153+M153),0)</f>
        <v>0</v>
      </c>
    </row>
    <row r="154" spans="2:21" ht="15" customHeight="1" x14ac:dyDescent="0.2">
      <c r="B154" s="36">
        <v>148</v>
      </c>
      <c r="C154" s="37"/>
      <c r="D154" s="62"/>
      <c r="E154" s="2"/>
      <c r="F154" s="7"/>
      <c r="G154" s="3"/>
      <c r="H154" s="3"/>
      <c r="I154" s="108"/>
      <c r="J154" s="109"/>
      <c r="K154" s="42"/>
      <c r="L154" s="40">
        <f>SUM(I154:K154)</f>
        <v>0</v>
      </c>
      <c r="M154" s="109"/>
      <c r="N154" s="39"/>
      <c r="O154" s="39"/>
      <c r="P154" s="43">
        <f>(L154+(L154*0.129+4.6))+M154</f>
        <v>4.5999999999999996</v>
      </c>
      <c r="Q154" s="44">
        <f>(L154+(L154*0.029+4.6))+M154</f>
        <v>4.5999999999999996</v>
      </c>
      <c r="R154" s="104">
        <f ca="1">IFERROR(SUMPRODUCT(SUMIFS(INDIRECT("'" &amp; Months &amp; "'!$K$5:$K$1000"),INDIRECT("'" &amp; Months &amp; "'!$C$5:$C$1000"),$B154,INDIRECT("'" &amp; Months &amp; "'!$E$5:$E$1000"),$D154,INDIRECT("'" &amp; Months &amp; "'!$F$5:$F$1000"),$E154,INDIRECT("'" &amp; Months &amp; "'!$G$5:$G$1000"),$F154,INDIRECT("'" &amp; Months &amp; "'!$H$5:$H$1000"),$G154)),)</f>
        <v>0</v>
      </c>
      <c r="S154" s="105">
        <f ca="1">IFERROR(SUMPRODUCT(SUMIFS(INDIRECT("'" &amp; Months &amp; "'!$P$5:$P$1000"),INDIRECT("'" &amp; Months &amp; "'!$C$5:$C$1000"),$B154,INDIRECT("'" &amp; Months &amp; "'!$E$5:$E$1000"),$D154,INDIRECT("'" &amp; Months &amp; "'!$F$5:$F$1000"),$E154,INDIRECT("'" &amp; Months &amp; "'!$G$5:$G$1000"),$F154,INDIRECT("'" &amp; Months &amp; "'!$H$5:$H$1000"),$G154)),)</f>
        <v>0</v>
      </c>
      <c r="T154" s="41">
        <f ca="1">(R154-S154-L154)</f>
        <v>0</v>
      </c>
      <c r="U154" s="53">
        <f ca="1">IFERROR(T154/(L154+M154),0)</f>
        <v>0</v>
      </c>
    </row>
    <row r="155" spans="2:21" ht="15" customHeight="1" x14ac:dyDescent="0.2">
      <c r="B155" s="36">
        <v>149</v>
      </c>
      <c r="C155" s="37"/>
      <c r="D155" s="62"/>
      <c r="E155" s="2"/>
      <c r="F155" s="7"/>
      <c r="G155" s="3"/>
      <c r="H155" s="3"/>
      <c r="I155" s="108"/>
      <c r="J155" s="109"/>
      <c r="K155" s="42"/>
      <c r="L155" s="40">
        <f>SUM(I155:K155)</f>
        <v>0</v>
      </c>
      <c r="M155" s="109"/>
      <c r="N155" s="39"/>
      <c r="O155" s="39"/>
      <c r="P155" s="43">
        <f>(L155+(L155*0.129+4.6))+M155</f>
        <v>4.5999999999999996</v>
      </c>
      <c r="Q155" s="44">
        <f>(L155+(L155*0.029+4.6))+M155</f>
        <v>4.5999999999999996</v>
      </c>
      <c r="R155" s="104">
        <f ca="1">IFERROR(SUMPRODUCT(SUMIFS(INDIRECT("'" &amp; Months &amp; "'!$K$5:$K$1000"),INDIRECT("'" &amp; Months &amp; "'!$C$5:$C$1000"),$B155,INDIRECT("'" &amp; Months &amp; "'!$E$5:$E$1000"),$D155,INDIRECT("'" &amp; Months &amp; "'!$F$5:$F$1000"),$E155,INDIRECT("'" &amp; Months &amp; "'!$G$5:$G$1000"),$F155,INDIRECT("'" &amp; Months &amp; "'!$H$5:$H$1000"),$G155)),)</f>
        <v>0</v>
      </c>
      <c r="S155" s="105">
        <f ca="1">IFERROR(SUMPRODUCT(SUMIFS(INDIRECT("'" &amp; Months &amp; "'!$P$5:$P$1000"),INDIRECT("'" &amp; Months &amp; "'!$C$5:$C$1000"),$B155,INDIRECT("'" &amp; Months &amp; "'!$E$5:$E$1000"),$D155,INDIRECT("'" &amp; Months &amp; "'!$F$5:$F$1000"),$E155,INDIRECT("'" &amp; Months &amp; "'!$G$5:$G$1000"),$F155,INDIRECT("'" &amp; Months &amp; "'!$H$5:$H$1000"),$G155)),)</f>
        <v>0</v>
      </c>
      <c r="T155" s="41">
        <f ca="1">(R155-S155-L155)</f>
        <v>0</v>
      </c>
      <c r="U155" s="53">
        <f ca="1">IFERROR(T155/(L155+M155),0)</f>
        <v>0</v>
      </c>
    </row>
    <row r="156" spans="2:21" ht="15" customHeight="1" x14ac:dyDescent="0.2">
      <c r="B156" s="36">
        <v>150</v>
      </c>
      <c r="C156" s="37"/>
      <c r="D156" s="62"/>
      <c r="E156" s="2"/>
      <c r="F156" s="7"/>
      <c r="G156" s="3"/>
      <c r="H156" s="3"/>
      <c r="I156" s="108"/>
      <c r="J156" s="109"/>
      <c r="K156" s="42"/>
      <c r="L156" s="40">
        <f>SUM(I156:K156)</f>
        <v>0</v>
      </c>
      <c r="M156" s="109"/>
      <c r="N156" s="39"/>
      <c r="O156" s="39"/>
      <c r="P156" s="43">
        <f>(L156+(L156*0.129+4.6))+M156</f>
        <v>4.5999999999999996</v>
      </c>
      <c r="Q156" s="44">
        <f>(L156+(L156*0.029+4.6))+M156</f>
        <v>4.5999999999999996</v>
      </c>
      <c r="R156" s="104">
        <f ca="1">IFERROR(SUMPRODUCT(SUMIFS(INDIRECT("'" &amp; Months &amp; "'!$K$5:$K$1000"),INDIRECT("'" &amp; Months &amp; "'!$C$5:$C$1000"),$B156,INDIRECT("'" &amp; Months &amp; "'!$E$5:$E$1000"),$D156,INDIRECT("'" &amp; Months &amp; "'!$F$5:$F$1000"),$E156,INDIRECT("'" &amp; Months &amp; "'!$G$5:$G$1000"),$F156,INDIRECT("'" &amp; Months &amp; "'!$H$5:$H$1000"),$G156)),)</f>
        <v>0</v>
      </c>
      <c r="S156" s="105">
        <f ca="1">IFERROR(SUMPRODUCT(SUMIFS(INDIRECT("'" &amp; Months &amp; "'!$P$5:$P$1000"),INDIRECT("'" &amp; Months &amp; "'!$C$5:$C$1000"),$B156,INDIRECT("'" &amp; Months &amp; "'!$E$5:$E$1000"),$D156,INDIRECT("'" &amp; Months &amp; "'!$F$5:$F$1000"),$E156,INDIRECT("'" &amp; Months &amp; "'!$G$5:$G$1000"),$F156,INDIRECT("'" &amp; Months &amp; "'!$H$5:$H$1000"),$G156)),)</f>
        <v>0</v>
      </c>
      <c r="T156" s="41">
        <f ca="1">(R156-S156-L156)</f>
        <v>0</v>
      </c>
      <c r="U156" s="53">
        <f ca="1">IFERROR(T156/(L156+M156),0)</f>
        <v>0</v>
      </c>
    </row>
    <row r="157" spans="2:21" ht="15" customHeight="1" x14ac:dyDescent="0.2">
      <c r="B157" s="36">
        <v>151</v>
      </c>
      <c r="C157" s="37"/>
      <c r="D157" s="62"/>
      <c r="E157" s="2"/>
      <c r="F157" s="7"/>
      <c r="G157" s="3"/>
      <c r="H157" s="3"/>
      <c r="I157" s="108"/>
      <c r="J157" s="109"/>
      <c r="K157" s="42"/>
      <c r="L157" s="40">
        <f>SUM(I157:K157)</f>
        <v>0</v>
      </c>
      <c r="M157" s="109"/>
      <c r="N157" s="39"/>
      <c r="O157" s="39"/>
      <c r="P157" s="43">
        <f>(L157+(L157*0.129+4.6))+M157</f>
        <v>4.5999999999999996</v>
      </c>
      <c r="Q157" s="44">
        <f>(L157+(L157*0.029+4.6))+M157</f>
        <v>4.5999999999999996</v>
      </c>
      <c r="R157" s="104">
        <f ca="1">IFERROR(SUMPRODUCT(SUMIFS(INDIRECT("'" &amp; Months &amp; "'!$K$5:$K$1000"),INDIRECT("'" &amp; Months &amp; "'!$C$5:$C$1000"),$B157,INDIRECT("'" &amp; Months &amp; "'!$E$5:$E$1000"),$D157,INDIRECT("'" &amp; Months &amp; "'!$F$5:$F$1000"),$E157,INDIRECT("'" &amp; Months &amp; "'!$G$5:$G$1000"),$F157,INDIRECT("'" &amp; Months &amp; "'!$H$5:$H$1000"),$G157)),)</f>
        <v>0</v>
      </c>
      <c r="S157" s="105">
        <f ca="1">IFERROR(SUMPRODUCT(SUMIFS(INDIRECT("'" &amp; Months &amp; "'!$P$5:$P$1000"),INDIRECT("'" &amp; Months &amp; "'!$C$5:$C$1000"),$B157,INDIRECT("'" &amp; Months &amp; "'!$E$5:$E$1000"),$D157,INDIRECT("'" &amp; Months &amp; "'!$F$5:$F$1000"),$E157,INDIRECT("'" &amp; Months &amp; "'!$G$5:$G$1000"),$F157,INDIRECT("'" &amp; Months &amp; "'!$H$5:$H$1000"),$G157)),)</f>
        <v>0</v>
      </c>
      <c r="T157" s="41">
        <f ca="1">(R157-S157-L157)</f>
        <v>0</v>
      </c>
      <c r="U157" s="53">
        <f ca="1">IFERROR(T157/(L157+M157),0)</f>
        <v>0</v>
      </c>
    </row>
    <row r="158" spans="2:21" ht="15" customHeight="1" x14ac:dyDescent="0.2">
      <c r="B158" s="36">
        <v>152</v>
      </c>
      <c r="C158" s="37"/>
      <c r="D158" s="62"/>
      <c r="E158" s="2"/>
      <c r="F158" s="7"/>
      <c r="G158" s="3"/>
      <c r="H158" s="3"/>
      <c r="I158" s="108"/>
      <c r="J158" s="109"/>
      <c r="K158" s="42"/>
      <c r="L158" s="40">
        <f>SUM(I158:K158)</f>
        <v>0</v>
      </c>
      <c r="M158" s="109"/>
      <c r="N158" s="39"/>
      <c r="O158" s="39"/>
      <c r="P158" s="43">
        <f>(L158+(L158*0.129+4.6))+M158</f>
        <v>4.5999999999999996</v>
      </c>
      <c r="Q158" s="44">
        <f>(L158+(L158*0.029+4.6))+M158</f>
        <v>4.5999999999999996</v>
      </c>
      <c r="R158" s="104">
        <f ca="1">IFERROR(SUMPRODUCT(SUMIFS(INDIRECT("'" &amp; Months &amp; "'!$K$5:$K$1000"),INDIRECT("'" &amp; Months &amp; "'!$C$5:$C$1000"),$B158,INDIRECT("'" &amp; Months &amp; "'!$E$5:$E$1000"),$D158,INDIRECT("'" &amp; Months &amp; "'!$F$5:$F$1000"),$E158,INDIRECT("'" &amp; Months &amp; "'!$G$5:$G$1000"),$F158,INDIRECT("'" &amp; Months &amp; "'!$H$5:$H$1000"),$G158)),)</f>
        <v>0</v>
      </c>
      <c r="S158" s="105">
        <f ca="1">IFERROR(SUMPRODUCT(SUMIFS(INDIRECT("'" &amp; Months &amp; "'!$P$5:$P$1000"),INDIRECT("'" &amp; Months &amp; "'!$C$5:$C$1000"),$B158,INDIRECT("'" &amp; Months &amp; "'!$E$5:$E$1000"),$D158,INDIRECT("'" &amp; Months &amp; "'!$F$5:$F$1000"),$E158,INDIRECT("'" &amp; Months &amp; "'!$G$5:$G$1000"),$F158,INDIRECT("'" &amp; Months &amp; "'!$H$5:$H$1000"),$G158)),)</f>
        <v>0</v>
      </c>
      <c r="T158" s="41">
        <f ca="1">(R158-S158-L158)</f>
        <v>0</v>
      </c>
      <c r="U158" s="53">
        <f ca="1">IFERROR(T158/(L158+M158),0)</f>
        <v>0</v>
      </c>
    </row>
    <row r="159" spans="2:21" ht="15" customHeight="1" x14ac:dyDescent="0.2">
      <c r="B159" s="36">
        <v>153</v>
      </c>
      <c r="C159" s="37"/>
      <c r="D159" s="62"/>
      <c r="E159" s="2"/>
      <c r="F159" s="7"/>
      <c r="G159" s="3"/>
      <c r="H159" s="3"/>
      <c r="I159" s="108"/>
      <c r="J159" s="109"/>
      <c r="K159" s="42"/>
      <c r="L159" s="40">
        <f>SUM(I159:K159)</f>
        <v>0</v>
      </c>
      <c r="M159" s="109"/>
      <c r="N159" s="39"/>
      <c r="O159" s="39"/>
      <c r="P159" s="43">
        <f>(L159+(L159*0.129+4.6))+M159</f>
        <v>4.5999999999999996</v>
      </c>
      <c r="Q159" s="44">
        <f>(L159+(L159*0.029+4.6))+M159</f>
        <v>4.5999999999999996</v>
      </c>
      <c r="R159" s="104">
        <f ca="1">IFERROR(SUMPRODUCT(SUMIFS(INDIRECT("'" &amp; Months &amp; "'!$K$5:$K$1000"),INDIRECT("'" &amp; Months &amp; "'!$C$5:$C$1000"),$B159,INDIRECT("'" &amp; Months &amp; "'!$E$5:$E$1000"),$D159,INDIRECT("'" &amp; Months &amp; "'!$F$5:$F$1000"),$E159,INDIRECT("'" &amp; Months &amp; "'!$G$5:$G$1000"),$F159,INDIRECT("'" &amp; Months &amp; "'!$H$5:$H$1000"),$G159)),)</f>
        <v>0</v>
      </c>
      <c r="S159" s="105">
        <f ca="1">IFERROR(SUMPRODUCT(SUMIFS(INDIRECT("'" &amp; Months &amp; "'!$P$5:$P$1000"),INDIRECT("'" &amp; Months &amp; "'!$C$5:$C$1000"),$B159,INDIRECT("'" &amp; Months &amp; "'!$E$5:$E$1000"),$D159,INDIRECT("'" &amp; Months &amp; "'!$F$5:$F$1000"),$E159,INDIRECT("'" &amp; Months &amp; "'!$G$5:$G$1000"),$F159,INDIRECT("'" &amp; Months &amp; "'!$H$5:$H$1000"),$G159)),)</f>
        <v>0</v>
      </c>
      <c r="T159" s="41">
        <f ca="1">(R159-S159-L159)</f>
        <v>0</v>
      </c>
      <c r="U159" s="53">
        <f ca="1">IFERROR(T159/(L159+M159),0)</f>
        <v>0</v>
      </c>
    </row>
    <row r="160" spans="2:21" ht="15" customHeight="1" x14ac:dyDescent="0.2">
      <c r="B160" s="36">
        <v>154</v>
      </c>
      <c r="C160" s="37"/>
      <c r="D160" s="62"/>
      <c r="E160" s="2"/>
      <c r="F160" s="7"/>
      <c r="G160" s="3"/>
      <c r="H160" s="3"/>
      <c r="I160" s="108"/>
      <c r="J160" s="109"/>
      <c r="K160" s="42"/>
      <c r="L160" s="40">
        <f>SUM(I160:K160)</f>
        <v>0</v>
      </c>
      <c r="M160" s="109"/>
      <c r="N160" s="39"/>
      <c r="O160" s="39"/>
      <c r="P160" s="43">
        <f>(L160+(L160*0.129+4.6))+M160</f>
        <v>4.5999999999999996</v>
      </c>
      <c r="Q160" s="44">
        <f>(L160+(L160*0.029+4.6))+M160</f>
        <v>4.5999999999999996</v>
      </c>
      <c r="R160" s="104">
        <f ca="1">IFERROR(SUMPRODUCT(SUMIFS(INDIRECT("'" &amp; Months &amp; "'!$K$5:$K$1000"),INDIRECT("'" &amp; Months &amp; "'!$C$5:$C$1000"),$B160,INDIRECT("'" &amp; Months &amp; "'!$E$5:$E$1000"),$D160,INDIRECT("'" &amp; Months &amp; "'!$F$5:$F$1000"),$E160,INDIRECT("'" &amp; Months &amp; "'!$G$5:$G$1000"),$F160,INDIRECT("'" &amp; Months &amp; "'!$H$5:$H$1000"),$G160)),)</f>
        <v>0</v>
      </c>
      <c r="S160" s="105">
        <f ca="1">IFERROR(SUMPRODUCT(SUMIFS(INDIRECT("'" &amp; Months &amp; "'!$P$5:$P$1000"),INDIRECT("'" &amp; Months &amp; "'!$C$5:$C$1000"),$B160,INDIRECT("'" &amp; Months &amp; "'!$E$5:$E$1000"),$D160,INDIRECT("'" &amp; Months &amp; "'!$F$5:$F$1000"),$E160,INDIRECT("'" &amp; Months &amp; "'!$G$5:$G$1000"),$F160,INDIRECT("'" &amp; Months &amp; "'!$H$5:$H$1000"),$G160)),)</f>
        <v>0</v>
      </c>
      <c r="T160" s="41">
        <f ca="1">(R160-S160-L160)</f>
        <v>0</v>
      </c>
      <c r="U160" s="53">
        <f ca="1">IFERROR(T160/(L160+M160),0)</f>
        <v>0</v>
      </c>
    </row>
    <row r="161" spans="2:21" ht="15" customHeight="1" x14ac:dyDescent="0.2">
      <c r="B161" s="36">
        <v>155</v>
      </c>
      <c r="C161" s="37"/>
      <c r="D161" s="62"/>
      <c r="E161" s="2"/>
      <c r="F161" s="7"/>
      <c r="G161" s="3"/>
      <c r="H161" s="3"/>
      <c r="I161" s="108"/>
      <c r="J161" s="109"/>
      <c r="K161" s="42"/>
      <c r="L161" s="40">
        <f>SUM(I161:K161)</f>
        <v>0</v>
      </c>
      <c r="M161" s="109"/>
      <c r="N161" s="39"/>
      <c r="O161" s="39"/>
      <c r="P161" s="43">
        <f>(L161+(L161*0.129+4.6))+M161</f>
        <v>4.5999999999999996</v>
      </c>
      <c r="Q161" s="44">
        <f>(L161+(L161*0.029+4.6))+M161</f>
        <v>4.5999999999999996</v>
      </c>
      <c r="R161" s="104">
        <f ca="1">IFERROR(SUMPRODUCT(SUMIFS(INDIRECT("'" &amp; Months &amp; "'!$K$5:$K$1000"),INDIRECT("'" &amp; Months &amp; "'!$C$5:$C$1000"),$B161,INDIRECT("'" &amp; Months &amp; "'!$E$5:$E$1000"),$D161,INDIRECT("'" &amp; Months &amp; "'!$F$5:$F$1000"),$E161,INDIRECT("'" &amp; Months &amp; "'!$G$5:$G$1000"),$F161,INDIRECT("'" &amp; Months &amp; "'!$H$5:$H$1000"),$G161)),)</f>
        <v>0</v>
      </c>
      <c r="S161" s="105">
        <f ca="1">IFERROR(SUMPRODUCT(SUMIFS(INDIRECT("'" &amp; Months &amp; "'!$P$5:$P$1000"),INDIRECT("'" &amp; Months &amp; "'!$C$5:$C$1000"),$B161,INDIRECT("'" &amp; Months &amp; "'!$E$5:$E$1000"),$D161,INDIRECT("'" &amp; Months &amp; "'!$F$5:$F$1000"),$E161,INDIRECT("'" &amp; Months &amp; "'!$G$5:$G$1000"),$F161,INDIRECT("'" &amp; Months &amp; "'!$H$5:$H$1000"),$G161)),)</f>
        <v>0</v>
      </c>
      <c r="T161" s="41">
        <f ca="1">(R161-S161-L161)</f>
        <v>0</v>
      </c>
      <c r="U161" s="53">
        <f ca="1">IFERROR(T161/(L161+M161),0)</f>
        <v>0</v>
      </c>
    </row>
    <row r="162" spans="2:21" ht="15" customHeight="1" x14ac:dyDescent="0.2">
      <c r="B162" s="36">
        <v>156</v>
      </c>
      <c r="C162" s="37"/>
      <c r="D162" s="62"/>
      <c r="E162" s="2"/>
      <c r="F162" s="7"/>
      <c r="G162" s="3"/>
      <c r="H162" s="3"/>
      <c r="I162" s="108"/>
      <c r="J162" s="109"/>
      <c r="K162" s="42"/>
      <c r="L162" s="40">
        <f>SUM(I162:K162)</f>
        <v>0</v>
      </c>
      <c r="M162" s="109"/>
      <c r="N162" s="39"/>
      <c r="O162" s="39"/>
      <c r="P162" s="43">
        <f>(L162+(L162*0.129+4.6))+M162</f>
        <v>4.5999999999999996</v>
      </c>
      <c r="Q162" s="44">
        <f>(L162+(L162*0.029+4.6))+M162</f>
        <v>4.5999999999999996</v>
      </c>
      <c r="R162" s="104">
        <f ca="1">IFERROR(SUMPRODUCT(SUMIFS(INDIRECT("'" &amp; Months &amp; "'!$K$5:$K$1000"),INDIRECT("'" &amp; Months &amp; "'!$C$5:$C$1000"),$B162,INDIRECT("'" &amp; Months &amp; "'!$E$5:$E$1000"),$D162,INDIRECT("'" &amp; Months &amp; "'!$F$5:$F$1000"),$E162,INDIRECT("'" &amp; Months &amp; "'!$G$5:$G$1000"),$F162,INDIRECT("'" &amp; Months &amp; "'!$H$5:$H$1000"),$G162)),)</f>
        <v>0</v>
      </c>
      <c r="S162" s="105">
        <f ca="1">IFERROR(SUMPRODUCT(SUMIFS(INDIRECT("'" &amp; Months &amp; "'!$P$5:$P$1000"),INDIRECT("'" &amp; Months &amp; "'!$C$5:$C$1000"),$B162,INDIRECT("'" &amp; Months &amp; "'!$E$5:$E$1000"),$D162,INDIRECT("'" &amp; Months &amp; "'!$F$5:$F$1000"),$E162,INDIRECT("'" &amp; Months &amp; "'!$G$5:$G$1000"),$F162,INDIRECT("'" &amp; Months &amp; "'!$H$5:$H$1000"),$G162)),)</f>
        <v>0</v>
      </c>
      <c r="T162" s="41">
        <f ca="1">(R162-S162-L162)</f>
        <v>0</v>
      </c>
      <c r="U162" s="53">
        <f ca="1">IFERROR(T162/(L162+M162),0)</f>
        <v>0</v>
      </c>
    </row>
    <row r="163" spans="2:21" ht="15" customHeight="1" x14ac:dyDescent="0.2">
      <c r="B163" s="36">
        <v>157</v>
      </c>
      <c r="C163" s="37"/>
      <c r="D163" s="62"/>
      <c r="E163" s="2"/>
      <c r="F163" s="7"/>
      <c r="G163" s="3"/>
      <c r="H163" s="3"/>
      <c r="I163" s="108"/>
      <c r="J163" s="109"/>
      <c r="K163" s="42"/>
      <c r="L163" s="40">
        <f>SUM(I163:K163)</f>
        <v>0</v>
      </c>
      <c r="M163" s="109"/>
      <c r="N163" s="39"/>
      <c r="O163" s="39"/>
      <c r="P163" s="43">
        <f>(L163+(L163*0.129+4.6))+M163</f>
        <v>4.5999999999999996</v>
      </c>
      <c r="Q163" s="44">
        <f>(L163+(L163*0.029+4.6))+M163</f>
        <v>4.5999999999999996</v>
      </c>
      <c r="R163" s="104">
        <f ca="1">IFERROR(SUMPRODUCT(SUMIFS(INDIRECT("'" &amp; Months &amp; "'!$K$5:$K$1000"),INDIRECT("'" &amp; Months &amp; "'!$C$5:$C$1000"),$B163,INDIRECT("'" &amp; Months &amp; "'!$E$5:$E$1000"),$D163,INDIRECT("'" &amp; Months &amp; "'!$F$5:$F$1000"),$E163,INDIRECT("'" &amp; Months &amp; "'!$G$5:$G$1000"),$F163,INDIRECT("'" &amp; Months &amp; "'!$H$5:$H$1000"),$G163)),)</f>
        <v>0</v>
      </c>
      <c r="S163" s="105">
        <f ca="1">IFERROR(SUMPRODUCT(SUMIFS(INDIRECT("'" &amp; Months &amp; "'!$P$5:$P$1000"),INDIRECT("'" &amp; Months &amp; "'!$C$5:$C$1000"),$B163,INDIRECT("'" &amp; Months &amp; "'!$E$5:$E$1000"),$D163,INDIRECT("'" &amp; Months &amp; "'!$F$5:$F$1000"),$E163,INDIRECT("'" &amp; Months &amp; "'!$G$5:$G$1000"),$F163,INDIRECT("'" &amp; Months &amp; "'!$H$5:$H$1000"),$G163)),)</f>
        <v>0</v>
      </c>
      <c r="T163" s="41">
        <f ca="1">(R163-S163-L163)</f>
        <v>0</v>
      </c>
      <c r="U163" s="53">
        <f ca="1">IFERROR(T163/(L163+M163),0)</f>
        <v>0</v>
      </c>
    </row>
    <row r="164" spans="2:21" ht="15" customHeight="1" x14ac:dyDescent="0.2">
      <c r="B164" s="36">
        <v>158</v>
      </c>
      <c r="C164" s="37"/>
      <c r="D164" s="62"/>
      <c r="E164" s="2"/>
      <c r="F164" s="7"/>
      <c r="G164" s="3"/>
      <c r="H164" s="3"/>
      <c r="I164" s="108"/>
      <c r="J164" s="109"/>
      <c r="K164" s="42"/>
      <c r="L164" s="40">
        <f>SUM(I164:K164)</f>
        <v>0</v>
      </c>
      <c r="M164" s="109"/>
      <c r="N164" s="39"/>
      <c r="O164" s="39"/>
      <c r="P164" s="43">
        <f>(L164+(L164*0.129+4.6))+M164</f>
        <v>4.5999999999999996</v>
      </c>
      <c r="Q164" s="44">
        <f>(L164+(L164*0.029+4.6))+M164</f>
        <v>4.5999999999999996</v>
      </c>
      <c r="R164" s="104">
        <f ca="1">IFERROR(SUMPRODUCT(SUMIFS(INDIRECT("'" &amp; Months &amp; "'!$K$5:$K$1000"),INDIRECT("'" &amp; Months &amp; "'!$C$5:$C$1000"),$B164,INDIRECT("'" &amp; Months &amp; "'!$E$5:$E$1000"),$D164,INDIRECT("'" &amp; Months &amp; "'!$F$5:$F$1000"),$E164,INDIRECT("'" &amp; Months &amp; "'!$G$5:$G$1000"),$F164,INDIRECT("'" &amp; Months &amp; "'!$H$5:$H$1000"),$G164)),)</f>
        <v>0</v>
      </c>
      <c r="S164" s="105">
        <f ca="1">IFERROR(SUMPRODUCT(SUMIFS(INDIRECT("'" &amp; Months &amp; "'!$P$5:$P$1000"),INDIRECT("'" &amp; Months &amp; "'!$C$5:$C$1000"),$B164,INDIRECT("'" &amp; Months &amp; "'!$E$5:$E$1000"),$D164,INDIRECT("'" &amp; Months &amp; "'!$F$5:$F$1000"),$E164,INDIRECT("'" &amp; Months &amp; "'!$G$5:$G$1000"),$F164,INDIRECT("'" &amp; Months &amp; "'!$H$5:$H$1000"),$G164)),)</f>
        <v>0</v>
      </c>
      <c r="T164" s="41">
        <f ca="1">(R164-S164-L164)</f>
        <v>0</v>
      </c>
      <c r="U164" s="53">
        <f ca="1">IFERROR(T164/(L164+M164),0)</f>
        <v>0</v>
      </c>
    </row>
    <row r="165" spans="2:21" ht="15" customHeight="1" x14ac:dyDescent="0.2">
      <c r="B165" s="36">
        <v>159</v>
      </c>
      <c r="C165" s="37"/>
      <c r="D165" s="62"/>
      <c r="E165" s="2"/>
      <c r="F165" s="7"/>
      <c r="G165" s="3"/>
      <c r="H165" s="3"/>
      <c r="I165" s="108"/>
      <c r="J165" s="109"/>
      <c r="K165" s="42"/>
      <c r="L165" s="40">
        <f>SUM(I165:K165)</f>
        <v>0</v>
      </c>
      <c r="M165" s="109"/>
      <c r="N165" s="39"/>
      <c r="O165" s="39"/>
      <c r="P165" s="43">
        <f>(L165+(L165*0.129+4.6))+M165</f>
        <v>4.5999999999999996</v>
      </c>
      <c r="Q165" s="44">
        <f>(L165+(L165*0.029+4.6))+M165</f>
        <v>4.5999999999999996</v>
      </c>
      <c r="R165" s="104">
        <f ca="1">IFERROR(SUMPRODUCT(SUMIFS(INDIRECT("'" &amp; Months &amp; "'!$K$5:$K$1000"),INDIRECT("'" &amp; Months &amp; "'!$C$5:$C$1000"),$B165,INDIRECT("'" &amp; Months &amp; "'!$E$5:$E$1000"),$D165,INDIRECT("'" &amp; Months &amp; "'!$F$5:$F$1000"),$E165,INDIRECT("'" &amp; Months &amp; "'!$G$5:$G$1000"),$F165,INDIRECT("'" &amp; Months &amp; "'!$H$5:$H$1000"),$G165)),)</f>
        <v>0</v>
      </c>
      <c r="S165" s="105">
        <f ca="1">IFERROR(SUMPRODUCT(SUMIFS(INDIRECT("'" &amp; Months &amp; "'!$P$5:$P$1000"),INDIRECT("'" &amp; Months &amp; "'!$C$5:$C$1000"),$B165,INDIRECT("'" &amp; Months &amp; "'!$E$5:$E$1000"),$D165,INDIRECT("'" &amp; Months &amp; "'!$F$5:$F$1000"),$E165,INDIRECT("'" &amp; Months &amp; "'!$G$5:$G$1000"),$F165,INDIRECT("'" &amp; Months &amp; "'!$H$5:$H$1000"),$G165)),)</f>
        <v>0</v>
      </c>
      <c r="T165" s="41">
        <f ca="1">(R165-S165-L165)</f>
        <v>0</v>
      </c>
      <c r="U165" s="53">
        <f ca="1">IFERROR(T165/(L165+M165),0)</f>
        <v>0</v>
      </c>
    </row>
    <row r="166" spans="2:21" ht="15" customHeight="1" x14ac:dyDescent="0.2">
      <c r="B166" s="36">
        <v>160</v>
      </c>
      <c r="C166" s="37"/>
      <c r="D166" s="62"/>
      <c r="E166" s="2"/>
      <c r="F166" s="7"/>
      <c r="G166" s="3"/>
      <c r="H166" s="3"/>
      <c r="I166" s="108"/>
      <c r="J166" s="109"/>
      <c r="K166" s="42"/>
      <c r="L166" s="40">
        <f>SUM(I166:K166)</f>
        <v>0</v>
      </c>
      <c r="M166" s="109"/>
      <c r="N166" s="39"/>
      <c r="O166" s="39"/>
      <c r="P166" s="43">
        <f>(L166+(L166*0.129+4.6))+M166</f>
        <v>4.5999999999999996</v>
      </c>
      <c r="Q166" s="44">
        <f>(L166+(L166*0.029+4.6))+M166</f>
        <v>4.5999999999999996</v>
      </c>
      <c r="R166" s="104">
        <f ca="1">IFERROR(SUMPRODUCT(SUMIFS(INDIRECT("'" &amp; Months &amp; "'!$K$5:$K$1000"),INDIRECT("'" &amp; Months &amp; "'!$C$5:$C$1000"),$B166,INDIRECT("'" &amp; Months &amp; "'!$E$5:$E$1000"),$D166,INDIRECT("'" &amp; Months &amp; "'!$F$5:$F$1000"),$E166,INDIRECT("'" &amp; Months &amp; "'!$G$5:$G$1000"),$F166,INDIRECT("'" &amp; Months &amp; "'!$H$5:$H$1000"),$G166)),)</f>
        <v>0</v>
      </c>
      <c r="S166" s="105">
        <f ca="1">IFERROR(SUMPRODUCT(SUMIFS(INDIRECT("'" &amp; Months &amp; "'!$P$5:$P$1000"),INDIRECT("'" &amp; Months &amp; "'!$C$5:$C$1000"),$B166,INDIRECT("'" &amp; Months &amp; "'!$E$5:$E$1000"),$D166,INDIRECT("'" &amp; Months &amp; "'!$F$5:$F$1000"),$E166,INDIRECT("'" &amp; Months &amp; "'!$G$5:$G$1000"),$F166,INDIRECT("'" &amp; Months &amp; "'!$H$5:$H$1000"),$G166)),)</f>
        <v>0</v>
      </c>
      <c r="T166" s="41">
        <f ca="1">(R166-S166-L166)</f>
        <v>0</v>
      </c>
      <c r="U166" s="53">
        <f ca="1">IFERROR(T166/(L166+M166),0)</f>
        <v>0</v>
      </c>
    </row>
    <row r="167" spans="2:21" ht="15" customHeight="1" x14ac:dyDescent="0.2">
      <c r="B167" s="36">
        <v>161</v>
      </c>
      <c r="C167" s="37"/>
      <c r="D167" s="62"/>
      <c r="E167" s="2"/>
      <c r="F167" s="7"/>
      <c r="G167" s="3"/>
      <c r="H167" s="3"/>
      <c r="I167" s="108"/>
      <c r="J167" s="109"/>
      <c r="K167" s="42"/>
      <c r="L167" s="40">
        <f>SUM(I167:K167)</f>
        <v>0</v>
      </c>
      <c r="M167" s="109"/>
      <c r="N167" s="39"/>
      <c r="O167" s="39"/>
      <c r="P167" s="43">
        <f>(L167+(L167*0.129+4.6))+M167</f>
        <v>4.5999999999999996</v>
      </c>
      <c r="Q167" s="44">
        <f>(L167+(L167*0.029+4.6))+M167</f>
        <v>4.5999999999999996</v>
      </c>
      <c r="R167" s="104">
        <f ca="1">IFERROR(SUMPRODUCT(SUMIFS(INDIRECT("'" &amp; Months &amp; "'!$K$5:$K$1000"),INDIRECT("'" &amp; Months &amp; "'!$C$5:$C$1000"),$B167,INDIRECT("'" &amp; Months &amp; "'!$E$5:$E$1000"),$D167,INDIRECT("'" &amp; Months &amp; "'!$F$5:$F$1000"),$E167,INDIRECT("'" &amp; Months &amp; "'!$G$5:$G$1000"),$F167,INDIRECT("'" &amp; Months &amp; "'!$H$5:$H$1000"),$G167)),)</f>
        <v>0</v>
      </c>
      <c r="S167" s="105">
        <f ca="1">IFERROR(SUMPRODUCT(SUMIFS(INDIRECT("'" &amp; Months &amp; "'!$P$5:$P$1000"),INDIRECT("'" &amp; Months &amp; "'!$C$5:$C$1000"),$B167,INDIRECT("'" &amp; Months &amp; "'!$E$5:$E$1000"),$D167,INDIRECT("'" &amp; Months &amp; "'!$F$5:$F$1000"),$E167,INDIRECT("'" &amp; Months &amp; "'!$G$5:$G$1000"),$F167,INDIRECT("'" &amp; Months &amp; "'!$H$5:$H$1000"),$G167)),)</f>
        <v>0</v>
      </c>
      <c r="T167" s="41">
        <f ca="1">(R167-S167-L167)</f>
        <v>0</v>
      </c>
      <c r="U167" s="53">
        <f ca="1">IFERROR(T167/(L167+M167),0)</f>
        <v>0</v>
      </c>
    </row>
    <row r="168" spans="2:21" ht="15" customHeight="1" x14ac:dyDescent="0.2">
      <c r="B168" s="36">
        <v>162</v>
      </c>
      <c r="C168" s="37"/>
      <c r="D168" s="62"/>
      <c r="E168" s="2"/>
      <c r="F168" s="7"/>
      <c r="G168" s="3"/>
      <c r="H168" s="3"/>
      <c r="I168" s="108"/>
      <c r="J168" s="109"/>
      <c r="K168" s="42"/>
      <c r="L168" s="40">
        <f>SUM(I168:K168)</f>
        <v>0</v>
      </c>
      <c r="M168" s="109"/>
      <c r="N168" s="39"/>
      <c r="O168" s="39"/>
      <c r="P168" s="43">
        <f>(L168+(L168*0.129+4.6))+M168</f>
        <v>4.5999999999999996</v>
      </c>
      <c r="Q168" s="44">
        <f>(L168+(L168*0.029+4.6))+M168</f>
        <v>4.5999999999999996</v>
      </c>
      <c r="R168" s="104">
        <f ca="1">IFERROR(SUMPRODUCT(SUMIFS(INDIRECT("'" &amp; Months &amp; "'!$K$5:$K$1000"),INDIRECT("'" &amp; Months &amp; "'!$C$5:$C$1000"),$B168,INDIRECT("'" &amp; Months &amp; "'!$E$5:$E$1000"),$D168,INDIRECT("'" &amp; Months &amp; "'!$F$5:$F$1000"),$E168,INDIRECT("'" &amp; Months &amp; "'!$G$5:$G$1000"),$F168,INDIRECT("'" &amp; Months &amp; "'!$H$5:$H$1000"),$G168)),)</f>
        <v>0</v>
      </c>
      <c r="S168" s="105">
        <f ca="1">IFERROR(SUMPRODUCT(SUMIFS(INDIRECT("'" &amp; Months &amp; "'!$P$5:$P$1000"),INDIRECT("'" &amp; Months &amp; "'!$C$5:$C$1000"),$B168,INDIRECT("'" &amp; Months &amp; "'!$E$5:$E$1000"),$D168,INDIRECT("'" &amp; Months &amp; "'!$F$5:$F$1000"),$E168,INDIRECT("'" &amp; Months &amp; "'!$G$5:$G$1000"),$F168,INDIRECT("'" &amp; Months &amp; "'!$H$5:$H$1000"),$G168)),)</f>
        <v>0</v>
      </c>
      <c r="T168" s="41">
        <f ca="1">(R168-S168-L168)</f>
        <v>0</v>
      </c>
      <c r="U168" s="53">
        <f ca="1">IFERROR(T168/(L168+M168),0)</f>
        <v>0</v>
      </c>
    </row>
    <row r="169" spans="2:21" ht="15" customHeight="1" x14ac:dyDescent="0.2">
      <c r="B169" s="36">
        <v>163</v>
      </c>
      <c r="C169" s="37"/>
      <c r="D169" s="62"/>
      <c r="E169" s="2"/>
      <c r="F169" s="7"/>
      <c r="G169" s="3"/>
      <c r="H169" s="3"/>
      <c r="I169" s="108"/>
      <c r="J169" s="109"/>
      <c r="K169" s="42"/>
      <c r="L169" s="40">
        <f>SUM(I169:K169)</f>
        <v>0</v>
      </c>
      <c r="M169" s="109"/>
      <c r="N169" s="39"/>
      <c r="O169" s="39"/>
      <c r="P169" s="43">
        <f>(L169+(L169*0.129+4.6))+M169</f>
        <v>4.5999999999999996</v>
      </c>
      <c r="Q169" s="44">
        <f>(L169+(L169*0.029+4.6))+M169</f>
        <v>4.5999999999999996</v>
      </c>
      <c r="R169" s="104">
        <f ca="1">IFERROR(SUMPRODUCT(SUMIFS(INDIRECT("'" &amp; Months &amp; "'!$K$5:$K$1000"),INDIRECT("'" &amp; Months &amp; "'!$C$5:$C$1000"),$B169,INDIRECT("'" &amp; Months &amp; "'!$E$5:$E$1000"),$D169,INDIRECT("'" &amp; Months &amp; "'!$F$5:$F$1000"),$E169,INDIRECT("'" &amp; Months &amp; "'!$G$5:$G$1000"),$F169,INDIRECT("'" &amp; Months &amp; "'!$H$5:$H$1000"),$G169)),)</f>
        <v>0</v>
      </c>
      <c r="S169" s="105">
        <f ca="1">IFERROR(SUMPRODUCT(SUMIFS(INDIRECT("'" &amp; Months &amp; "'!$P$5:$P$1000"),INDIRECT("'" &amp; Months &amp; "'!$C$5:$C$1000"),$B169,INDIRECT("'" &amp; Months &amp; "'!$E$5:$E$1000"),$D169,INDIRECT("'" &amp; Months &amp; "'!$F$5:$F$1000"),$E169,INDIRECT("'" &amp; Months &amp; "'!$G$5:$G$1000"),$F169,INDIRECT("'" &amp; Months &amp; "'!$H$5:$H$1000"),$G169)),)</f>
        <v>0</v>
      </c>
      <c r="T169" s="41">
        <f ca="1">(R169-S169-L169)</f>
        <v>0</v>
      </c>
      <c r="U169" s="53">
        <f ca="1">IFERROR(T169/(L169+M169),0)</f>
        <v>0</v>
      </c>
    </row>
    <row r="170" spans="2:21" ht="15" customHeight="1" x14ac:dyDescent="0.2">
      <c r="B170" s="36">
        <v>164</v>
      </c>
      <c r="C170" s="37"/>
      <c r="D170" s="62"/>
      <c r="E170" s="2"/>
      <c r="F170" s="7"/>
      <c r="G170" s="3"/>
      <c r="H170" s="3"/>
      <c r="I170" s="108"/>
      <c r="J170" s="109"/>
      <c r="K170" s="42"/>
      <c r="L170" s="40">
        <f>SUM(I170:K170)</f>
        <v>0</v>
      </c>
      <c r="M170" s="109"/>
      <c r="N170" s="39"/>
      <c r="O170" s="39"/>
      <c r="P170" s="43">
        <f>(L170+(L170*0.129+4.6))+M170</f>
        <v>4.5999999999999996</v>
      </c>
      <c r="Q170" s="44">
        <f>(L170+(L170*0.029+4.6))+M170</f>
        <v>4.5999999999999996</v>
      </c>
      <c r="R170" s="104">
        <f ca="1">IFERROR(SUMPRODUCT(SUMIFS(INDIRECT("'" &amp; Months &amp; "'!$K$5:$K$1000"),INDIRECT("'" &amp; Months &amp; "'!$C$5:$C$1000"),$B170,INDIRECT("'" &amp; Months &amp; "'!$E$5:$E$1000"),$D170,INDIRECT("'" &amp; Months &amp; "'!$F$5:$F$1000"),$E170,INDIRECT("'" &amp; Months &amp; "'!$G$5:$G$1000"),$F170,INDIRECT("'" &amp; Months &amp; "'!$H$5:$H$1000"),$G170)),)</f>
        <v>0</v>
      </c>
      <c r="S170" s="105">
        <f ca="1">IFERROR(SUMPRODUCT(SUMIFS(INDIRECT("'" &amp; Months &amp; "'!$P$5:$P$1000"),INDIRECT("'" &amp; Months &amp; "'!$C$5:$C$1000"),$B170,INDIRECT("'" &amp; Months &amp; "'!$E$5:$E$1000"),$D170,INDIRECT("'" &amp; Months &amp; "'!$F$5:$F$1000"),$E170,INDIRECT("'" &amp; Months &amp; "'!$G$5:$G$1000"),$F170,INDIRECT("'" &amp; Months &amp; "'!$H$5:$H$1000"),$G170)),)</f>
        <v>0</v>
      </c>
      <c r="T170" s="41">
        <f ca="1">(R170-S170-L170)</f>
        <v>0</v>
      </c>
      <c r="U170" s="53">
        <f ca="1">IFERROR(T170/(L170+M170),0)</f>
        <v>0</v>
      </c>
    </row>
    <row r="171" spans="2:21" ht="15" customHeight="1" x14ac:dyDescent="0.2">
      <c r="B171" s="36">
        <v>165</v>
      </c>
      <c r="C171" s="37"/>
      <c r="D171" s="62"/>
      <c r="E171" s="2"/>
      <c r="F171" s="7"/>
      <c r="G171" s="3"/>
      <c r="H171" s="3"/>
      <c r="I171" s="108"/>
      <c r="J171" s="109"/>
      <c r="K171" s="42"/>
      <c r="L171" s="40">
        <f>SUM(I171:K171)</f>
        <v>0</v>
      </c>
      <c r="M171" s="109"/>
      <c r="N171" s="39"/>
      <c r="O171" s="39"/>
      <c r="P171" s="43">
        <f>(L171+(L171*0.129+4.6))+M171</f>
        <v>4.5999999999999996</v>
      </c>
      <c r="Q171" s="44">
        <f>(L171+(L171*0.029+4.6))+M171</f>
        <v>4.5999999999999996</v>
      </c>
      <c r="R171" s="104">
        <f ca="1">IFERROR(SUMPRODUCT(SUMIFS(INDIRECT("'" &amp; Months &amp; "'!$K$5:$K$1000"),INDIRECT("'" &amp; Months &amp; "'!$C$5:$C$1000"),$B171,INDIRECT("'" &amp; Months &amp; "'!$E$5:$E$1000"),$D171,INDIRECT("'" &amp; Months &amp; "'!$F$5:$F$1000"),$E171,INDIRECT("'" &amp; Months &amp; "'!$G$5:$G$1000"),$F171,INDIRECT("'" &amp; Months &amp; "'!$H$5:$H$1000"),$G171)),)</f>
        <v>0</v>
      </c>
      <c r="S171" s="105">
        <f ca="1">IFERROR(SUMPRODUCT(SUMIFS(INDIRECT("'" &amp; Months &amp; "'!$P$5:$P$1000"),INDIRECT("'" &amp; Months &amp; "'!$C$5:$C$1000"),$B171,INDIRECT("'" &amp; Months &amp; "'!$E$5:$E$1000"),$D171,INDIRECT("'" &amp; Months &amp; "'!$F$5:$F$1000"),$E171,INDIRECT("'" &amp; Months &amp; "'!$G$5:$G$1000"),$F171,INDIRECT("'" &amp; Months &amp; "'!$H$5:$H$1000"),$G171)),)</f>
        <v>0</v>
      </c>
      <c r="T171" s="41">
        <f ca="1">(R171-S171-L171)</f>
        <v>0</v>
      </c>
      <c r="U171" s="53">
        <f ca="1">IFERROR(T171/(L171+M171),0)</f>
        <v>0</v>
      </c>
    </row>
    <row r="172" spans="2:21" ht="15" customHeight="1" x14ac:dyDescent="0.2">
      <c r="B172" s="36">
        <v>166</v>
      </c>
      <c r="C172" s="37"/>
      <c r="D172" s="62"/>
      <c r="E172" s="2"/>
      <c r="F172" s="7"/>
      <c r="G172" s="3"/>
      <c r="H172" s="3"/>
      <c r="I172" s="108"/>
      <c r="J172" s="109"/>
      <c r="K172" s="42"/>
      <c r="L172" s="40">
        <f>SUM(I172:K172)</f>
        <v>0</v>
      </c>
      <c r="M172" s="109"/>
      <c r="N172" s="39"/>
      <c r="O172" s="39"/>
      <c r="P172" s="43">
        <f>(L172+(L172*0.129+4.6))+M172</f>
        <v>4.5999999999999996</v>
      </c>
      <c r="Q172" s="44">
        <f>(L172+(L172*0.029+4.6))+M172</f>
        <v>4.5999999999999996</v>
      </c>
      <c r="R172" s="104">
        <f ca="1">IFERROR(SUMPRODUCT(SUMIFS(INDIRECT("'" &amp; Months &amp; "'!$K$5:$K$1000"),INDIRECT("'" &amp; Months &amp; "'!$C$5:$C$1000"),$B172,INDIRECT("'" &amp; Months &amp; "'!$E$5:$E$1000"),$D172,INDIRECT("'" &amp; Months &amp; "'!$F$5:$F$1000"),$E172,INDIRECT("'" &amp; Months &amp; "'!$G$5:$G$1000"),$F172,INDIRECT("'" &amp; Months &amp; "'!$H$5:$H$1000"),$G172)),)</f>
        <v>0</v>
      </c>
      <c r="S172" s="105">
        <f ca="1">IFERROR(SUMPRODUCT(SUMIFS(INDIRECT("'" &amp; Months &amp; "'!$P$5:$P$1000"),INDIRECT("'" &amp; Months &amp; "'!$C$5:$C$1000"),$B172,INDIRECT("'" &amp; Months &amp; "'!$E$5:$E$1000"),$D172,INDIRECT("'" &amp; Months &amp; "'!$F$5:$F$1000"),$E172,INDIRECT("'" &amp; Months &amp; "'!$G$5:$G$1000"),$F172,INDIRECT("'" &amp; Months &amp; "'!$H$5:$H$1000"),$G172)),)</f>
        <v>0</v>
      </c>
      <c r="T172" s="41">
        <f ca="1">(R172-S172-L172)</f>
        <v>0</v>
      </c>
      <c r="U172" s="53">
        <f ca="1">IFERROR(T172/(L172+M172),0)</f>
        <v>0</v>
      </c>
    </row>
    <row r="173" spans="2:21" ht="15" customHeight="1" x14ac:dyDescent="0.2">
      <c r="B173" s="36">
        <v>167</v>
      </c>
      <c r="C173" s="37"/>
      <c r="D173" s="62"/>
      <c r="E173" s="2"/>
      <c r="F173" s="7"/>
      <c r="G173" s="3"/>
      <c r="H173" s="3"/>
      <c r="I173" s="108"/>
      <c r="J173" s="109"/>
      <c r="K173" s="42"/>
      <c r="L173" s="40">
        <f>SUM(I173:K173)</f>
        <v>0</v>
      </c>
      <c r="M173" s="109"/>
      <c r="N173" s="39"/>
      <c r="O173" s="39"/>
      <c r="P173" s="43">
        <f>(L173+(L173*0.129+4.6))+M173</f>
        <v>4.5999999999999996</v>
      </c>
      <c r="Q173" s="44">
        <f>(L173+(L173*0.029+4.6))+M173</f>
        <v>4.5999999999999996</v>
      </c>
      <c r="R173" s="104">
        <f ca="1">IFERROR(SUMPRODUCT(SUMIFS(INDIRECT("'" &amp; Months &amp; "'!$K$5:$K$1000"),INDIRECT("'" &amp; Months &amp; "'!$C$5:$C$1000"),$B173,INDIRECT("'" &amp; Months &amp; "'!$E$5:$E$1000"),$D173,INDIRECT("'" &amp; Months &amp; "'!$F$5:$F$1000"),$E173,INDIRECT("'" &amp; Months &amp; "'!$G$5:$G$1000"),$F173,INDIRECT("'" &amp; Months &amp; "'!$H$5:$H$1000"),$G173)),)</f>
        <v>0</v>
      </c>
      <c r="S173" s="105">
        <f ca="1">IFERROR(SUMPRODUCT(SUMIFS(INDIRECT("'" &amp; Months &amp; "'!$P$5:$P$1000"),INDIRECT("'" &amp; Months &amp; "'!$C$5:$C$1000"),$B173,INDIRECT("'" &amp; Months &amp; "'!$E$5:$E$1000"),$D173,INDIRECT("'" &amp; Months &amp; "'!$F$5:$F$1000"),$E173,INDIRECT("'" &amp; Months &amp; "'!$G$5:$G$1000"),$F173,INDIRECT("'" &amp; Months &amp; "'!$H$5:$H$1000"),$G173)),)</f>
        <v>0</v>
      </c>
      <c r="T173" s="41">
        <f ca="1">(R173-S173-L173)</f>
        <v>0</v>
      </c>
      <c r="U173" s="53">
        <f ca="1">IFERROR(T173/(L173+M173),0)</f>
        <v>0</v>
      </c>
    </row>
    <row r="174" spans="2:21" ht="15" customHeight="1" x14ac:dyDescent="0.2">
      <c r="B174" s="36">
        <v>168</v>
      </c>
      <c r="C174" s="37"/>
      <c r="D174" s="62"/>
      <c r="E174" s="2"/>
      <c r="F174" s="7"/>
      <c r="G174" s="3"/>
      <c r="H174" s="3"/>
      <c r="I174" s="108"/>
      <c r="J174" s="109"/>
      <c r="K174" s="42"/>
      <c r="L174" s="40">
        <f>SUM(I174:K174)</f>
        <v>0</v>
      </c>
      <c r="M174" s="109"/>
      <c r="N174" s="39"/>
      <c r="O174" s="39"/>
      <c r="P174" s="43">
        <f>(L174+(L174*0.129+4.6))+M174</f>
        <v>4.5999999999999996</v>
      </c>
      <c r="Q174" s="44">
        <f>(L174+(L174*0.029+4.6))+M174</f>
        <v>4.5999999999999996</v>
      </c>
      <c r="R174" s="104">
        <f ca="1">IFERROR(SUMPRODUCT(SUMIFS(INDIRECT("'" &amp; Months &amp; "'!$K$5:$K$1000"),INDIRECT("'" &amp; Months &amp; "'!$C$5:$C$1000"),$B174,INDIRECT("'" &amp; Months &amp; "'!$E$5:$E$1000"),$D174,INDIRECT("'" &amp; Months &amp; "'!$F$5:$F$1000"),$E174,INDIRECT("'" &amp; Months &amp; "'!$G$5:$G$1000"),$F174,INDIRECT("'" &amp; Months &amp; "'!$H$5:$H$1000"),$G174)),)</f>
        <v>0</v>
      </c>
      <c r="S174" s="105">
        <f ca="1">IFERROR(SUMPRODUCT(SUMIFS(INDIRECT("'" &amp; Months &amp; "'!$P$5:$P$1000"),INDIRECT("'" &amp; Months &amp; "'!$C$5:$C$1000"),$B174,INDIRECT("'" &amp; Months &amp; "'!$E$5:$E$1000"),$D174,INDIRECT("'" &amp; Months &amp; "'!$F$5:$F$1000"),$E174,INDIRECT("'" &amp; Months &amp; "'!$G$5:$G$1000"),$F174,INDIRECT("'" &amp; Months &amp; "'!$H$5:$H$1000"),$G174)),)</f>
        <v>0</v>
      </c>
      <c r="T174" s="41">
        <f ca="1">(R174-S174-L174)</f>
        <v>0</v>
      </c>
      <c r="U174" s="53">
        <f ca="1">IFERROR(T174/(L174+M174),0)</f>
        <v>0</v>
      </c>
    </row>
    <row r="175" spans="2:21" ht="15" customHeight="1" x14ac:dyDescent="0.2">
      <c r="B175" s="36">
        <v>169</v>
      </c>
      <c r="C175" s="37"/>
      <c r="D175" s="62"/>
      <c r="E175" s="2"/>
      <c r="F175" s="7"/>
      <c r="G175" s="3"/>
      <c r="H175" s="3"/>
      <c r="I175" s="108"/>
      <c r="J175" s="109"/>
      <c r="K175" s="42"/>
      <c r="L175" s="40">
        <f>SUM(I175:K175)</f>
        <v>0</v>
      </c>
      <c r="M175" s="109"/>
      <c r="N175" s="39"/>
      <c r="O175" s="39"/>
      <c r="P175" s="43">
        <f>(L175+(L175*0.129+4.6))+M175</f>
        <v>4.5999999999999996</v>
      </c>
      <c r="Q175" s="44">
        <f>(L175+(L175*0.029+4.6))+M175</f>
        <v>4.5999999999999996</v>
      </c>
      <c r="R175" s="104">
        <f ca="1">IFERROR(SUMPRODUCT(SUMIFS(INDIRECT("'" &amp; Months &amp; "'!$K$5:$K$1000"),INDIRECT("'" &amp; Months &amp; "'!$C$5:$C$1000"),$B175,INDIRECT("'" &amp; Months &amp; "'!$E$5:$E$1000"),$D175,INDIRECT("'" &amp; Months &amp; "'!$F$5:$F$1000"),$E175,INDIRECT("'" &amp; Months &amp; "'!$G$5:$G$1000"),$F175,INDIRECT("'" &amp; Months &amp; "'!$H$5:$H$1000"),$G175)),)</f>
        <v>0</v>
      </c>
      <c r="S175" s="105">
        <f ca="1">IFERROR(SUMPRODUCT(SUMIFS(INDIRECT("'" &amp; Months &amp; "'!$P$5:$P$1000"),INDIRECT("'" &amp; Months &amp; "'!$C$5:$C$1000"),$B175,INDIRECT("'" &amp; Months &amp; "'!$E$5:$E$1000"),$D175,INDIRECT("'" &amp; Months &amp; "'!$F$5:$F$1000"),$E175,INDIRECT("'" &amp; Months &amp; "'!$G$5:$G$1000"),$F175,INDIRECT("'" &amp; Months &amp; "'!$H$5:$H$1000"),$G175)),)</f>
        <v>0</v>
      </c>
      <c r="T175" s="41">
        <f ca="1">(R175-S175-L175)</f>
        <v>0</v>
      </c>
      <c r="U175" s="53">
        <f ca="1">IFERROR(T175/(L175+M175),0)</f>
        <v>0</v>
      </c>
    </row>
    <row r="176" spans="2:21" ht="15" customHeight="1" x14ac:dyDescent="0.2">
      <c r="B176" s="36">
        <v>170</v>
      </c>
      <c r="C176" s="37"/>
      <c r="D176" s="62"/>
      <c r="E176" s="2"/>
      <c r="F176" s="7"/>
      <c r="G176" s="3"/>
      <c r="H176" s="3"/>
      <c r="I176" s="108"/>
      <c r="J176" s="109"/>
      <c r="K176" s="42"/>
      <c r="L176" s="40">
        <f>SUM(I176:K176)</f>
        <v>0</v>
      </c>
      <c r="M176" s="109"/>
      <c r="N176" s="39"/>
      <c r="O176" s="39"/>
      <c r="P176" s="43">
        <f>(L176+(L176*0.129+4.6))+M176</f>
        <v>4.5999999999999996</v>
      </c>
      <c r="Q176" s="44">
        <f>(L176+(L176*0.029+4.6))+M176</f>
        <v>4.5999999999999996</v>
      </c>
      <c r="R176" s="104">
        <f ca="1">IFERROR(SUMPRODUCT(SUMIFS(INDIRECT("'" &amp; Months &amp; "'!$K$5:$K$1000"),INDIRECT("'" &amp; Months &amp; "'!$C$5:$C$1000"),$B176,INDIRECT("'" &amp; Months &amp; "'!$E$5:$E$1000"),$D176,INDIRECT("'" &amp; Months &amp; "'!$F$5:$F$1000"),$E176,INDIRECT("'" &amp; Months &amp; "'!$G$5:$G$1000"),$F176,INDIRECT("'" &amp; Months &amp; "'!$H$5:$H$1000"),$G176)),)</f>
        <v>0</v>
      </c>
      <c r="S176" s="105">
        <f ca="1">IFERROR(SUMPRODUCT(SUMIFS(INDIRECT("'" &amp; Months &amp; "'!$P$5:$P$1000"),INDIRECT("'" &amp; Months &amp; "'!$C$5:$C$1000"),$B176,INDIRECT("'" &amp; Months &amp; "'!$E$5:$E$1000"),$D176,INDIRECT("'" &amp; Months &amp; "'!$F$5:$F$1000"),$E176,INDIRECT("'" &amp; Months &amp; "'!$G$5:$G$1000"),$F176,INDIRECT("'" &amp; Months &amp; "'!$H$5:$H$1000"),$G176)),)</f>
        <v>0</v>
      </c>
      <c r="T176" s="41">
        <f ca="1">(R176-S176-L176)</f>
        <v>0</v>
      </c>
      <c r="U176" s="53">
        <f ca="1">IFERROR(T176/(L176+M176),0)</f>
        <v>0</v>
      </c>
    </row>
    <row r="177" spans="2:21" ht="15" customHeight="1" x14ac:dyDescent="0.2">
      <c r="B177" s="36">
        <v>171</v>
      </c>
      <c r="C177" s="37"/>
      <c r="D177" s="62"/>
      <c r="E177" s="2"/>
      <c r="F177" s="7"/>
      <c r="G177" s="3"/>
      <c r="H177" s="3"/>
      <c r="I177" s="108"/>
      <c r="J177" s="109"/>
      <c r="K177" s="42"/>
      <c r="L177" s="40">
        <f>SUM(I177:K177)</f>
        <v>0</v>
      </c>
      <c r="M177" s="109"/>
      <c r="N177" s="39"/>
      <c r="O177" s="39"/>
      <c r="P177" s="43">
        <f>(L177+(L177*0.129+4.6))+M177</f>
        <v>4.5999999999999996</v>
      </c>
      <c r="Q177" s="44">
        <f>(L177+(L177*0.029+4.6))+M177</f>
        <v>4.5999999999999996</v>
      </c>
      <c r="R177" s="104">
        <f ca="1">IFERROR(SUMPRODUCT(SUMIFS(INDIRECT("'" &amp; Months &amp; "'!$K$5:$K$1000"),INDIRECT("'" &amp; Months &amp; "'!$C$5:$C$1000"),$B177,INDIRECT("'" &amp; Months &amp; "'!$E$5:$E$1000"),$D177,INDIRECT("'" &amp; Months &amp; "'!$F$5:$F$1000"),$E177,INDIRECT("'" &amp; Months &amp; "'!$G$5:$G$1000"),$F177,INDIRECT("'" &amp; Months &amp; "'!$H$5:$H$1000"),$G177)),)</f>
        <v>0</v>
      </c>
      <c r="S177" s="105">
        <f ca="1">IFERROR(SUMPRODUCT(SUMIFS(INDIRECT("'" &amp; Months &amp; "'!$P$5:$P$1000"),INDIRECT("'" &amp; Months &amp; "'!$C$5:$C$1000"),$B177,INDIRECT("'" &amp; Months &amp; "'!$E$5:$E$1000"),$D177,INDIRECT("'" &amp; Months &amp; "'!$F$5:$F$1000"),$E177,INDIRECT("'" &amp; Months &amp; "'!$G$5:$G$1000"),$F177,INDIRECT("'" &amp; Months &amp; "'!$H$5:$H$1000"),$G177)),)</f>
        <v>0</v>
      </c>
      <c r="T177" s="41">
        <f ca="1">(R177-S177-L177)</f>
        <v>0</v>
      </c>
      <c r="U177" s="53">
        <f ca="1">IFERROR(T177/(L177+M177),0)</f>
        <v>0</v>
      </c>
    </row>
    <row r="178" spans="2:21" ht="15" customHeight="1" x14ac:dyDescent="0.2">
      <c r="B178" s="36">
        <v>172</v>
      </c>
      <c r="C178" s="37"/>
      <c r="D178" s="62"/>
      <c r="E178" s="2"/>
      <c r="F178" s="7"/>
      <c r="G178" s="3"/>
      <c r="H178" s="3"/>
      <c r="I178" s="108"/>
      <c r="J178" s="109"/>
      <c r="K178" s="42"/>
      <c r="L178" s="40">
        <f>SUM(I178:K178)</f>
        <v>0</v>
      </c>
      <c r="M178" s="109"/>
      <c r="N178" s="39"/>
      <c r="O178" s="39"/>
      <c r="P178" s="43">
        <f>(L178+(L178*0.129+4.6))+M178</f>
        <v>4.5999999999999996</v>
      </c>
      <c r="Q178" s="44">
        <f>(L178+(L178*0.029+4.6))+M178</f>
        <v>4.5999999999999996</v>
      </c>
      <c r="R178" s="104">
        <f ca="1">IFERROR(SUMPRODUCT(SUMIFS(INDIRECT("'" &amp; Months &amp; "'!$K$5:$K$1000"),INDIRECT("'" &amp; Months &amp; "'!$C$5:$C$1000"),$B178,INDIRECT("'" &amp; Months &amp; "'!$E$5:$E$1000"),$D178,INDIRECT("'" &amp; Months &amp; "'!$F$5:$F$1000"),$E178,INDIRECT("'" &amp; Months &amp; "'!$G$5:$G$1000"),$F178,INDIRECT("'" &amp; Months &amp; "'!$H$5:$H$1000"),$G178)),)</f>
        <v>0</v>
      </c>
      <c r="S178" s="105">
        <f ca="1">IFERROR(SUMPRODUCT(SUMIFS(INDIRECT("'" &amp; Months &amp; "'!$P$5:$P$1000"),INDIRECT("'" &amp; Months &amp; "'!$C$5:$C$1000"),$B178,INDIRECT("'" &amp; Months &amp; "'!$E$5:$E$1000"),$D178,INDIRECT("'" &amp; Months &amp; "'!$F$5:$F$1000"),$E178,INDIRECT("'" &amp; Months &amp; "'!$G$5:$G$1000"),$F178,INDIRECT("'" &amp; Months &amp; "'!$H$5:$H$1000"),$G178)),)</f>
        <v>0</v>
      </c>
      <c r="T178" s="41">
        <f ca="1">(R178-S178-L178)</f>
        <v>0</v>
      </c>
      <c r="U178" s="53">
        <f ca="1">IFERROR(T178/(L178+M178),0)</f>
        <v>0</v>
      </c>
    </row>
    <row r="179" spans="2:21" ht="15" customHeight="1" x14ac:dyDescent="0.2">
      <c r="B179" s="36">
        <v>173</v>
      </c>
      <c r="C179" s="37"/>
      <c r="D179" s="62"/>
      <c r="E179" s="2"/>
      <c r="F179" s="7"/>
      <c r="G179" s="3"/>
      <c r="H179" s="3"/>
      <c r="I179" s="108"/>
      <c r="J179" s="109"/>
      <c r="K179" s="42"/>
      <c r="L179" s="40">
        <f>SUM(I179:K179)</f>
        <v>0</v>
      </c>
      <c r="M179" s="109"/>
      <c r="N179" s="39"/>
      <c r="O179" s="39"/>
      <c r="P179" s="43">
        <f>(L179+(L179*0.129+4.6))+M179</f>
        <v>4.5999999999999996</v>
      </c>
      <c r="Q179" s="44">
        <f>(L179+(L179*0.029+4.6))+M179</f>
        <v>4.5999999999999996</v>
      </c>
      <c r="R179" s="104">
        <f ca="1">IFERROR(SUMPRODUCT(SUMIFS(INDIRECT("'" &amp; Months &amp; "'!$K$5:$K$1000"),INDIRECT("'" &amp; Months &amp; "'!$C$5:$C$1000"),$B179,INDIRECT("'" &amp; Months &amp; "'!$E$5:$E$1000"),$D179,INDIRECT("'" &amp; Months &amp; "'!$F$5:$F$1000"),$E179,INDIRECT("'" &amp; Months &amp; "'!$G$5:$G$1000"),$F179,INDIRECT("'" &amp; Months &amp; "'!$H$5:$H$1000"),$G179)),)</f>
        <v>0</v>
      </c>
      <c r="S179" s="105">
        <f ca="1">IFERROR(SUMPRODUCT(SUMIFS(INDIRECT("'" &amp; Months &amp; "'!$P$5:$P$1000"),INDIRECT("'" &amp; Months &amp; "'!$C$5:$C$1000"),$B179,INDIRECT("'" &amp; Months &amp; "'!$E$5:$E$1000"),$D179,INDIRECT("'" &amp; Months &amp; "'!$F$5:$F$1000"),$E179,INDIRECT("'" &amp; Months &amp; "'!$G$5:$G$1000"),$F179,INDIRECT("'" &amp; Months &amp; "'!$H$5:$H$1000"),$G179)),)</f>
        <v>0</v>
      </c>
      <c r="T179" s="41">
        <f ca="1">(R179-S179-L179)</f>
        <v>0</v>
      </c>
      <c r="U179" s="53">
        <f ca="1">IFERROR(T179/(L179+M179),0)</f>
        <v>0</v>
      </c>
    </row>
    <row r="180" spans="2:21" ht="15" customHeight="1" x14ac:dyDescent="0.2">
      <c r="B180" s="36">
        <v>174</v>
      </c>
      <c r="C180" s="37"/>
      <c r="D180" s="62"/>
      <c r="E180" s="2"/>
      <c r="F180" s="7"/>
      <c r="G180" s="3"/>
      <c r="H180" s="3"/>
      <c r="I180" s="108"/>
      <c r="J180" s="109"/>
      <c r="K180" s="42"/>
      <c r="L180" s="40">
        <f>SUM(I180:K180)</f>
        <v>0</v>
      </c>
      <c r="M180" s="109"/>
      <c r="N180" s="39"/>
      <c r="O180" s="39"/>
      <c r="P180" s="43">
        <f>(L180+(L180*0.129+4.6))+M180</f>
        <v>4.5999999999999996</v>
      </c>
      <c r="Q180" s="44">
        <f>(L180+(L180*0.029+4.6))+M180</f>
        <v>4.5999999999999996</v>
      </c>
      <c r="R180" s="104">
        <f ca="1">IFERROR(SUMPRODUCT(SUMIFS(INDIRECT("'" &amp; Months &amp; "'!$K$5:$K$1000"),INDIRECT("'" &amp; Months &amp; "'!$C$5:$C$1000"),$B180,INDIRECT("'" &amp; Months &amp; "'!$E$5:$E$1000"),$D180,INDIRECT("'" &amp; Months &amp; "'!$F$5:$F$1000"),$E180,INDIRECT("'" &amp; Months &amp; "'!$G$5:$G$1000"),$F180,INDIRECT("'" &amp; Months &amp; "'!$H$5:$H$1000"),$G180)),)</f>
        <v>0</v>
      </c>
      <c r="S180" s="105">
        <f ca="1">IFERROR(SUMPRODUCT(SUMIFS(INDIRECT("'" &amp; Months &amp; "'!$P$5:$P$1000"),INDIRECT("'" &amp; Months &amp; "'!$C$5:$C$1000"),$B180,INDIRECT("'" &amp; Months &amp; "'!$E$5:$E$1000"),$D180,INDIRECT("'" &amp; Months &amp; "'!$F$5:$F$1000"),$E180,INDIRECT("'" &amp; Months &amp; "'!$G$5:$G$1000"),$F180,INDIRECT("'" &amp; Months &amp; "'!$H$5:$H$1000"),$G180)),)</f>
        <v>0</v>
      </c>
      <c r="T180" s="41">
        <f ca="1">(R180-S180-L180)</f>
        <v>0</v>
      </c>
      <c r="U180" s="53">
        <f ca="1">IFERROR(T180/(L180+M180),0)</f>
        <v>0</v>
      </c>
    </row>
    <row r="181" spans="2:21" ht="15" customHeight="1" x14ac:dyDescent="0.2">
      <c r="B181" s="36">
        <v>175</v>
      </c>
      <c r="C181" s="37"/>
      <c r="D181" s="62"/>
      <c r="E181" s="2"/>
      <c r="F181" s="7"/>
      <c r="G181" s="3"/>
      <c r="H181" s="3"/>
      <c r="I181" s="108"/>
      <c r="J181" s="109"/>
      <c r="K181" s="42"/>
      <c r="L181" s="40">
        <f>SUM(I181:K181)</f>
        <v>0</v>
      </c>
      <c r="M181" s="109"/>
      <c r="N181" s="39"/>
      <c r="O181" s="39"/>
      <c r="P181" s="43">
        <f>(L181+(L181*0.129+4.6))+M181</f>
        <v>4.5999999999999996</v>
      </c>
      <c r="Q181" s="44">
        <f>(L181+(L181*0.029+4.6))+M181</f>
        <v>4.5999999999999996</v>
      </c>
      <c r="R181" s="104">
        <f ca="1">IFERROR(SUMPRODUCT(SUMIFS(INDIRECT("'" &amp; Months &amp; "'!$K$5:$K$1000"),INDIRECT("'" &amp; Months &amp; "'!$C$5:$C$1000"),$B181,INDIRECT("'" &amp; Months &amp; "'!$E$5:$E$1000"),$D181,INDIRECT("'" &amp; Months &amp; "'!$F$5:$F$1000"),$E181,INDIRECT("'" &amp; Months &amp; "'!$G$5:$G$1000"),$F181,INDIRECT("'" &amp; Months &amp; "'!$H$5:$H$1000"),$G181)),)</f>
        <v>0</v>
      </c>
      <c r="S181" s="105">
        <f ca="1">IFERROR(SUMPRODUCT(SUMIFS(INDIRECT("'" &amp; Months &amp; "'!$P$5:$P$1000"),INDIRECT("'" &amp; Months &amp; "'!$C$5:$C$1000"),$B181,INDIRECT("'" &amp; Months &amp; "'!$E$5:$E$1000"),$D181,INDIRECT("'" &amp; Months &amp; "'!$F$5:$F$1000"),$E181,INDIRECT("'" &amp; Months &amp; "'!$G$5:$G$1000"),$F181,INDIRECT("'" &amp; Months &amp; "'!$H$5:$H$1000"),$G181)),)</f>
        <v>0</v>
      </c>
      <c r="T181" s="41">
        <f ca="1">(R181-S181-L181)</f>
        <v>0</v>
      </c>
      <c r="U181" s="53">
        <f ca="1">IFERROR(T181/(L181+M181),0)</f>
        <v>0</v>
      </c>
    </row>
    <row r="182" spans="2:21" ht="15" customHeight="1" x14ac:dyDescent="0.2">
      <c r="B182" s="36">
        <v>176</v>
      </c>
      <c r="C182" s="37"/>
      <c r="D182" s="62"/>
      <c r="E182" s="2"/>
      <c r="F182" s="7"/>
      <c r="G182" s="3"/>
      <c r="H182" s="3"/>
      <c r="I182" s="108"/>
      <c r="J182" s="109"/>
      <c r="K182" s="42"/>
      <c r="L182" s="40">
        <f>SUM(I182:K182)</f>
        <v>0</v>
      </c>
      <c r="M182" s="109"/>
      <c r="N182" s="39"/>
      <c r="O182" s="39"/>
      <c r="P182" s="43">
        <f>(L182+(L182*0.129+4.6))+M182</f>
        <v>4.5999999999999996</v>
      </c>
      <c r="Q182" s="44">
        <f>(L182+(L182*0.029+4.6))+M182</f>
        <v>4.5999999999999996</v>
      </c>
      <c r="R182" s="104">
        <f ca="1">IFERROR(SUMPRODUCT(SUMIFS(INDIRECT("'" &amp; Months &amp; "'!$K$5:$K$1000"),INDIRECT("'" &amp; Months &amp; "'!$C$5:$C$1000"),$B182,INDIRECT("'" &amp; Months &amp; "'!$E$5:$E$1000"),$D182,INDIRECT("'" &amp; Months &amp; "'!$F$5:$F$1000"),$E182,INDIRECT("'" &amp; Months &amp; "'!$G$5:$G$1000"),$F182,INDIRECT("'" &amp; Months &amp; "'!$H$5:$H$1000"),$G182)),)</f>
        <v>0</v>
      </c>
      <c r="S182" s="105">
        <f ca="1">IFERROR(SUMPRODUCT(SUMIFS(INDIRECT("'" &amp; Months &amp; "'!$P$5:$P$1000"),INDIRECT("'" &amp; Months &amp; "'!$C$5:$C$1000"),$B182,INDIRECT("'" &amp; Months &amp; "'!$E$5:$E$1000"),$D182,INDIRECT("'" &amp; Months &amp; "'!$F$5:$F$1000"),$E182,INDIRECT("'" &amp; Months &amp; "'!$G$5:$G$1000"),$F182,INDIRECT("'" &amp; Months &amp; "'!$H$5:$H$1000"),$G182)),)</f>
        <v>0</v>
      </c>
      <c r="T182" s="41">
        <f ca="1">(R182-S182-L182)</f>
        <v>0</v>
      </c>
      <c r="U182" s="53">
        <f ca="1">IFERROR(T182/(L182+M182),0)</f>
        <v>0</v>
      </c>
    </row>
    <row r="183" spans="2:21" ht="15" customHeight="1" x14ac:dyDescent="0.2">
      <c r="B183" s="36">
        <v>177</v>
      </c>
      <c r="C183" s="37"/>
      <c r="D183" s="62"/>
      <c r="E183" s="2"/>
      <c r="F183" s="7"/>
      <c r="G183" s="3"/>
      <c r="H183" s="3"/>
      <c r="I183" s="108"/>
      <c r="J183" s="109"/>
      <c r="K183" s="42"/>
      <c r="L183" s="40">
        <f>SUM(I183:K183)</f>
        <v>0</v>
      </c>
      <c r="M183" s="109"/>
      <c r="N183" s="39"/>
      <c r="O183" s="39"/>
      <c r="P183" s="43">
        <f>(L183+(L183*0.129+4.6))+M183</f>
        <v>4.5999999999999996</v>
      </c>
      <c r="Q183" s="44">
        <f>(L183+(L183*0.029+4.6))+M183</f>
        <v>4.5999999999999996</v>
      </c>
      <c r="R183" s="104">
        <f ca="1">IFERROR(SUMPRODUCT(SUMIFS(INDIRECT("'" &amp; Months &amp; "'!$K$5:$K$1000"),INDIRECT("'" &amp; Months &amp; "'!$C$5:$C$1000"),$B183,INDIRECT("'" &amp; Months &amp; "'!$E$5:$E$1000"),$D183,INDIRECT("'" &amp; Months &amp; "'!$F$5:$F$1000"),$E183,INDIRECT("'" &amp; Months &amp; "'!$G$5:$G$1000"),$F183,INDIRECT("'" &amp; Months &amp; "'!$H$5:$H$1000"),$G183)),)</f>
        <v>0</v>
      </c>
      <c r="S183" s="105">
        <f ca="1">IFERROR(SUMPRODUCT(SUMIFS(INDIRECT("'" &amp; Months &amp; "'!$P$5:$P$1000"),INDIRECT("'" &amp; Months &amp; "'!$C$5:$C$1000"),$B183,INDIRECT("'" &amp; Months &amp; "'!$E$5:$E$1000"),$D183,INDIRECT("'" &amp; Months &amp; "'!$F$5:$F$1000"),$E183,INDIRECT("'" &amp; Months &amp; "'!$G$5:$G$1000"),$F183,INDIRECT("'" &amp; Months &amp; "'!$H$5:$H$1000"),$G183)),)</f>
        <v>0</v>
      </c>
      <c r="T183" s="41">
        <f ca="1">(R183-S183-L183)</f>
        <v>0</v>
      </c>
      <c r="U183" s="53">
        <f ca="1">IFERROR(T183/(L183+M183),0)</f>
        <v>0</v>
      </c>
    </row>
    <row r="184" spans="2:21" ht="15" customHeight="1" x14ac:dyDescent="0.2">
      <c r="B184" s="36">
        <v>178</v>
      </c>
      <c r="C184" s="37"/>
      <c r="D184" s="62"/>
      <c r="E184" s="2"/>
      <c r="F184" s="7"/>
      <c r="G184" s="3"/>
      <c r="H184" s="3"/>
      <c r="I184" s="108"/>
      <c r="J184" s="109"/>
      <c r="K184" s="42"/>
      <c r="L184" s="40">
        <f>SUM(I184:K184)</f>
        <v>0</v>
      </c>
      <c r="M184" s="109"/>
      <c r="N184" s="39"/>
      <c r="O184" s="39"/>
      <c r="P184" s="43">
        <f>(L184+(L184*0.129+4.6))+M184</f>
        <v>4.5999999999999996</v>
      </c>
      <c r="Q184" s="44">
        <f>(L184+(L184*0.029+4.6))+M184</f>
        <v>4.5999999999999996</v>
      </c>
      <c r="R184" s="104">
        <f ca="1">IFERROR(SUMPRODUCT(SUMIFS(INDIRECT("'" &amp; Months &amp; "'!$K$5:$K$1000"),INDIRECT("'" &amp; Months &amp; "'!$C$5:$C$1000"),$B184,INDIRECT("'" &amp; Months &amp; "'!$E$5:$E$1000"),$D184,INDIRECT("'" &amp; Months &amp; "'!$F$5:$F$1000"),$E184,INDIRECT("'" &amp; Months &amp; "'!$G$5:$G$1000"),$F184,INDIRECT("'" &amp; Months &amp; "'!$H$5:$H$1000"),$G184)),)</f>
        <v>0</v>
      </c>
      <c r="S184" s="105">
        <f ca="1">IFERROR(SUMPRODUCT(SUMIFS(INDIRECT("'" &amp; Months &amp; "'!$P$5:$P$1000"),INDIRECT("'" &amp; Months &amp; "'!$C$5:$C$1000"),$B184,INDIRECT("'" &amp; Months &amp; "'!$E$5:$E$1000"),$D184,INDIRECT("'" &amp; Months &amp; "'!$F$5:$F$1000"),$E184,INDIRECT("'" &amp; Months &amp; "'!$G$5:$G$1000"),$F184,INDIRECT("'" &amp; Months &amp; "'!$H$5:$H$1000"),$G184)),)</f>
        <v>0</v>
      </c>
      <c r="T184" s="41">
        <f ca="1">(R184-S184-L184)</f>
        <v>0</v>
      </c>
      <c r="U184" s="53">
        <f ca="1">IFERROR(T184/(L184+M184),0)</f>
        <v>0</v>
      </c>
    </row>
    <row r="185" spans="2:21" ht="15" customHeight="1" x14ac:dyDescent="0.2">
      <c r="B185" s="36">
        <v>179</v>
      </c>
      <c r="C185" s="37"/>
      <c r="D185" s="62"/>
      <c r="E185" s="2"/>
      <c r="F185" s="7"/>
      <c r="G185" s="3"/>
      <c r="H185" s="3"/>
      <c r="I185" s="108"/>
      <c r="J185" s="109"/>
      <c r="K185" s="42"/>
      <c r="L185" s="40">
        <f>SUM(I185:K185)</f>
        <v>0</v>
      </c>
      <c r="M185" s="109"/>
      <c r="N185" s="39"/>
      <c r="O185" s="39"/>
      <c r="P185" s="43">
        <f>(L185+(L185*0.129+4.6))+M185</f>
        <v>4.5999999999999996</v>
      </c>
      <c r="Q185" s="44">
        <f>(L185+(L185*0.029+4.6))+M185</f>
        <v>4.5999999999999996</v>
      </c>
      <c r="R185" s="104">
        <f ca="1">IFERROR(SUMPRODUCT(SUMIFS(INDIRECT("'" &amp; Months &amp; "'!$K$5:$K$1000"),INDIRECT("'" &amp; Months &amp; "'!$C$5:$C$1000"),$B185,INDIRECT("'" &amp; Months &amp; "'!$E$5:$E$1000"),$D185,INDIRECT("'" &amp; Months &amp; "'!$F$5:$F$1000"),$E185,INDIRECT("'" &amp; Months &amp; "'!$G$5:$G$1000"),$F185,INDIRECT("'" &amp; Months &amp; "'!$H$5:$H$1000"),$G185)),)</f>
        <v>0</v>
      </c>
      <c r="S185" s="105">
        <f ca="1">IFERROR(SUMPRODUCT(SUMIFS(INDIRECT("'" &amp; Months &amp; "'!$P$5:$P$1000"),INDIRECT("'" &amp; Months &amp; "'!$C$5:$C$1000"),$B185,INDIRECT("'" &amp; Months &amp; "'!$E$5:$E$1000"),$D185,INDIRECT("'" &amp; Months &amp; "'!$F$5:$F$1000"),$E185,INDIRECT("'" &amp; Months &amp; "'!$G$5:$G$1000"),$F185,INDIRECT("'" &amp; Months &amp; "'!$H$5:$H$1000"),$G185)),)</f>
        <v>0</v>
      </c>
      <c r="T185" s="41">
        <f ca="1">(R185-S185-L185)</f>
        <v>0</v>
      </c>
      <c r="U185" s="53">
        <f ca="1">IFERROR(T185/(L185+M185),0)</f>
        <v>0</v>
      </c>
    </row>
    <row r="186" spans="2:21" ht="15" customHeight="1" x14ac:dyDescent="0.2">
      <c r="B186" s="36">
        <v>180</v>
      </c>
      <c r="C186" s="37"/>
      <c r="D186" s="62"/>
      <c r="E186" s="2"/>
      <c r="F186" s="7"/>
      <c r="G186" s="3"/>
      <c r="H186" s="3"/>
      <c r="I186" s="108"/>
      <c r="J186" s="109"/>
      <c r="K186" s="42"/>
      <c r="L186" s="40">
        <f>SUM(I186:K186)</f>
        <v>0</v>
      </c>
      <c r="M186" s="109"/>
      <c r="N186" s="39"/>
      <c r="O186" s="39"/>
      <c r="P186" s="43">
        <f>(L186+(L186*0.129+4.6))+M186</f>
        <v>4.5999999999999996</v>
      </c>
      <c r="Q186" s="44">
        <f>(L186+(L186*0.029+4.6))+M186</f>
        <v>4.5999999999999996</v>
      </c>
      <c r="R186" s="104">
        <f ca="1">IFERROR(SUMPRODUCT(SUMIFS(INDIRECT("'" &amp; Months &amp; "'!$K$5:$K$1000"),INDIRECT("'" &amp; Months &amp; "'!$C$5:$C$1000"),$B186,INDIRECT("'" &amp; Months &amp; "'!$E$5:$E$1000"),$D186,INDIRECT("'" &amp; Months &amp; "'!$F$5:$F$1000"),$E186,INDIRECT("'" &amp; Months &amp; "'!$G$5:$G$1000"),$F186,INDIRECT("'" &amp; Months &amp; "'!$H$5:$H$1000"),$G186)),)</f>
        <v>0</v>
      </c>
      <c r="S186" s="105">
        <f ca="1">IFERROR(SUMPRODUCT(SUMIFS(INDIRECT("'" &amp; Months &amp; "'!$P$5:$P$1000"),INDIRECT("'" &amp; Months &amp; "'!$C$5:$C$1000"),$B186,INDIRECT("'" &amp; Months &amp; "'!$E$5:$E$1000"),$D186,INDIRECT("'" &amp; Months &amp; "'!$F$5:$F$1000"),$E186,INDIRECT("'" &amp; Months &amp; "'!$G$5:$G$1000"),$F186,INDIRECT("'" &amp; Months &amp; "'!$H$5:$H$1000"),$G186)),)</f>
        <v>0</v>
      </c>
      <c r="T186" s="41">
        <f ca="1">(R186-S186-L186)</f>
        <v>0</v>
      </c>
      <c r="U186" s="53">
        <f ca="1">IFERROR(T186/(L186+M186),0)</f>
        <v>0</v>
      </c>
    </row>
    <row r="187" spans="2:21" ht="15" customHeight="1" x14ac:dyDescent="0.2">
      <c r="B187" s="36">
        <v>181</v>
      </c>
      <c r="C187" s="37"/>
      <c r="D187" s="62"/>
      <c r="E187" s="2"/>
      <c r="F187" s="7"/>
      <c r="G187" s="3"/>
      <c r="H187" s="3"/>
      <c r="I187" s="108"/>
      <c r="J187" s="109"/>
      <c r="K187" s="42"/>
      <c r="L187" s="40">
        <f>SUM(I187:K187)</f>
        <v>0</v>
      </c>
      <c r="M187" s="109"/>
      <c r="N187" s="39"/>
      <c r="O187" s="39"/>
      <c r="P187" s="43">
        <f>(L187+(L187*0.129+4.6))+M187</f>
        <v>4.5999999999999996</v>
      </c>
      <c r="Q187" s="44">
        <f>(L187+(L187*0.029+4.6))+M187</f>
        <v>4.5999999999999996</v>
      </c>
      <c r="R187" s="104">
        <f ca="1">IFERROR(SUMPRODUCT(SUMIFS(INDIRECT("'" &amp; Months &amp; "'!$K$5:$K$1000"),INDIRECT("'" &amp; Months &amp; "'!$C$5:$C$1000"),$B187,INDIRECT("'" &amp; Months &amp; "'!$E$5:$E$1000"),$D187,INDIRECT("'" &amp; Months &amp; "'!$F$5:$F$1000"),$E187,INDIRECT("'" &amp; Months &amp; "'!$G$5:$G$1000"),$F187,INDIRECT("'" &amp; Months &amp; "'!$H$5:$H$1000"),$G187)),)</f>
        <v>0</v>
      </c>
      <c r="S187" s="105">
        <f ca="1">IFERROR(SUMPRODUCT(SUMIFS(INDIRECT("'" &amp; Months &amp; "'!$P$5:$P$1000"),INDIRECT("'" &amp; Months &amp; "'!$C$5:$C$1000"),$B187,INDIRECT("'" &amp; Months &amp; "'!$E$5:$E$1000"),$D187,INDIRECT("'" &amp; Months &amp; "'!$F$5:$F$1000"),$E187,INDIRECT("'" &amp; Months &amp; "'!$G$5:$G$1000"),$F187,INDIRECT("'" &amp; Months &amp; "'!$H$5:$H$1000"),$G187)),)</f>
        <v>0</v>
      </c>
      <c r="T187" s="41">
        <f ca="1">(R187-S187-L187)</f>
        <v>0</v>
      </c>
      <c r="U187" s="53">
        <f ca="1">IFERROR(T187/(L187+M187),0)</f>
        <v>0</v>
      </c>
    </row>
    <row r="188" spans="2:21" ht="15" customHeight="1" x14ac:dyDescent="0.2">
      <c r="B188" s="36">
        <v>182</v>
      </c>
      <c r="C188" s="37"/>
      <c r="D188" s="62"/>
      <c r="E188" s="2"/>
      <c r="F188" s="7"/>
      <c r="G188" s="3"/>
      <c r="H188" s="3"/>
      <c r="I188" s="108"/>
      <c r="J188" s="109"/>
      <c r="K188" s="42"/>
      <c r="L188" s="40">
        <f>SUM(I188:K188)</f>
        <v>0</v>
      </c>
      <c r="M188" s="109"/>
      <c r="N188" s="39"/>
      <c r="O188" s="39"/>
      <c r="P188" s="43">
        <f>(L188+(L188*0.129+4.6))+M188</f>
        <v>4.5999999999999996</v>
      </c>
      <c r="Q188" s="44">
        <f>(L188+(L188*0.029+4.6))+M188</f>
        <v>4.5999999999999996</v>
      </c>
      <c r="R188" s="104">
        <f ca="1">IFERROR(SUMPRODUCT(SUMIFS(INDIRECT("'" &amp; Months &amp; "'!$K$5:$K$1000"),INDIRECT("'" &amp; Months &amp; "'!$C$5:$C$1000"),$B188,INDIRECT("'" &amp; Months &amp; "'!$E$5:$E$1000"),$D188,INDIRECT("'" &amp; Months &amp; "'!$F$5:$F$1000"),$E188,INDIRECT("'" &amp; Months &amp; "'!$G$5:$G$1000"),$F188,INDIRECT("'" &amp; Months &amp; "'!$H$5:$H$1000"),$G188)),)</f>
        <v>0</v>
      </c>
      <c r="S188" s="105">
        <f ca="1">IFERROR(SUMPRODUCT(SUMIFS(INDIRECT("'" &amp; Months &amp; "'!$P$5:$P$1000"),INDIRECT("'" &amp; Months &amp; "'!$C$5:$C$1000"),$B188,INDIRECT("'" &amp; Months &amp; "'!$E$5:$E$1000"),$D188,INDIRECT("'" &amp; Months &amp; "'!$F$5:$F$1000"),$E188,INDIRECT("'" &amp; Months &amp; "'!$G$5:$G$1000"),$F188,INDIRECT("'" &amp; Months &amp; "'!$H$5:$H$1000"),$G188)),)</f>
        <v>0</v>
      </c>
      <c r="T188" s="41">
        <f ca="1">(R188-S188-L188)</f>
        <v>0</v>
      </c>
      <c r="U188" s="53">
        <f ca="1">IFERROR(T188/(L188+M188),0)</f>
        <v>0</v>
      </c>
    </row>
    <row r="189" spans="2:21" ht="15" customHeight="1" x14ac:dyDescent="0.2">
      <c r="B189" s="36">
        <v>183</v>
      </c>
      <c r="C189" s="37"/>
      <c r="D189" s="62"/>
      <c r="E189" s="2"/>
      <c r="F189" s="7"/>
      <c r="G189" s="3"/>
      <c r="H189" s="3"/>
      <c r="I189" s="108"/>
      <c r="J189" s="109"/>
      <c r="K189" s="42"/>
      <c r="L189" s="40">
        <f>SUM(I189:K189)</f>
        <v>0</v>
      </c>
      <c r="M189" s="109"/>
      <c r="N189" s="39"/>
      <c r="O189" s="39"/>
      <c r="P189" s="43">
        <f>(L189+(L189*0.129+4.6))+M189</f>
        <v>4.5999999999999996</v>
      </c>
      <c r="Q189" s="44">
        <f>(L189+(L189*0.029+4.6))+M189</f>
        <v>4.5999999999999996</v>
      </c>
      <c r="R189" s="104">
        <f ca="1">IFERROR(SUMPRODUCT(SUMIFS(INDIRECT("'" &amp; Months &amp; "'!$K$5:$K$1000"),INDIRECT("'" &amp; Months &amp; "'!$C$5:$C$1000"),$B189,INDIRECT("'" &amp; Months &amp; "'!$E$5:$E$1000"),$D189,INDIRECT("'" &amp; Months &amp; "'!$F$5:$F$1000"),$E189,INDIRECT("'" &amp; Months &amp; "'!$G$5:$G$1000"),$F189,INDIRECT("'" &amp; Months &amp; "'!$H$5:$H$1000"),$G189)),)</f>
        <v>0</v>
      </c>
      <c r="S189" s="105">
        <f ca="1">IFERROR(SUMPRODUCT(SUMIFS(INDIRECT("'" &amp; Months &amp; "'!$P$5:$P$1000"),INDIRECT("'" &amp; Months &amp; "'!$C$5:$C$1000"),$B189,INDIRECT("'" &amp; Months &amp; "'!$E$5:$E$1000"),$D189,INDIRECT("'" &amp; Months &amp; "'!$F$5:$F$1000"),$E189,INDIRECT("'" &amp; Months &amp; "'!$G$5:$G$1000"),$F189,INDIRECT("'" &amp; Months &amp; "'!$H$5:$H$1000"),$G189)),)</f>
        <v>0</v>
      </c>
      <c r="T189" s="41">
        <f ca="1">(R189-S189-L189)</f>
        <v>0</v>
      </c>
      <c r="U189" s="53">
        <f ca="1">IFERROR(T189/(L189+M189),0)</f>
        <v>0</v>
      </c>
    </row>
    <row r="190" spans="2:21" ht="15" customHeight="1" x14ac:dyDescent="0.2">
      <c r="B190" s="36">
        <v>184</v>
      </c>
      <c r="C190" s="37"/>
      <c r="D190" s="62"/>
      <c r="E190" s="2"/>
      <c r="F190" s="7"/>
      <c r="G190" s="3"/>
      <c r="H190" s="3"/>
      <c r="I190" s="108"/>
      <c r="J190" s="109"/>
      <c r="K190" s="42"/>
      <c r="L190" s="40">
        <f>SUM(I190:K190)</f>
        <v>0</v>
      </c>
      <c r="M190" s="109"/>
      <c r="N190" s="39"/>
      <c r="O190" s="39"/>
      <c r="P190" s="43">
        <f>(L190+(L190*0.129+4.6))+M190</f>
        <v>4.5999999999999996</v>
      </c>
      <c r="Q190" s="44">
        <f>(L190+(L190*0.029+4.6))+M190</f>
        <v>4.5999999999999996</v>
      </c>
      <c r="R190" s="104">
        <f ca="1">IFERROR(SUMPRODUCT(SUMIFS(INDIRECT("'" &amp; Months &amp; "'!$K$5:$K$1000"),INDIRECT("'" &amp; Months &amp; "'!$C$5:$C$1000"),$B190,INDIRECT("'" &amp; Months &amp; "'!$E$5:$E$1000"),$D190,INDIRECT("'" &amp; Months &amp; "'!$F$5:$F$1000"),$E190,INDIRECT("'" &amp; Months &amp; "'!$G$5:$G$1000"),$F190,INDIRECT("'" &amp; Months &amp; "'!$H$5:$H$1000"),$G190)),)</f>
        <v>0</v>
      </c>
      <c r="S190" s="105">
        <f ca="1">IFERROR(SUMPRODUCT(SUMIFS(INDIRECT("'" &amp; Months &amp; "'!$P$5:$P$1000"),INDIRECT("'" &amp; Months &amp; "'!$C$5:$C$1000"),$B190,INDIRECT("'" &amp; Months &amp; "'!$E$5:$E$1000"),$D190,INDIRECT("'" &amp; Months &amp; "'!$F$5:$F$1000"),$E190,INDIRECT("'" &amp; Months &amp; "'!$G$5:$G$1000"),$F190,INDIRECT("'" &amp; Months &amp; "'!$H$5:$H$1000"),$G190)),)</f>
        <v>0</v>
      </c>
      <c r="T190" s="41">
        <f ca="1">(R190-S190-L190)</f>
        <v>0</v>
      </c>
      <c r="U190" s="53">
        <f ca="1">IFERROR(T190/(L190+M190),0)</f>
        <v>0</v>
      </c>
    </row>
    <row r="191" spans="2:21" ht="15" customHeight="1" x14ac:dyDescent="0.2">
      <c r="B191" s="36">
        <v>185</v>
      </c>
      <c r="C191" s="37"/>
      <c r="D191" s="62"/>
      <c r="E191" s="2"/>
      <c r="F191" s="7"/>
      <c r="G191" s="3"/>
      <c r="H191" s="3"/>
      <c r="I191" s="108"/>
      <c r="J191" s="109"/>
      <c r="K191" s="42"/>
      <c r="L191" s="40">
        <f>SUM(I191:K191)</f>
        <v>0</v>
      </c>
      <c r="M191" s="109"/>
      <c r="N191" s="39"/>
      <c r="O191" s="39"/>
      <c r="P191" s="43">
        <f>(L191+(L191*0.129+4.6))+M191</f>
        <v>4.5999999999999996</v>
      </c>
      <c r="Q191" s="44">
        <f>(L191+(L191*0.029+4.6))+M191</f>
        <v>4.5999999999999996</v>
      </c>
      <c r="R191" s="104">
        <f ca="1">IFERROR(SUMPRODUCT(SUMIFS(INDIRECT("'" &amp; Months &amp; "'!$K$5:$K$1000"),INDIRECT("'" &amp; Months &amp; "'!$C$5:$C$1000"),$B191,INDIRECT("'" &amp; Months &amp; "'!$E$5:$E$1000"),$D191,INDIRECT("'" &amp; Months &amp; "'!$F$5:$F$1000"),$E191,INDIRECT("'" &amp; Months &amp; "'!$G$5:$G$1000"),$F191,INDIRECT("'" &amp; Months &amp; "'!$H$5:$H$1000"),$G191)),)</f>
        <v>0</v>
      </c>
      <c r="S191" s="105">
        <f ca="1">IFERROR(SUMPRODUCT(SUMIFS(INDIRECT("'" &amp; Months &amp; "'!$P$5:$P$1000"),INDIRECT("'" &amp; Months &amp; "'!$C$5:$C$1000"),$B191,INDIRECT("'" &amp; Months &amp; "'!$E$5:$E$1000"),$D191,INDIRECT("'" &amp; Months &amp; "'!$F$5:$F$1000"),$E191,INDIRECT("'" &amp; Months &amp; "'!$G$5:$G$1000"),$F191,INDIRECT("'" &amp; Months &amp; "'!$H$5:$H$1000"),$G191)),)</f>
        <v>0</v>
      </c>
      <c r="T191" s="41">
        <f ca="1">(R191-S191-L191)</f>
        <v>0</v>
      </c>
      <c r="U191" s="53">
        <f ca="1">IFERROR(T191/(L191+M191),0)</f>
        <v>0</v>
      </c>
    </row>
    <row r="192" spans="2:21" ht="15" customHeight="1" x14ac:dyDescent="0.2">
      <c r="B192" s="36">
        <v>186</v>
      </c>
      <c r="C192" s="37"/>
      <c r="D192" s="62"/>
      <c r="E192" s="2"/>
      <c r="F192" s="7"/>
      <c r="G192" s="3"/>
      <c r="H192" s="3"/>
      <c r="I192" s="108"/>
      <c r="J192" s="109"/>
      <c r="K192" s="42"/>
      <c r="L192" s="40">
        <f>SUM(I192:K192)</f>
        <v>0</v>
      </c>
      <c r="M192" s="109"/>
      <c r="N192" s="39"/>
      <c r="O192" s="39"/>
      <c r="P192" s="43">
        <f>(L192+(L192*0.129+4.6))+M192</f>
        <v>4.5999999999999996</v>
      </c>
      <c r="Q192" s="44">
        <f>(L192+(L192*0.029+4.6))+M192</f>
        <v>4.5999999999999996</v>
      </c>
      <c r="R192" s="104">
        <f ca="1">IFERROR(SUMPRODUCT(SUMIFS(INDIRECT("'" &amp; Months &amp; "'!$K$5:$K$1000"),INDIRECT("'" &amp; Months &amp; "'!$C$5:$C$1000"),$B192,INDIRECT("'" &amp; Months &amp; "'!$E$5:$E$1000"),$D192,INDIRECT("'" &amp; Months &amp; "'!$F$5:$F$1000"),$E192,INDIRECT("'" &amp; Months &amp; "'!$G$5:$G$1000"),$F192,INDIRECT("'" &amp; Months &amp; "'!$H$5:$H$1000"),$G192)),)</f>
        <v>0</v>
      </c>
      <c r="S192" s="105">
        <f ca="1">IFERROR(SUMPRODUCT(SUMIFS(INDIRECT("'" &amp; Months &amp; "'!$P$5:$P$1000"),INDIRECT("'" &amp; Months &amp; "'!$C$5:$C$1000"),$B192,INDIRECT("'" &amp; Months &amp; "'!$E$5:$E$1000"),$D192,INDIRECT("'" &amp; Months &amp; "'!$F$5:$F$1000"),$E192,INDIRECT("'" &amp; Months &amp; "'!$G$5:$G$1000"),$F192,INDIRECT("'" &amp; Months &amp; "'!$H$5:$H$1000"),$G192)),)</f>
        <v>0</v>
      </c>
      <c r="T192" s="41">
        <f ca="1">(R192-S192-L192)</f>
        <v>0</v>
      </c>
      <c r="U192" s="53">
        <f ca="1">IFERROR(T192/(L192+M192),0)</f>
        <v>0</v>
      </c>
    </row>
    <row r="193" spans="2:21" ht="15" customHeight="1" x14ac:dyDescent="0.2">
      <c r="B193" s="36">
        <v>187</v>
      </c>
      <c r="C193" s="37"/>
      <c r="D193" s="62"/>
      <c r="E193" s="2"/>
      <c r="F193" s="7"/>
      <c r="G193" s="3"/>
      <c r="H193" s="3"/>
      <c r="I193" s="108"/>
      <c r="J193" s="109"/>
      <c r="K193" s="42"/>
      <c r="L193" s="40">
        <f>SUM(I193:K193)</f>
        <v>0</v>
      </c>
      <c r="M193" s="109"/>
      <c r="N193" s="39"/>
      <c r="O193" s="39"/>
      <c r="P193" s="43">
        <f>(L193+(L193*0.129+4.6))+M193</f>
        <v>4.5999999999999996</v>
      </c>
      <c r="Q193" s="44">
        <f>(L193+(L193*0.029+4.6))+M193</f>
        <v>4.5999999999999996</v>
      </c>
      <c r="R193" s="104">
        <f ca="1">IFERROR(SUMPRODUCT(SUMIFS(INDIRECT("'" &amp; Months &amp; "'!$K$5:$K$1000"),INDIRECT("'" &amp; Months &amp; "'!$C$5:$C$1000"),$B193,INDIRECT("'" &amp; Months &amp; "'!$E$5:$E$1000"),$D193,INDIRECT("'" &amp; Months &amp; "'!$F$5:$F$1000"),$E193,INDIRECT("'" &amp; Months &amp; "'!$G$5:$G$1000"),$F193,INDIRECT("'" &amp; Months &amp; "'!$H$5:$H$1000"),$G193)),)</f>
        <v>0</v>
      </c>
      <c r="S193" s="105">
        <f ca="1">IFERROR(SUMPRODUCT(SUMIFS(INDIRECT("'" &amp; Months &amp; "'!$P$5:$P$1000"),INDIRECT("'" &amp; Months &amp; "'!$C$5:$C$1000"),$B193,INDIRECT("'" &amp; Months &amp; "'!$E$5:$E$1000"),$D193,INDIRECT("'" &amp; Months &amp; "'!$F$5:$F$1000"),$E193,INDIRECT("'" &amp; Months &amp; "'!$G$5:$G$1000"),$F193,INDIRECT("'" &amp; Months &amp; "'!$H$5:$H$1000"),$G193)),)</f>
        <v>0</v>
      </c>
      <c r="T193" s="41">
        <f ca="1">(R193-S193-L193)</f>
        <v>0</v>
      </c>
      <c r="U193" s="53">
        <f ca="1">IFERROR(T193/(L193+M193),0)</f>
        <v>0</v>
      </c>
    </row>
    <row r="194" spans="2:21" ht="15" customHeight="1" x14ac:dyDescent="0.2">
      <c r="B194" s="36">
        <v>188</v>
      </c>
      <c r="C194" s="37"/>
      <c r="D194" s="62"/>
      <c r="E194" s="2"/>
      <c r="F194" s="7"/>
      <c r="G194" s="3"/>
      <c r="H194" s="3"/>
      <c r="I194" s="108"/>
      <c r="J194" s="109"/>
      <c r="K194" s="42"/>
      <c r="L194" s="40">
        <f>SUM(I194:K194)</f>
        <v>0</v>
      </c>
      <c r="M194" s="109"/>
      <c r="N194" s="39"/>
      <c r="O194" s="39"/>
      <c r="P194" s="43">
        <f>(L194+(L194*0.129+4.6))+M194</f>
        <v>4.5999999999999996</v>
      </c>
      <c r="Q194" s="44">
        <f>(L194+(L194*0.029+4.6))+M194</f>
        <v>4.5999999999999996</v>
      </c>
      <c r="R194" s="104">
        <f ca="1">IFERROR(SUMPRODUCT(SUMIFS(INDIRECT("'" &amp; Months &amp; "'!$K$5:$K$1000"),INDIRECT("'" &amp; Months &amp; "'!$C$5:$C$1000"),$B194,INDIRECT("'" &amp; Months &amp; "'!$E$5:$E$1000"),$D194,INDIRECT("'" &amp; Months &amp; "'!$F$5:$F$1000"),$E194,INDIRECT("'" &amp; Months &amp; "'!$G$5:$G$1000"),$F194,INDIRECT("'" &amp; Months &amp; "'!$H$5:$H$1000"),$G194)),)</f>
        <v>0</v>
      </c>
      <c r="S194" s="105">
        <f ca="1">IFERROR(SUMPRODUCT(SUMIFS(INDIRECT("'" &amp; Months &amp; "'!$P$5:$P$1000"),INDIRECT("'" &amp; Months &amp; "'!$C$5:$C$1000"),$B194,INDIRECT("'" &amp; Months &amp; "'!$E$5:$E$1000"),$D194,INDIRECT("'" &amp; Months &amp; "'!$F$5:$F$1000"),$E194,INDIRECT("'" &amp; Months &amp; "'!$G$5:$G$1000"),$F194,INDIRECT("'" &amp; Months &amp; "'!$H$5:$H$1000"),$G194)),)</f>
        <v>0</v>
      </c>
      <c r="T194" s="41">
        <f ca="1">(R194-S194-L194)</f>
        <v>0</v>
      </c>
      <c r="U194" s="53">
        <f ca="1">IFERROR(T194/(L194+M194),0)</f>
        <v>0</v>
      </c>
    </row>
    <row r="195" spans="2:21" ht="15" customHeight="1" x14ac:dyDescent="0.2">
      <c r="B195" s="36">
        <v>189</v>
      </c>
      <c r="C195" s="37"/>
      <c r="D195" s="62"/>
      <c r="E195" s="2"/>
      <c r="F195" s="7"/>
      <c r="G195" s="3"/>
      <c r="H195" s="3"/>
      <c r="I195" s="108"/>
      <c r="J195" s="109"/>
      <c r="K195" s="42"/>
      <c r="L195" s="40">
        <f>SUM(I195:K195)</f>
        <v>0</v>
      </c>
      <c r="M195" s="109"/>
      <c r="N195" s="39"/>
      <c r="O195" s="39"/>
      <c r="P195" s="43">
        <f>(L195+(L195*0.129+4.6))+M195</f>
        <v>4.5999999999999996</v>
      </c>
      <c r="Q195" s="44">
        <f>(L195+(L195*0.029+4.6))+M195</f>
        <v>4.5999999999999996</v>
      </c>
      <c r="R195" s="104">
        <f ca="1">IFERROR(SUMPRODUCT(SUMIFS(INDIRECT("'" &amp; Months &amp; "'!$K$5:$K$1000"),INDIRECT("'" &amp; Months &amp; "'!$C$5:$C$1000"),$B195,INDIRECT("'" &amp; Months &amp; "'!$E$5:$E$1000"),$D195,INDIRECT("'" &amp; Months &amp; "'!$F$5:$F$1000"),$E195,INDIRECT("'" &amp; Months &amp; "'!$G$5:$G$1000"),$F195,INDIRECT("'" &amp; Months &amp; "'!$H$5:$H$1000"),$G195)),)</f>
        <v>0</v>
      </c>
      <c r="S195" s="105">
        <f ca="1">IFERROR(SUMPRODUCT(SUMIFS(INDIRECT("'" &amp; Months &amp; "'!$P$5:$P$1000"),INDIRECT("'" &amp; Months &amp; "'!$C$5:$C$1000"),$B195,INDIRECT("'" &amp; Months &amp; "'!$E$5:$E$1000"),$D195,INDIRECT("'" &amp; Months &amp; "'!$F$5:$F$1000"),$E195,INDIRECT("'" &amp; Months &amp; "'!$G$5:$G$1000"),$F195,INDIRECT("'" &amp; Months &amp; "'!$H$5:$H$1000"),$G195)),)</f>
        <v>0</v>
      </c>
      <c r="T195" s="41">
        <f ca="1">(R195-S195-L195)</f>
        <v>0</v>
      </c>
      <c r="U195" s="53">
        <f ca="1">IFERROR(T195/(L195+M195),0)</f>
        <v>0</v>
      </c>
    </row>
    <row r="196" spans="2:21" ht="15" customHeight="1" x14ac:dyDescent="0.2">
      <c r="B196" s="36">
        <v>190</v>
      </c>
      <c r="C196" s="37"/>
      <c r="D196" s="62"/>
      <c r="E196" s="2"/>
      <c r="F196" s="7"/>
      <c r="G196" s="3"/>
      <c r="H196" s="3"/>
      <c r="I196" s="108"/>
      <c r="J196" s="109"/>
      <c r="K196" s="42"/>
      <c r="L196" s="40">
        <f>SUM(I196:K196)</f>
        <v>0</v>
      </c>
      <c r="M196" s="109"/>
      <c r="N196" s="39"/>
      <c r="O196" s="39"/>
      <c r="P196" s="43">
        <f>(L196+(L196*0.129+4.6))+M196</f>
        <v>4.5999999999999996</v>
      </c>
      <c r="Q196" s="44">
        <f>(L196+(L196*0.029+4.6))+M196</f>
        <v>4.5999999999999996</v>
      </c>
      <c r="R196" s="104">
        <f ca="1">IFERROR(SUMPRODUCT(SUMIFS(INDIRECT("'" &amp; Months &amp; "'!$K$5:$K$1000"),INDIRECT("'" &amp; Months &amp; "'!$C$5:$C$1000"),$B196,INDIRECT("'" &amp; Months &amp; "'!$E$5:$E$1000"),$D196,INDIRECT("'" &amp; Months &amp; "'!$F$5:$F$1000"),$E196,INDIRECT("'" &amp; Months &amp; "'!$G$5:$G$1000"),$F196,INDIRECT("'" &amp; Months &amp; "'!$H$5:$H$1000"),$G196)),)</f>
        <v>0</v>
      </c>
      <c r="S196" s="105">
        <f ca="1">IFERROR(SUMPRODUCT(SUMIFS(INDIRECT("'" &amp; Months &amp; "'!$P$5:$P$1000"),INDIRECT("'" &amp; Months &amp; "'!$C$5:$C$1000"),$B196,INDIRECT("'" &amp; Months &amp; "'!$E$5:$E$1000"),$D196,INDIRECT("'" &amp; Months &amp; "'!$F$5:$F$1000"),$E196,INDIRECT("'" &amp; Months &amp; "'!$G$5:$G$1000"),$F196,INDIRECT("'" &amp; Months &amp; "'!$H$5:$H$1000"),$G196)),)</f>
        <v>0</v>
      </c>
      <c r="T196" s="41">
        <f ca="1">(R196-S196-L196)</f>
        <v>0</v>
      </c>
      <c r="U196" s="53">
        <f ca="1">IFERROR(T196/(L196+M196),0)</f>
        <v>0</v>
      </c>
    </row>
    <row r="197" spans="2:21" ht="15" customHeight="1" x14ac:dyDescent="0.2">
      <c r="B197" s="36">
        <v>191</v>
      </c>
      <c r="C197" s="37"/>
      <c r="D197" s="62"/>
      <c r="E197" s="2"/>
      <c r="F197" s="7"/>
      <c r="G197" s="3"/>
      <c r="H197" s="3"/>
      <c r="I197" s="108"/>
      <c r="J197" s="109"/>
      <c r="K197" s="42"/>
      <c r="L197" s="40">
        <f>SUM(I197:K197)</f>
        <v>0</v>
      </c>
      <c r="M197" s="109"/>
      <c r="N197" s="39"/>
      <c r="O197" s="39"/>
      <c r="P197" s="43">
        <f>(L197+(L197*0.129+4.6))+M197</f>
        <v>4.5999999999999996</v>
      </c>
      <c r="Q197" s="44">
        <f>(L197+(L197*0.029+4.6))+M197</f>
        <v>4.5999999999999996</v>
      </c>
      <c r="R197" s="104">
        <f ca="1">IFERROR(SUMPRODUCT(SUMIFS(INDIRECT("'" &amp; Months &amp; "'!$K$5:$K$1000"),INDIRECT("'" &amp; Months &amp; "'!$C$5:$C$1000"),$B197,INDIRECT("'" &amp; Months &amp; "'!$E$5:$E$1000"),$D197,INDIRECT("'" &amp; Months &amp; "'!$F$5:$F$1000"),$E197,INDIRECT("'" &amp; Months &amp; "'!$G$5:$G$1000"),$F197,INDIRECT("'" &amp; Months &amp; "'!$H$5:$H$1000"),$G197)),)</f>
        <v>0</v>
      </c>
      <c r="S197" s="105">
        <f ca="1">IFERROR(SUMPRODUCT(SUMIFS(INDIRECT("'" &amp; Months &amp; "'!$P$5:$P$1000"),INDIRECT("'" &amp; Months &amp; "'!$C$5:$C$1000"),$B197,INDIRECT("'" &amp; Months &amp; "'!$E$5:$E$1000"),$D197,INDIRECT("'" &amp; Months &amp; "'!$F$5:$F$1000"),$E197,INDIRECT("'" &amp; Months &amp; "'!$G$5:$G$1000"),$F197,INDIRECT("'" &amp; Months &amp; "'!$H$5:$H$1000"),$G197)),)</f>
        <v>0</v>
      </c>
      <c r="T197" s="41">
        <f ca="1">(R197-S197-L197)</f>
        <v>0</v>
      </c>
      <c r="U197" s="53">
        <f ca="1">IFERROR(T197/(L197+M197),0)</f>
        <v>0</v>
      </c>
    </row>
    <row r="198" spans="2:21" ht="15" customHeight="1" x14ac:dyDescent="0.2">
      <c r="B198" s="36">
        <v>192</v>
      </c>
      <c r="C198" s="37"/>
      <c r="D198" s="62"/>
      <c r="E198" s="2"/>
      <c r="F198" s="7"/>
      <c r="G198" s="3"/>
      <c r="H198" s="3"/>
      <c r="I198" s="108"/>
      <c r="J198" s="109"/>
      <c r="K198" s="42"/>
      <c r="L198" s="40">
        <f>SUM(I198:K198)</f>
        <v>0</v>
      </c>
      <c r="M198" s="109"/>
      <c r="N198" s="39"/>
      <c r="O198" s="39"/>
      <c r="P198" s="43">
        <f>(L198+(L198*0.129+4.6))+M198</f>
        <v>4.5999999999999996</v>
      </c>
      <c r="Q198" s="44">
        <f>(L198+(L198*0.029+4.6))+M198</f>
        <v>4.5999999999999996</v>
      </c>
      <c r="R198" s="104">
        <f ca="1">IFERROR(SUMPRODUCT(SUMIFS(INDIRECT("'" &amp; Months &amp; "'!$K$5:$K$1000"),INDIRECT("'" &amp; Months &amp; "'!$C$5:$C$1000"),$B198,INDIRECT("'" &amp; Months &amp; "'!$E$5:$E$1000"),$D198,INDIRECT("'" &amp; Months &amp; "'!$F$5:$F$1000"),$E198,INDIRECT("'" &amp; Months &amp; "'!$G$5:$G$1000"),$F198,INDIRECT("'" &amp; Months &amp; "'!$H$5:$H$1000"),$G198)),)</f>
        <v>0</v>
      </c>
      <c r="S198" s="105">
        <f ca="1">IFERROR(SUMPRODUCT(SUMIFS(INDIRECT("'" &amp; Months &amp; "'!$P$5:$P$1000"),INDIRECT("'" &amp; Months &amp; "'!$C$5:$C$1000"),$B198,INDIRECT("'" &amp; Months &amp; "'!$E$5:$E$1000"),$D198,INDIRECT("'" &amp; Months &amp; "'!$F$5:$F$1000"),$E198,INDIRECT("'" &amp; Months &amp; "'!$G$5:$G$1000"),$F198,INDIRECT("'" &amp; Months &amp; "'!$H$5:$H$1000"),$G198)),)</f>
        <v>0</v>
      </c>
      <c r="T198" s="41">
        <f ca="1">(R198-S198-L198)</f>
        <v>0</v>
      </c>
      <c r="U198" s="53">
        <f ca="1">IFERROR(T198/(L198+M198),0)</f>
        <v>0</v>
      </c>
    </row>
    <row r="199" spans="2:21" ht="15" customHeight="1" x14ac:dyDescent="0.2">
      <c r="B199" s="36">
        <v>193</v>
      </c>
      <c r="C199" s="37"/>
      <c r="D199" s="62"/>
      <c r="E199" s="2"/>
      <c r="F199" s="7"/>
      <c r="G199" s="3"/>
      <c r="H199" s="3"/>
      <c r="I199" s="108"/>
      <c r="J199" s="109"/>
      <c r="K199" s="42"/>
      <c r="L199" s="40">
        <f>SUM(I199:K199)</f>
        <v>0</v>
      </c>
      <c r="M199" s="109"/>
      <c r="N199" s="39"/>
      <c r="O199" s="39"/>
      <c r="P199" s="43">
        <f>(L199+(L199*0.129+4.6))+M199</f>
        <v>4.5999999999999996</v>
      </c>
      <c r="Q199" s="44">
        <f>(L199+(L199*0.029+4.6))+M199</f>
        <v>4.5999999999999996</v>
      </c>
      <c r="R199" s="104">
        <f ca="1">IFERROR(SUMPRODUCT(SUMIFS(INDIRECT("'" &amp; Months &amp; "'!$K$5:$K$1000"),INDIRECT("'" &amp; Months &amp; "'!$C$5:$C$1000"),$B199,INDIRECT("'" &amp; Months &amp; "'!$E$5:$E$1000"),$D199,INDIRECT("'" &amp; Months &amp; "'!$F$5:$F$1000"),$E199,INDIRECT("'" &amp; Months &amp; "'!$G$5:$G$1000"),$F199,INDIRECT("'" &amp; Months &amp; "'!$H$5:$H$1000"),$G199)),)</f>
        <v>0</v>
      </c>
      <c r="S199" s="105">
        <f ca="1">IFERROR(SUMPRODUCT(SUMIFS(INDIRECT("'" &amp; Months &amp; "'!$P$5:$P$1000"),INDIRECT("'" &amp; Months &amp; "'!$C$5:$C$1000"),$B199,INDIRECT("'" &amp; Months &amp; "'!$E$5:$E$1000"),$D199,INDIRECT("'" &amp; Months &amp; "'!$F$5:$F$1000"),$E199,INDIRECT("'" &amp; Months &amp; "'!$G$5:$G$1000"),$F199,INDIRECT("'" &amp; Months &amp; "'!$H$5:$H$1000"),$G199)),)</f>
        <v>0</v>
      </c>
      <c r="T199" s="41">
        <f ca="1">(R199-S199-L199)</f>
        <v>0</v>
      </c>
      <c r="U199" s="53">
        <f ca="1">IFERROR(T199/(L199+M199),0)</f>
        <v>0</v>
      </c>
    </row>
    <row r="200" spans="2:21" ht="15" customHeight="1" x14ac:dyDescent="0.2">
      <c r="B200" s="36">
        <v>194</v>
      </c>
      <c r="C200" s="37"/>
      <c r="D200" s="62"/>
      <c r="E200" s="2"/>
      <c r="F200" s="7"/>
      <c r="G200" s="3"/>
      <c r="H200" s="3"/>
      <c r="I200" s="108"/>
      <c r="J200" s="109"/>
      <c r="K200" s="42"/>
      <c r="L200" s="40">
        <f>SUM(I200:K200)</f>
        <v>0</v>
      </c>
      <c r="M200" s="109"/>
      <c r="N200" s="39"/>
      <c r="O200" s="39"/>
      <c r="P200" s="43">
        <f>(L200+(L200*0.129+4.6))+M200</f>
        <v>4.5999999999999996</v>
      </c>
      <c r="Q200" s="44">
        <f>(L200+(L200*0.029+4.6))+M200</f>
        <v>4.5999999999999996</v>
      </c>
      <c r="R200" s="104">
        <f ca="1">IFERROR(SUMPRODUCT(SUMIFS(INDIRECT("'" &amp; Months &amp; "'!$K$5:$K$1000"),INDIRECT("'" &amp; Months &amp; "'!$C$5:$C$1000"),$B200,INDIRECT("'" &amp; Months &amp; "'!$E$5:$E$1000"),$D200,INDIRECT("'" &amp; Months &amp; "'!$F$5:$F$1000"),$E200,INDIRECT("'" &amp; Months &amp; "'!$G$5:$G$1000"),$F200,INDIRECT("'" &amp; Months &amp; "'!$H$5:$H$1000"),$G200)),)</f>
        <v>0</v>
      </c>
      <c r="S200" s="105">
        <f ca="1">IFERROR(SUMPRODUCT(SUMIFS(INDIRECT("'" &amp; Months &amp; "'!$P$5:$P$1000"),INDIRECT("'" &amp; Months &amp; "'!$C$5:$C$1000"),$B200,INDIRECT("'" &amp; Months &amp; "'!$E$5:$E$1000"),$D200,INDIRECT("'" &amp; Months &amp; "'!$F$5:$F$1000"),$E200,INDIRECT("'" &amp; Months &amp; "'!$G$5:$G$1000"),$F200,INDIRECT("'" &amp; Months &amp; "'!$H$5:$H$1000"),$G200)),)</f>
        <v>0</v>
      </c>
      <c r="T200" s="41">
        <f ca="1">(R200-S200-L200)</f>
        <v>0</v>
      </c>
      <c r="U200" s="53">
        <f ca="1">IFERROR(T200/(L200+M200),0)</f>
        <v>0</v>
      </c>
    </row>
    <row r="201" spans="2:21" ht="15" customHeight="1" x14ac:dyDescent="0.2">
      <c r="B201" s="36">
        <v>195</v>
      </c>
      <c r="C201" s="37"/>
      <c r="D201" s="62"/>
      <c r="E201" s="2"/>
      <c r="F201" s="7"/>
      <c r="G201" s="3"/>
      <c r="H201" s="3"/>
      <c r="I201" s="108"/>
      <c r="J201" s="109"/>
      <c r="K201" s="42"/>
      <c r="L201" s="40">
        <f>SUM(I201:K201)</f>
        <v>0</v>
      </c>
      <c r="M201" s="109"/>
      <c r="N201" s="39"/>
      <c r="O201" s="39"/>
      <c r="P201" s="43">
        <f>(L201+(L201*0.129+4.6))+M201</f>
        <v>4.5999999999999996</v>
      </c>
      <c r="Q201" s="44">
        <f>(L201+(L201*0.029+4.6))+M201</f>
        <v>4.5999999999999996</v>
      </c>
      <c r="R201" s="104">
        <f ca="1">IFERROR(SUMPRODUCT(SUMIFS(INDIRECT("'" &amp; Months &amp; "'!$K$5:$K$1000"),INDIRECT("'" &amp; Months &amp; "'!$C$5:$C$1000"),$B201,INDIRECT("'" &amp; Months &amp; "'!$E$5:$E$1000"),$D201,INDIRECT("'" &amp; Months &amp; "'!$F$5:$F$1000"),$E201,INDIRECT("'" &amp; Months &amp; "'!$G$5:$G$1000"),$F201,INDIRECT("'" &amp; Months &amp; "'!$H$5:$H$1000"),$G201)),)</f>
        <v>0</v>
      </c>
      <c r="S201" s="105">
        <f ca="1">IFERROR(SUMPRODUCT(SUMIFS(INDIRECT("'" &amp; Months &amp; "'!$P$5:$P$1000"),INDIRECT("'" &amp; Months &amp; "'!$C$5:$C$1000"),$B201,INDIRECT("'" &amp; Months &amp; "'!$E$5:$E$1000"),$D201,INDIRECT("'" &amp; Months &amp; "'!$F$5:$F$1000"),$E201,INDIRECT("'" &amp; Months &amp; "'!$G$5:$G$1000"),$F201,INDIRECT("'" &amp; Months &amp; "'!$H$5:$H$1000"),$G201)),)</f>
        <v>0</v>
      </c>
      <c r="T201" s="41">
        <f ca="1">(R201-S201-L201)</f>
        <v>0</v>
      </c>
      <c r="U201" s="53">
        <f ca="1">IFERROR(T201/(L201+M201),0)</f>
        <v>0</v>
      </c>
    </row>
    <row r="202" spans="2:21" ht="15" customHeight="1" x14ac:dyDescent="0.2">
      <c r="B202" s="36">
        <v>196</v>
      </c>
      <c r="C202" s="37"/>
      <c r="D202" s="62"/>
      <c r="E202" s="2"/>
      <c r="F202" s="7"/>
      <c r="G202" s="3"/>
      <c r="H202" s="3"/>
      <c r="I202" s="108"/>
      <c r="J202" s="109"/>
      <c r="K202" s="42"/>
      <c r="L202" s="40">
        <f>SUM(I202:K202)</f>
        <v>0</v>
      </c>
      <c r="M202" s="109"/>
      <c r="N202" s="39"/>
      <c r="O202" s="39"/>
      <c r="P202" s="43">
        <f>(L202+(L202*0.129+4.6))+M202</f>
        <v>4.5999999999999996</v>
      </c>
      <c r="Q202" s="44">
        <f>(L202+(L202*0.029+4.6))+M202</f>
        <v>4.5999999999999996</v>
      </c>
      <c r="R202" s="104">
        <f ca="1">IFERROR(SUMPRODUCT(SUMIFS(INDIRECT("'" &amp; Months &amp; "'!$K$5:$K$1000"),INDIRECT("'" &amp; Months &amp; "'!$C$5:$C$1000"),$B202,INDIRECT("'" &amp; Months &amp; "'!$E$5:$E$1000"),$D202,INDIRECT("'" &amp; Months &amp; "'!$F$5:$F$1000"),$E202,INDIRECT("'" &amp; Months &amp; "'!$G$5:$G$1000"),$F202,INDIRECT("'" &amp; Months &amp; "'!$H$5:$H$1000"),$G202)),)</f>
        <v>0</v>
      </c>
      <c r="S202" s="105">
        <f ca="1">IFERROR(SUMPRODUCT(SUMIFS(INDIRECT("'" &amp; Months &amp; "'!$P$5:$P$1000"),INDIRECT("'" &amp; Months &amp; "'!$C$5:$C$1000"),$B202,INDIRECT("'" &amp; Months &amp; "'!$E$5:$E$1000"),$D202,INDIRECT("'" &amp; Months &amp; "'!$F$5:$F$1000"),$E202,INDIRECT("'" &amp; Months &amp; "'!$G$5:$G$1000"),$F202,INDIRECT("'" &amp; Months &amp; "'!$H$5:$H$1000"),$G202)),)</f>
        <v>0</v>
      </c>
      <c r="T202" s="41">
        <f ca="1">(R202-S202-L202)</f>
        <v>0</v>
      </c>
      <c r="U202" s="53">
        <f ca="1">IFERROR(T202/(L202+M202),0)</f>
        <v>0</v>
      </c>
    </row>
    <row r="203" spans="2:21" ht="15" customHeight="1" x14ac:dyDescent="0.2">
      <c r="B203" s="36">
        <v>197</v>
      </c>
      <c r="C203" s="37"/>
      <c r="D203" s="62"/>
      <c r="E203" s="2"/>
      <c r="F203" s="7"/>
      <c r="G203" s="3"/>
      <c r="H203" s="3"/>
      <c r="I203" s="108"/>
      <c r="J203" s="109"/>
      <c r="K203" s="42"/>
      <c r="L203" s="40">
        <f>SUM(I203:K203)</f>
        <v>0</v>
      </c>
      <c r="M203" s="109"/>
      <c r="N203" s="39"/>
      <c r="O203" s="39"/>
      <c r="P203" s="43">
        <f>(L203+(L203*0.129+4.6))+M203</f>
        <v>4.5999999999999996</v>
      </c>
      <c r="Q203" s="44">
        <f>(L203+(L203*0.029+4.6))+M203</f>
        <v>4.5999999999999996</v>
      </c>
      <c r="R203" s="104">
        <f ca="1">IFERROR(SUMPRODUCT(SUMIFS(INDIRECT("'" &amp; Months &amp; "'!$K$5:$K$1000"),INDIRECT("'" &amp; Months &amp; "'!$C$5:$C$1000"),$B203,INDIRECT("'" &amp; Months &amp; "'!$E$5:$E$1000"),$D203,INDIRECT("'" &amp; Months &amp; "'!$F$5:$F$1000"),$E203,INDIRECT("'" &amp; Months &amp; "'!$G$5:$G$1000"),$F203,INDIRECT("'" &amp; Months &amp; "'!$H$5:$H$1000"),$G203)),)</f>
        <v>0</v>
      </c>
      <c r="S203" s="105">
        <f ca="1">IFERROR(SUMPRODUCT(SUMIFS(INDIRECT("'" &amp; Months &amp; "'!$P$5:$P$1000"),INDIRECT("'" &amp; Months &amp; "'!$C$5:$C$1000"),$B203,INDIRECT("'" &amp; Months &amp; "'!$E$5:$E$1000"),$D203,INDIRECT("'" &amp; Months &amp; "'!$F$5:$F$1000"),$E203,INDIRECT("'" &amp; Months &amp; "'!$G$5:$G$1000"),$F203,INDIRECT("'" &amp; Months &amp; "'!$H$5:$H$1000"),$G203)),)</f>
        <v>0</v>
      </c>
      <c r="T203" s="41">
        <f ca="1">(R203-S203-L203)</f>
        <v>0</v>
      </c>
      <c r="U203" s="53">
        <f ca="1">IFERROR(T203/(L203+M203),0)</f>
        <v>0</v>
      </c>
    </row>
    <row r="204" spans="2:21" ht="15" customHeight="1" x14ac:dyDescent="0.2">
      <c r="B204" s="36">
        <v>198</v>
      </c>
      <c r="C204" s="37"/>
      <c r="D204" s="62"/>
      <c r="E204" s="2"/>
      <c r="F204" s="7"/>
      <c r="G204" s="3"/>
      <c r="H204" s="3"/>
      <c r="I204" s="108"/>
      <c r="J204" s="109"/>
      <c r="K204" s="42"/>
      <c r="L204" s="40">
        <f>SUM(I204:K204)</f>
        <v>0</v>
      </c>
      <c r="M204" s="109"/>
      <c r="N204" s="39"/>
      <c r="O204" s="39"/>
      <c r="P204" s="43">
        <f>(L204+(L204*0.129+4.6))+M204</f>
        <v>4.5999999999999996</v>
      </c>
      <c r="Q204" s="44">
        <f>(L204+(L204*0.029+4.6))+M204</f>
        <v>4.5999999999999996</v>
      </c>
      <c r="R204" s="104">
        <f ca="1">IFERROR(SUMPRODUCT(SUMIFS(INDIRECT("'" &amp; Months &amp; "'!$K$5:$K$1000"),INDIRECT("'" &amp; Months &amp; "'!$C$5:$C$1000"),$B204,INDIRECT("'" &amp; Months &amp; "'!$E$5:$E$1000"),$D204,INDIRECT("'" &amp; Months &amp; "'!$F$5:$F$1000"),$E204,INDIRECT("'" &amp; Months &amp; "'!$G$5:$G$1000"),$F204,INDIRECT("'" &amp; Months &amp; "'!$H$5:$H$1000"),$G204)),)</f>
        <v>0</v>
      </c>
      <c r="S204" s="105">
        <f ca="1">IFERROR(SUMPRODUCT(SUMIFS(INDIRECT("'" &amp; Months &amp; "'!$P$5:$P$1000"),INDIRECT("'" &amp; Months &amp; "'!$C$5:$C$1000"),$B204,INDIRECT("'" &amp; Months &amp; "'!$E$5:$E$1000"),$D204,INDIRECT("'" &amp; Months &amp; "'!$F$5:$F$1000"),$E204,INDIRECT("'" &amp; Months &amp; "'!$G$5:$G$1000"),$F204,INDIRECT("'" &amp; Months &amp; "'!$H$5:$H$1000"),$G204)),)</f>
        <v>0</v>
      </c>
      <c r="T204" s="41">
        <f ca="1">(R204-S204-L204)</f>
        <v>0</v>
      </c>
      <c r="U204" s="53">
        <f ca="1">IFERROR(T204/(L204+M204),0)</f>
        <v>0</v>
      </c>
    </row>
    <row r="205" spans="2:21" ht="15" customHeight="1" x14ac:dyDescent="0.2">
      <c r="B205" s="36">
        <v>199</v>
      </c>
      <c r="C205" s="37"/>
      <c r="D205" s="62"/>
      <c r="E205" s="2"/>
      <c r="F205" s="7"/>
      <c r="G205" s="3"/>
      <c r="H205" s="3"/>
      <c r="I205" s="108"/>
      <c r="J205" s="109"/>
      <c r="K205" s="42"/>
      <c r="L205" s="40">
        <f>SUM(I205:K205)</f>
        <v>0</v>
      </c>
      <c r="M205" s="109"/>
      <c r="N205" s="39"/>
      <c r="O205" s="39"/>
      <c r="P205" s="43">
        <f>(L205+(L205*0.129+4.6))+M205</f>
        <v>4.5999999999999996</v>
      </c>
      <c r="Q205" s="44">
        <f>(L205+(L205*0.029+4.6))+M205</f>
        <v>4.5999999999999996</v>
      </c>
      <c r="R205" s="104">
        <f ca="1">IFERROR(SUMPRODUCT(SUMIFS(INDIRECT("'" &amp; Months &amp; "'!$K$5:$K$1000"),INDIRECT("'" &amp; Months &amp; "'!$C$5:$C$1000"),$B205,INDIRECT("'" &amp; Months &amp; "'!$E$5:$E$1000"),$D205,INDIRECT("'" &amp; Months &amp; "'!$F$5:$F$1000"),$E205,INDIRECT("'" &amp; Months &amp; "'!$G$5:$G$1000"),$F205,INDIRECT("'" &amp; Months &amp; "'!$H$5:$H$1000"),$G205)),)</f>
        <v>0</v>
      </c>
      <c r="S205" s="105">
        <f ca="1">IFERROR(SUMPRODUCT(SUMIFS(INDIRECT("'" &amp; Months &amp; "'!$P$5:$P$1000"),INDIRECT("'" &amp; Months &amp; "'!$C$5:$C$1000"),$B205,INDIRECT("'" &amp; Months &amp; "'!$E$5:$E$1000"),$D205,INDIRECT("'" &amp; Months &amp; "'!$F$5:$F$1000"),$E205,INDIRECT("'" &amp; Months &amp; "'!$G$5:$G$1000"),$F205,INDIRECT("'" &amp; Months &amp; "'!$H$5:$H$1000"),$G205)),)</f>
        <v>0</v>
      </c>
      <c r="T205" s="41">
        <f ca="1">(R205-S205-L205)</f>
        <v>0</v>
      </c>
      <c r="U205" s="53">
        <f ca="1">IFERROR(T205/(L205+M205),0)</f>
        <v>0</v>
      </c>
    </row>
    <row r="206" spans="2:21" ht="15" customHeight="1" x14ac:dyDescent="0.2">
      <c r="B206" s="36">
        <v>200</v>
      </c>
      <c r="C206" s="37"/>
      <c r="D206" s="62"/>
      <c r="E206" s="2"/>
      <c r="F206" s="7"/>
      <c r="G206" s="3"/>
      <c r="H206" s="3"/>
      <c r="I206" s="108"/>
      <c r="J206" s="109"/>
      <c r="K206" s="42"/>
      <c r="L206" s="40">
        <f>SUM(I206:K206)</f>
        <v>0</v>
      </c>
      <c r="M206" s="109"/>
      <c r="N206" s="39"/>
      <c r="O206" s="39"/>
      <c r="P206" s="43">
        <f>(L206+(L206*0.129+4.6))+M206</f>
        <v>4.5999999999999996</v>
      </c>
      <c r="Q206" s="44">
        <f>(L206+(L206*0.029+4.6))+M206</f>
        <v>4.5999999999999996</v>
      </c>
      <c r="R206" s="104">
        <f ca="1">IFERROR(SUMPRODUCT(SUMIFS(INDIRECT("'" &amp; Months &amp; "'!$K$5:$K$1000"),INDIRECT("'" &amp; Months &amp; "'!$C$5:$C$1000"),$B206,INDIRECT("'" &amp; Months &amp; "'!$E$5:$E$1000"),$D206,INDIRECT("'" &amp; Months &amp; "'!$F$5:$F$1000"),$E206,INDIRECT("'" &amp; Months &amp; "'!$G$5:$G$1000"),$F206,INDIRECT("'" &amp; Months &amp; "'!$H$5:$H$1000"),$G206)),)</f>
        <v>0</v>
      </c>
      <c r="S206" s="105">
        <f ca="1">IFERROR(SUMPRODUCT(SUMIFS(INDIRECT("'" &amp; Months &amp; "'!$P$5:$P$1000"),INDIRECT("'" &amp; Months &amp; "'!$C$5:$C$1000"),$B206,INDIRECT("'" &amp; Months &amp; "'!$E$5:$E$1000"),$D206,INDIRECT("'" &amp; Months &amp; "'!$F$5:$F$1000"),$E206,INDIRECT("'" &amp; Months &amp; "'!$G$5:$G$1000"),$F206,INDIRECT("'" &amp; Months &amp; "'!$H$5:$H$1000"),$G206)),)</f>
        <v>0</v>
      </c>
      <c r="T206" s="41">
        <f ca="1">(R206-S206-L206)</f>
        <v>0</v>
      </c>
      <c r="U206" s="53">
        <f ca="1">IFERROR(T206/(L206+M206),0)</f>
        <v>0</v>
      </c>
    </row>
    <row r="207" spans="2:21" ht="15" customHeight="1" x14ac:dyDescent="0.2">
      <c r="B207" s="36">
        <v>201</v>
      </c>
      <c r="C207" s="37"/>
      <c r="D207" s="62"/>
      <c r="E207" s="2"/>
      <c r="F207" s="7"/>
      <c r="G207" s="3"/>
      <c r="H207" s="3"/>
      <c r="I207" s="108"/>
      <c r="J207" s="109"/>
      <c r="K207" s="42"/>
      <c r="L207" s="40">
        <f>SUM(I207:K207)</f>
        <v>0</v>
      </c>
      <c r="M207" s="109"/>
      <c r="N207" s="39"/>
      <c r="O207" s="39"/>
      <c r="P207" s="43">
        <f>(L207+(L207*0.129+4.6))+M207</f>
        <v>4.5999999999999996</v>
      </c>
      <c r="Q207" s="44">
        <f>(L207+(L207*0.029+4.6))+M207</f>
        <v>4.5999999999999996</v>
      </c>
      <c r="R207" s="104">
        <f ca="1">IFERROR(SUMPRODUCT(SUMIFS(INDIRECT("'" &amp; Months &amp; "'!$K$5:$K$1000"),INDIRECT("'" &amp; Months &amp; "'!$C$5:$C$1000"),$B207,INDIRECT("'" &amp; Months &amp; "'!$E$5:$E$1000"),$D207,INDIRECT("'" &amp; Months &amp; "'!$F$5:$F$1000"),$E207,INDIRECT("'" &amp; Months &amp; "'!$G$5:$G$1000"),$F207,INDIRECT("'" &amp; Months &amp; "'!$H$5:$H$1000"),$G207)),)</f>
        <v>0</v>
      </c>
      <c r="S207" s="105">
        <f ca="1">IFERROR(SUMPRODUCT(SUMIFS(INDIRECT("'" &amp; Months &amp; "'!$P$5:$P$1000"),INDIRECT("'" &amp; Months &amp; "'!$C$5:$C$1000"),$B207,INDIRECT("'" &amp; Months &amp; "'!$E$5:$E$1000"),$D207,INDIRECT("'" &amp; Months &amp; "'!$F$5:$F$1000"),$E207,INDIRECT("'" &amp; Months &amp; "'!$G$5:$G$1000"),$F207,INDIRECT("'" &amp; Months &amp; "'!$H$5:$H$1000"),$G207)),)</f>
        <v>0</v>
      </c>
      <c r="T207" s="41">
        <f ca="1">(R207-S207-L207)</f>
        <v>0</v>
      </c>
      <c r="U207" s="53">
        <f ca="1">IFERROR(T207/(L207+M207),0)</f>
        <v>0</v>
      </c>
    </row>
    <row r="208" spans="2:21" ht="15" customHeight="1" x14ac:dyDescent="0.2">
      <c r="B208" s="36">
        <v>202</v>
      </c>
      <c r="C208" s="37"/>
      <c r="D208" s="62"/>
      <c r="E208" s="2"/>
      <c r="F208" s="7"/>
      <c r="G208" s="3"/>
      <c r="H208" s="3"/>
      <c r="I208" s="108"/>
      <c r="J208" s="109"/>
      <c r="K208" s="42"/>
      <c r="L208" s="40">
        <f>SUM(I208:K208)</f>
        <v>0</v>
      </c>
      <c r="M208" s="109"/>
      <c r="N208" s="39"/>
      <c r="O208" s="39"/>
      <c r="P208" s="43">
        <f>(L208+(L208*0.129+4.6))+M208</f>
        <v>4.5999999999999996</v>
      </c>
      <c r="Q208" s="44">
        <f>(L208+(L208*0.029+4.6))+M208</f>
        <v>4.5999999999999996</v>
      </c>
      <c r="R208" s="104">
        <f ca="1">IFERROR(SUMPRODUCT(SUMIFS(INDIRECT("'" &amp; Months &amp; "'!$K$5:$K$1000"),INDIRECT("'" &amp; Months &amp; "'!$C$5:$C$1000"),$B208,INDIRECT("'" &amp; Months &amp; "'!$E$5:$E$1000"),$D208,INDIRECT("'" &amp; Months &amp; "'!$F$5:$F$1000"),$E208,INDIRECT("'" &amp; Months &amp; "'!$G$5:$G$1000"),$F208,INDIRECT("'" &amp; Months &amp; "'!$H$5:$H$1000"),$G208)),)</f>
        <v>0</v>
      </c>
      <c r="S208" s="105">
        <f ca="1">IFERROR(SUMPRODUCT(SUMIFS(INDIRECT("'" &amp; Months &amp; "'!$P$5:$P$1000"),INDIRECT("'" &amp; Months &amp; "'!$C$5:$C$1000"),$B208,INDIRECT("'" &amp; Months &amp; "'!$E$5:$E$1000"),$D208,INDIRECT("'" &amp; Months &amp; "'!$F$5:$F$1000"),$E208,INDIRECT("'" &amp; Months &amp; "'!$G$5:$G$1000"),$F208,INDIRECT("'" &amp; Months &amp; "'!$H$5:$H$1000"),$G208)),)</f>
        <v>0</v>
      </c>
      <c r="T208" s="41">
        <f ca="1">(R208-S208-L208)</f>
        <v>0</v>
      </c>
      <c r="U208" s="53">
        <f ca="1">IFERROR(T208/(L208+M208),0)</f>
        <v>0</v>
      </c>
    </row>
    <row r="209" spans="2:21" ht="15" customHeight="1" x14ac:dyDescent="0.2">
      <c r="B209" s="36">
        <v>203</v>
      </c>
      <c r="C209" s="37"/>
      <c r="D209" s="62"/>
      <c r="E209" s="2"/>
      <c r="F209" s="7"/>
      <c r="G209" s="3"/>
      <c r="H209" s="3"/>
      <c r="I209" s="108"/>
      <c r="J209" s="109"/>
      <c r="K209" s="42"/>
      <c r="L209" s="40">
        <f>SUM(I209:K209)</f>
        <v>0</v>
      </c>
      <c r="M209" s="109"/>
      <c r="N209" s="39"/>
      <c r="O209" s="39"/>
      <c r="P209" s="43">
        <f>(L209+(L209*0.129+4.6))+M209</f>
        <v>4.5999999999999996</v>
      </c>
      <c r="Q209" s="44">
        <f>(L209+(L209*0.029+4.6))+M209</f>
        <v>4.5999999999999996</v>
      </c>
      <c r="R209" s="104">
        <f ca="1">IFERROR(SUMPRODUCT(SUMIFS(INDIRECT("'" &amp; Months &amp; "'!$K$5:$K$1000"),INDIRECT("'" &amp; Months &amp; "'!$C$5:$C$1000"),$B209,INDIRECT("'" &amp; Months &amp; "'!$E$5:$E$1000"),$D209,INDIRECT("'" &amp; Months &amp; "'!$F$5:$F$1000"),$E209,INDIRECT("'" &amp; Months &amp; "'!$G$5:$G$1000"),$F209,INDIRECT("'" &amp; Months &amp; "'!$H$5:$H$1000"),$G209)),)</f>
        <v>0</v>
      </c>
      <c r="S209" s="105">
        <f ca="1">IFERROR(SUMPRODUCT(SUMIFS(INDIRECT("'" &amp; Months &amp; "'!$P$5:$P$1000"),INDIRECT("'" &amp; Months &amp; "'!$C$5:$C$1000"),$B209,INDIRECT("'" &amp; Months &amp; "'!$E$5:$E$1000"),$D209,INDIRECT("'" &amp; Months &amp; "'!$F$5:$F$1000"),$E209,INDIRECT("'" &amp; Months &amp; "'!$G$5:$G$1000"),$F209,INDIRECT("'" &amp; Months &amp; "'!$H$5:$H$1000"),$G209)),)</f>
        <v>0</v>
      </c>
      <c r="T209" s="41">
        <f ca="1">(R209-S209-L209)</f>
        <v>0</v>
      </c>
      <c r="U209" s="53">
        <f ca="1">IFERROR(T209/(L209+M209),0)</f>
        <v>0</v>
      </c>
    </row>
    <row r="210" spans="2:21" ht="15" customHeight="1" x14ac:dyDescent="0.2">
      <c r="B210" s="36">
        <v>204</v>
      </c>
      <c r="C210" s="37"/>
      <c r="D210" s="62"/>
      <c r="E210" s="2"/>
      <c r="F210" s="7"/>
      <c r="G210" s="3"/>
      <c r="H210" s="3"/>
      <c r="I210" s="108"/>
      <c r="J210" s="109"/>
      <c r="K210" s="42"/>
      <c r="L210" s="40">
        <f>SUM(I210:K210)</f>
        <v>0</v>
      </c>
      <c r="M210" s="109"/>
      <c r="N210" s="39"/>
      <c r="O210" s="39"/>
      <c r="P210" s="43">
        <f>(L210+(L210*0.129+4.6))+M210</f>
        <v>4.5999999999999996</v>
      </c>
      <c r="Q210" s="44">
        <f>(L210+(L210*0.029+4.6))+M210</f>
        <v>4.5999999999999996</v>
      </c>
      <c r="R210" s="104">
        <f ca="1">IFERROR(SUMPRODUCT(SUMIFS(INDIRECT("'" &amp; Months &amp; "'!$K$5:$K$1000"),INDIRECT("'" &amp; Months &amp; "'!$C$5:$C$1000"),$B210,INDIRECT("'" &amp; Months &amp; "'!$E$5:$E$1000"),$D210,INDIRECT("'" &amp; Months &amp; "'!$F$5:$F$1000"),$E210,INDIRECT("'" &amp; Months &amp; "'!$G$5:$G$1000"),$F210,INDIRECT("'" &amp; Months &amp; "'!$H$5:$H$1000"),$G210)),)</f>
        <v>0</v>
      </c>
      <c r="S210" s="105">
        <f ca="1">IFERROR(SUMPRODUCT(SUMIFS(INDIRECT("'" &amp; Months &amp; "'!$P$5:$P$1000"),INDIRECT("'" &amp; Months &amp; "'!$C$5:$C$1000"),$B210,INDIRECT("'" &amp; Months &amp; "'!$E$5:$E$1000"),$D210,INDIRECT("'" &amp; Months &amp; "'!$F$5:$F$1000"),$E210,INDIRECT("'" &amp; Months &amp; "'!$G$5:$G$1000"),$F210,INDIRECT("'" &amp; Months &amp; "'!$H$5:$H$1000"),$G210)),)</f>
        <v>0</v>
      </c>
      <c r="T210" s="41">
        <f ca="1">(R210-S210-L210)</f>
        <v>0</v>
      </c>
      <c r="U210" s="53">
        <f ca="1">IFERROR(T210/(L210+M210),0)</f>
        <v>0</v>
      </c>
    </row>
    <row r="211" spans="2:21" ht="15" customHeight="1" x14ac:dyDescent="0.2">
      <c r="B211" s="36">
        <v>205</v>
      </c>
      <c r="C211" s="37"/>
      <c r="D211" s="62"/>
      <c r="E211" s="2"/>
      <c r="F211" s="7"/>
      <c r="G211" s="3"/>
      <c r="H211" s="3"/>
      <c r="I211" s="108"/>
      <c r="J211" s="109"/>
      <c r="K211" s="42"/>
      <c r="L211" s="40">
        <f>SUM(I211:K211)</f>
        <v>0</v>
      </c>
      <c r="M211" s="109"/>
      <c r="N211" s="39"/>
      <c r="O211" s="39"/>
      <c r="P211" s="43">
        <f>(L211+(L211*0.129+4.6))+M211</f>
        <v>4.5999999999999996</v>
      </c>
      <c r="Q211" s="44">
        <f>(L211+(L211*0.029+4.6))+M211</f>
        <v>4.5999999999999996</v>
      </c>
      <c r="R211" s="104">
        <f ca="1">IFERROR(SUMPRODUCT(SUMIFS(INDIRECT("'" &amp; Months &amp; "'!$K$5:$K$1000"),INDIRECT("'" &amp; Months &amp; "'!$C$5:$C$1000"),$B211,INDIRECT("'" &amp; Months &amp; "'!$E$5:$E$1000"),$D211,INDIRECT("'" &amp; Months &amp; "'!$F$5:$F$1000"),$E211,INDIRECT("'" &amp; Months &amp; "'!$G$5:$G$1000"),$F211,INDIRECT("'" &amp; Months &amp; "'!$H$5:$H$1000"),$G211)),)</f>
        <v>0</v>
      </c>
      <c r="S211" s="105">
        <f ca="1">IFERROR(SUMPRODUCT(SUMIFS(INDIRECT("'" &amp; Months &amp; "'!$P$5:$P$1000"),INDIRECT("'" &amp; Months &amp; "'!$C$5:$C$1000"),$B211,INDIRECT("'" &amp; Months &amp; "'!$E$5:$E$1000"),$D211,INDIRECT("'" &amp; Months &amp; "'!$F$5:$F$1000"),$E211,INDIRECT("'" &amp; Months &amp; "'!$G$5:$G$1000"),$F211,INDIRECT("'" &amp; Months &amp; "'!$H$5:$H$1000"),$G211)),)</f>
        <v>0</v>
      </c>
      <c r="T211" s="41">
        <f ca="1">(R211-S211-L211)</f>
        <v>0</v>
      </c>
      <c r="U211" s="53">
        <f ca="1">IFERROR(T211/(L211+M211),0)</f>
        <v>0</v>
      </c>
    </row>
    <row r="212" spans="2:21" ht="15" customHeight="1" x14ac:dyDescent="0.2">
      <c r="B212" s="36">
        <v>206</v>
      </c>
      <c r="C212" s="37"/>
      <c r="D212" s="62"/>
      <c r="E212" s="2"/>
      <c r="F212" s="7"/>
      <c r="G212" s="3"/>
      <c r="H212" s="3"/>
      <c r="I212" s="108"/>
      <c r="J212" s="109"/>
      <c r="K212" s="42"/>
      <c r="L212" s="40">
        <f>SUM(I212:K212)</f>
        <v>0</v>
      </c>
      <c r="M212" s="109"/>
      <c r="N212" s="39"/>
      <c r="O212" s="39"/>
      <c r="P212" s="43">
        <f>(L212+(L212*0.129+4.6))+M212</f>
        <v>4.5999999999999996</v>
      </c>
      <c r="Q212" s="44">
        <f>(L212+(L212*0.029+4.6))+M212</f>
        <v>4.5999999999999996</v>
      </c>
      <c r="R212" s="104">
        <f ca="1">IFERROR(SUMPRODUCT(SUMIFS(INDIRECT("'" &amp; Months &amp; "'!$K$5:$K$1000"),INDIRECT("'" &amp; Months &amp; "'!$C$5:$C$1000"),$B212,INDIRECT("'" &amp; Months &amp; "'!$E$5:$E$1000"),$D212,INDIRECT("'" &amp; Months &amp; "'!$F$5:$F$1000"),$E212,INDIRECT("'" &amp; Months &amp; "'!$G$5:$G$1000"),$F212,INDIRECT("'" &amp; Months &amp; "'!$H$5:$H$1000"),$G212)),)</f>
        <v>0</v>
      </c>
      <c r="S212" s="105">
        <f ca="1">IFERROR(SUMPRODUCT(SUMIFS(INDIRECT("'" &amp; Months &amp; "'!$P$5:$P$1000"),INDIRECT("'" &amp; Months &amp; "'!$C$5:$C$1000"),$B212,INDIRECT("'" &amp; Months &amp; "'!$E$5:$E$1000"),$D212,INDIRECT("'" &amp; Months &amp; "'!$F$5:$F$1000"),$E212,INDIRECT("'" &amp; Months &amp; "'!$G$5:$G$1000"),$F212,INDIRECT("'" &amp; Months &amp; "'!$H$5:$H$1000"),$G212)),)</f>
        <v>0</v>
      </c>
      <c r="T212" s="41">
        <f ca="1">(R212-S212-L212)</f>
        <v>0</v>
      </c>
      <c r="U212" s="53">
        <f ca="1">IFERROR(T212/(L212+M212),0)</f>
        <v>0</v>
      </c>
    </row>
    <row r="213" spans="2:21" ht="15" customHeight="1" x14ac:dyDescent="0.2">
      <c r="B213" s="36">
        <v>207</v>
      </c>
      <c r="C213" s="37"/>
      <c r="D213" s="62"/>
      <c r="E213" s="2"/>
      <c r="F213" s="7"/>
      <c r="G213" s="3"/>
      <c r="H213" s="3"/>
      <c r="I213" s="108"/>
      <c r="J213" s="109"/>
      <c r="K213" s="42"/>
      <c r="L213" s="40">
        <f>SUM(I213:K213)</f>
        <v>0</v>
      </c>
      <c r="M213" s="109"/>
      <c r="N213" s="39"/>
      <c r="O213" s="39"/>
      <c r="P213" s="43">
        <f>(L213+(L213*0.129+4.6))+M213</f>
        <v>4.5999999999999996</v>
      </c>
      <c r="Q213" s="44">
        <f>(L213+(L213*0.029+4.6))+M213</f>
        <v>4.5999999999999996</v>
      </c>
      <c r="R213" s="104">
        <f ca="1">IFERROR(SUMPRODUCT(SUMIFS(INDIRECT("'" &amp; Months &amp; "'!$K$5:$K$1000"),INDIRECT("'" &amp; Months &amp; "'!$C$5:$C$1000"),$B213,INDIRECT("'" &amp; Months &amp; "'!$E$5:$E$1000"),$D213,INDIRECT("'" &amp; Months &amp; "'!$F$5:$F$1000"),$E213,INDIRECT("'" &amp; Months &amp; "'!$G$5:$G$1000"),$F213,INDIRECT("'" &amp; Months &amp; "'!$H$5:$H$1000"),$G213)),)</f>
        <v>0</v>
      </c>
      <c r="S213" s="105">
        <f ca="1">IFERROR(SUMPRODUCT(SUMIFS(INDIRECT("'" &amp; Months &amp; "'!$P$5:$P$1000"),INDIRECT("'" &amp; Months &amp; "'!$C$5:$C$1000"),$B213,INDIRECT("'" &amp; Months &amp; "'!$E$5:$E$1000"),$D213,INDIRECT("'" &amp; Months &amp; "'!$F$5:$F$1000"),$E213,INDIRECT("'" &amp; Months &amp; "'!$G$5:$G$1000"),$F213,INDIRECT("'" &amp; Months &amp; "'!$H$5:$H$1000"),$G213)),)</f>
        <v>0</v>
      </c>
      <c r="T213" s="41">
        <f ca="1">(R213-S213-L213)</f>
        <v>0</v>
      </c>
      <c r="U213" s="53">
        <f ca="1">IFERROR(T213/(L213+M213),0)</f>
        <v>0</v>
      </c>
    </row>
    <row r="214" spans="2:21" ht="15" customHeight="1" x14ac:dyDescent="0.2">
      <c r="B214" s="36">
        <v>208</v>
      </c>
      <c r="C214" s="37"/>
      <c r="D214" s="62"/>
      <c r="E214" s="2"/>
      <c r="F214" s="7"/>
      <c r="G214" s="3"/>
      <c r="H214" s="3"/>
      <c r="I214" s="108"/>
      <c r="J214" s="109"/>
      <c r="K214" s="42"/>
      <c r="L214" s="40">
        <f>SUM(I214:K214)</f>
        <v>0</v>
      </c>
      <c r="M214" s="109"/>
      <c r="N214" s="39"/>
      <c r="O214" s="39"/>
      <c r="P214" s="43">
        <f>(L214+(L214*0.129+4.6))+M214</f>
        <v>4.5999999999999996</v>
      </c>
      <c r="Q214" s="44">
        <f>(L214+(L214*0.029+4.6))+M214</f>
        <v>4.5999999999999996</v>
      </c>
      <c r="R214" s="104">
        <f ca="1">IFERROR(SUMPRODUCT(SUMIFS(INDIRECT("'" &amp; Months &amp; "'!$K$5:$K$1000"),INDIRECT("'" &amp; Months &amp; "'!$C$5:$C$1000"),$B214,INDIRECT("'" &amp; Months &amp; "'!$E$5:$E$1000"),$D214,INDIRECT("'" &amp; Months &amp; "'!$F$5:$F$1000"),$E214,INDIRECT("'" &amp; Months &amp; "'!$G$5:$G$1000"),$F214,INDIRECT("'" &amp; Months &amp; "'!$H$5:$H$1000"),$G214)),)</f>
        <v>0</v>
      </c>
      <c r="S214" s="105">
        <f ca="1">IFERROR(SUMPRODUCT(SUMIFS(INDIRECT("'" &amp; Months &amp; "'!$P$5:$P$1000"),INDIRECT("'" &amp; Months &amp; "'!$C$5:$C$1000"),$B214,INDIRECT("'" &amp; Months &amp; "'!$E$5:$E$1000"),$D214,INDIRECT("'" &amp; Months &amp; "'!$F$5:$F$1000"),$E214,INDIRECT("'" &amp; Months &amp; "'!$G$5:$G$1000"),$F214,INDIRECT("'" &amp; Months &amp; "'!$H$5:$H$1000"),$G214)),)</f>
        <v>0</v>
      </c>
      <c r="T214" s="41">
        <f ca="1">(R214-S214-L214)</f>
        <v>0</v>
      </c>
      <c r="U214" s="53">
        <f ca="1">IFERROR(T214/(L214+M214),0)</f>
        <v>0</v>
      </c>
    </row>
    <row r="215" spans="2:21" ht="15" customHeight="1" x14ac:dyDescent="0.2">
      <c r="B215" s="36">
        <v>209</v>
      </c>
      <c r="C215" s="37"/>
      <c r="D215" s="62"/>
      <c r="E215" s="2"/>
      <c r="F215" s="7"/>
      <c r="G215" s="3"/>
      <c r="H215" s="3"/>
      <c r="I215" s="108"/>
      <c r="J215" s="109"/>
      <c r="K215" s="42"/>
      <c r="L215" s="40">
        <f>SUM(I215:K215)</f>
        <v>0</v>
      </c>
      <c r="M215" s="109"/>
      <c r="N215" s="39"/>
      <c r="O215" s="39"/>
      <c r="P215" s="43">
        <f>(L215+(L215*0.129+4.6))+M215</f>
        <v>4.5999999999999996</v>
      </c>
      <c r="Q215" s="44">
        <f>(L215+(L215*0.029+4.6))+M215</f>
        <v>4.5999999999999996</v>
      </c>
      <c r="R215" s="104">
        <f ca="1">IFERROR(SUMPRODUCT(SUMIFS(INDIRECT("'" &amp; Months &amp; "'!$K$5:$K$1000"),INDIRECT("'" &amp; Months &amp; "'!$C$5:$C$1000"),$B215,INDIRECT("'" &amp; Months &amp; "'!$E$5:$E$1000"),$D215,INDIRECT("'" &amp; Months &amp; "'!$F$5:$F$1000"),$E215,INDIRECT("'" &amp; Months &amp; "'!$G$5:$G$1000"),$F215,INDIRECT("'" &amp; Months &amp; "'!$H$5:$H$1000"),$G215)),)</f>
        <v>0</v>
      </c>
      <c r="S215" s="105">
        <f ca="1">IFERROR(SUMPRODUCT(SUMIFS(INDIRECT("'" &amp; Months &amp; "'!$P$5:$P$1000"),INDIRECT("'" &amp; Months &amp; "'!$C$5:$C$1000"),$B215,INDIRECT("'" &amp; Months &amp; "'!$E$5:$E$1000"),$D215,INDIRECT("'" &amp; Months &amp; "'!$F$5:$F$1000"),$E215,INDIRECT("'" &amp; Months &amp; "'!$G$5:$G$1000"),$F215,INDIRECT("'" &amp; Months &amp; "'!$H$5:$H$1000"),$G215)),)</f>
        <v>0</v>
      </c>
      <c r="T215" s="41">
        <f ca="1">(R215-S215-L215)</f>
        <v>0</v>
      </c>
      <c r="U215" s="53">
        <f ca="1">IFERROR(T215/(L215+M215),0)</f>
        <v>0</v>
      </c>
    </row>
    <row r="216" spans="2:21" ht="15" customHeight="1" x14ac:dyDescent="0.2">
      <c r="B216" s="36">
        <v>210</v>
      </c>
      <c r="C216" s="37"/>
      <c r="D216" s="62"/>
      <c r="E216" s="2"/>
      <c r="F216" s="7"/>
      <c r="G216" s="3"/>
      <c r="H216" s="3"/>
      <c r="I216" s="108"/>
      <c r="J216" s="109"/>
      <c r="K216" s="42"/>
      <c r="L216" s="40">
        <f>SUM(I216:K216)</f>
        <v>0</v>
      </c>
      <c r="M216" s="109"/>
      <c r="N216" s="39"/>
      <c r="O216" s="39"/>
      <c r="P216" s="43">
        <f>(L216+(L216*0.129+4.6))+M216</f>
        <v>4.5999999999999996</v>
      </c>
      <c r="Q216" s="44">
        <f>(L216+(L216*0.029+4.6))+M216</f>
        <v>4.5999999999999996</v>
      </c>
      <c r="R216" s="104">
        <f ca="1">IFERROR(SUMPRODUCT(SUMIFS(INDIRECT("'" &amp; Months &amp; "'!$K$5:$K$1000"),INDIRECT("'" &amp; Months &amp; "'!$C$5:$C$1000"),$B216,INDIRECT("'" &amp; Months &amp; "'!$E$5:$E$1000"),$D216,INDIRECT("'" &amp; Months &amp; "'!$F$5:$F$1000"),$E216,INDIRECT("'" &amp; Months &amp; "'!$G$5:$G$1000"),$F216,INDIRECT("'" &amp; Months &amp; "'!$H$5:$H$1000"),$G216)),)</f>
        <v>0</v>
      </c>
      <c r="S216" s="105">
        <f ca="1">IFERROR(SUMPRODUCT(SUMIFS(INDIRECT("'" &amp; Months &amp; "'!$P$5:$P$1000"),INDIRECT("'" &amp; Months &amp; "'!$C$5:$C$1000"),$B216,INDIRECT("'" &amp; Months &amp; "'!$E$5:$E$1000"),$D216,INDIRECT("'" &amp; Months &amp; "'!$F$5:$F$1000"),$E216,INDIRECT("'" &amp; Months &amp; "'!$G$5:$G$1000"),$F216,INDIRECT("'" &amp; Months &amp; "'!$H$5:$H$1000"),$G216)),)</f>
        <v>0</v>
      </c>
      <c r="T216" s="41">
        <f ca="1">(R216-S216-L216)</f>
        <v>0</v>
      </c>
      <c r="U216" s="53">
        <f ca="1">IFERROR(T216/(L216+M216),0)</f>
        <v>0</v>
      </c>
    </row>
    <row r="217" spans="2:21" ht="15" customHeight="1" x14ac:dyDescent="0.2">
      <c r="B217" s="36">
        <v>211</v>
      </c>
      <c r="C217" s="37"/>
      <c r="D217" s="62"/>
      <c r="E217" s="2"/>
      <c r="F217" s="7"/>
      <c r="G217" s="3"/>
      <c r="H217" s="3"/>
      <c r="I217" s="108"/>
      <c r="J217" s="109"/>
      <c r="K217" s="42"/>
      <c r="L217" s="40">
        <f>SUM(I217:K217)</f>
        <v>0</v>
      </c>
      <c r="M217" s="109"/>
      <c r="N217" s="39"/>
      <c r="O217" s="39"/>
      <c r="P217" s="43">
        <f>(L217+(L217*0.129+4.6))+M217</f>
        <v>4.5999999999999996</v>
      </c>
      <c r="Q217" s="44">
        <f>(L217+(L217*0.029+4.6))+M217</f>
        <v>4.5999999999999996</v>
      </c>
      <c r="R217" s="104">
        <f ca="1">IFERROR(SUMPRODUCT(SUMIFS(INDIRECT("'" &amp; Months &amp; "'!$K$5:$K$1000"),INDIRECT("'" &amp; Months &amp; "'!$C$5:$C$1000"),$B217,INDIRECT("'" &amp; Months &amp; "'!$E$5:$E$1000"),$D217,INDIRECT("'" &amp; Months &amp; "'!$F$5:$F$1000"),$E217,INDIRECT("'" &amp; Months &amp; "'!$G$5:$G$1000"),$F217,INDIRECT("'" &amp; Months &amp; "'!$H$5:$H$1000"),$G217)),)</f>
        <v>0</v>
      </c>
      <c r="S217" s="105">
        <f ca="1">IFERROR(SUMPRODUCT(SUMIFS(INDIRECT("'" &amp; Months &amp; "'!$P$5:$P$1000"),INDIRECT("'" &amp; Months &amp; "'!$C$5:$C$1000"),$B217,INDIRECT("'" &amp; Months &amp; "'!$E$5:$E$1000"),$D217,INDIRECT("'" &amp; Months &amp; "'!$F$5:$F$1000"),$E217,INDIRECT("'" &amp; Months &amp; "'!$G$5:$G$1000"),$F217,INDIRECT("'" &amp; Months &amp; "'!$H$5:$H$1000"),$G217)),)</f>
        <v>0</v>
      </c>
      <c r="T217" s="41">
        <f ca="1">(R217-S217-L217)</f>
        <v>0</v>
      </c>
      <c r="U217" s="53">
        <f ca="1">IFERROR(T217/(L217+M217),0)</f>
        <v>0</v>
      </c>
    </row>
    <row r="218" spans="2:21" ht="15" customHeight="1" x14ac:dyDescent="0.2">
      <c r="B218" s="36">
        <v>212</v>
      </c>
      <c r="C218" s="37"/>
      <c r="D218" s="62"/>
      <c r="E218" s="2"/>
      <c r="F218" s="7"/>
      <c r="G218" s="3"/>
      <c r="H218" s="3"/>
      <c r="I218" s="108"/>
      <c r="J218" s="109"/>
      <c r="K218" s="42"/>
      <c r="L218" s="40">
        <f>SUM(I218:K218)</f>
        <v>0</v>
      </c>
      <c r="M218" s="109"/>
      <c r="N218" s="39"/>
      <c r="O218" s="39"/>
      <c r="P218" s="43">
        <f>(L218+(L218*0.129+4.6))+M218</f>
        <v>4.5999999999999996</v>
      </c>
      <c r="Q218" s="44">
        <f>(L218+(L218*0.029+4.6))+M218</f>
        <v>4.5999999999999996</v>
      </c>
      <c r="R218" s="104">
        <f ca="1">IFERROR(SUMPRODUCT(SUMIFS(INDIRECT("'" &amp; Months &amp; "'!$K$5:$K$1000"),INDIRECT("'" &amp; Months &amp; "'!$C$5:$C$1000"),$B218,INDIRECT("'" &amp; Months &amp; "'!$E$5:$E$1000"),$D218,INDIRECT("'" &amp; Months &amp; "'!$F$5:$F$1000"),$E218,INDIRECT("'" &amp; Months &amp; "'!$G$5:$G$1000"),$F218,INDIRECT("'" &amp; Months &amp; "'!$H$5:$H$1000"),$G218)),)</f>
        <v>0</v>
      </c>
      <c r="S218" s="105">
        <f ca="1">IFERROR(SUMPRODUCT(SUMIFS(INDIRECT("'" &amp; Months &amp; "'!$P$5:$P$1000"),INDIRECT("'" &amp; Months &amp; "'!$C$5:$C$1000"),$B218,INDIRECT("'" &amp; Months &amp; "'!$E$5:$E$1000"),$D218,INDIRECT("'" &amp; Months &amp; "'!$F$5:$F$1000"),$E218,INDIRECT("'" &amp; Months &amp; "'!$G$5:$G$1000"),$F218,INDIRECT("'" &amp; Months &amp; "'!$H$5:$H$1000"),$G218)),)</f>
        <v>0</v>
      </c>
      <c r="T218" s="41">
        <f ca="1">(R218-S218-L218)</f>
        <v>0</v>
      </c>
      <c r="U218" s="53">
        <f ca="1">IFERROR(T218/(L218+M218),0)</f>
        <v>0</v>
      </c>
    </row>
    <row r="219" spans="2:21" ht="15" customHeight="1" x14ac:dyDescent="0.2">
      <c r="B219" s="36">
        <v>213</v>
      </c>
      <c r="C219" s="37"/>
      <c r="D219" s="62"/>
      <c r="E219" s="2"/>
      <c r="F219" s="7"/>
      <c r="G219" s="3"/>
      <c r="H219" s="3"/>
      <c r="I219" s="108"/>
      <c r="J219" s="109"/>
      <c r="K219" s="42"/>
      <c r="L219" s="40">
        <f>SUM(I219:K219)</f>
        <v>0</v>
      </c>
      <c r="M219" s="109"/>
      <c r="N219" s="39"/>
      <c r="O219" s="39"/>
      <c r="P219" s="43">
        <f>(L219+(L219*0.129+4.6))+M219</f>
        <v>4.5999999999999996</v>
      </c>
      <c r="Q219" s="44">
        <f>(L219+(L219*0.029+4.6))+M219</f>
        <v>4.5999999999999996</v>
      </c>
      <c r="R219" s="104">
        <f ca="1">IFERROR(SUMPRODUCT(SUMIFS(INDIRECT("'" &amp; Months &amp; "'!$K$5:$K$1000"),INDIRECT("'" &amp; Months &amp; "'!$C$5:$C$1000"),$B219,INDIRECT("'" &amp; Months &amp; "'!$E$5:$E$1000"),$D219,INDIRECT("'" &amp; Months &amp; "'!$F$5:$F$1000"),$E219,INDIRECT("'" &amp; Months &amp; "'!$G$5:$G$1000"),$F219,INDIRECT("'" &amp; Months &amp; "'!$H$5:$H$1000"),$G219)),)</f>
        <v>0</v>
      </c>
      <c r="S219" s="105">
        <f ca="1">IFERROR(SUMPRODUCT(SUMIFS(INDIRECT("'" &amp; Months &amp; "'!$P$5:$P$1000"),INDIRECT("'" &amp; Months &amp; "'!$C$5:$C$1000"),$B219,INDIRECT("'" &amp; Months &amp; "'!$E$5:$E$1000"),$D219,INDIRECT("'" &amp; Months &amp; "'!$F$5:$F$1000"),$E219,INDIRECT("'" &amp; Months &amp; "'!$G$5:$G$1000"),$F219,INDIRECT("'" &amp; Months &amp; "'!$H$5:$H$1000"),$G219)),)</f>
        <v>0</v>
      </c>
      <c r="T219" s="41">
        <f ca="1">(R219-S219-L219)</f>
        <v>0</v>
      </c>
      <c r="U219" s="53">
        <f ca="1">IFERROR(T219/(L219+M219),0)</f>
        <v>0</v>
      </c>
    </row>
    <row r="220" spans="2:21" ht="15" customHeight="1" x14ac:dyDescent="0.2">
      <c r="B220" s="36">
        <v>214</v>
      </c>
      <c r="C220" s="37"/>
      <c r="D220" s="62"/>
      <c r="E220" s="2"/>
      <c r="F220" s="7"/>
      <c r="G220" s="3"/>
      <c r="H220" s="3"/>
      <c r="I220" s="108"/>
      <c r="J220" s="109"/>
      <c r="K220" s="42"/>
      <c r="L220" s="40">
        <f>SUM(I220:K220)</f>
        <v>0</v>
      </c>
      <c r="M220" s="109"/>
      <c r="N220" s="39"/>
      <c r="O220" s="39"/>
      <c r="P220" s="43">
        <f>(L220+(L220*0.129+4.6))+M220</f>
        <v>4.5999999999999996</v>
      </c>
      <c r="Q220" s="44">
        <f>(L220+(L220*0.029+4.6))+M220</f>
        <v>4.5999999999999996</v>
      </c>
      <c r="R220" s="104">
        <f ca="1">IFERROR(SUMPRODUCT(SUMIFS(INDIRECT("'" &amp; Months &amp; "'!$K$5:$K$1000"),INDIRECT("'" &amp; Months &amp; "'!$C$5:$C$1000"),$B220,INDIRECT("'" &amp; Months &amp; "'!$E$5:$E$1000"),$D220,INDIRECT("'" &amp; Months &amp; "'!$F$5:$F$1000"),$E220,INDIRECT("'" &amp; Months &amp; "'!$G$5:$G$1000"),$F220,INDIRECT("'" &amp; Months &amp; "'!$H$5:$H$1000"),$G220)),)</f>
        <v>0</v>
      </c>
      <c r="S220" s="105">
        <f ca="1">IFERROR(SUMPRODUCT(SUMIFS(INDIRECT("'" &amp; Months &amp; "'!$P$5:$P$1000"),INDIRECT("'" &amp; Months &amp; "'!$C$5:$C$1000"),$B220,INDIRECT("'" &amp; Months &amp; "'!$E$5:$E$1000"),$D220,INDIRECT("'" &amp; Months &amp; "'!$F$5:$F$1000"),$E220,INDIRECT("'" &amp; Months &amp; "'!$G$5:$G$1000"),$F220,INDIRECT("'" &amp; Months &amp; "'!$H$5:$H$1000"),$G220)),)</f>
        <v>0</v>
      </c>
      <c r="T220" s="41">
        <f ca="1">(R220-S220-L220)</f>
        <v>0</v>
      </c>
      <c r="U220" s="53">
        <f ca="1">IFERROR(T220/(L220+M220),0)</f>
        <v>0</v>
      </c>
    </row>
    <row r="221" spans="2:21" ht="15" customHeight="1" x14ac:dyDescent="0.2">
      <c r="B221" s="36">
        <v>215</v>
      </c>
      <c r="C221" s="37"/>
      <c r="D221" s="62"/>
      <c r="E221" s="2"/>
      <c r="F221" s="7"/>
      <c r="G221" s="3"/>
      <c r="H221" s="3"/>
      <c r="I221" s="108"/>
      <c r="J221" s="109"/>
      <c r="K221" s="42"/>
      <c r="L221" s="40">
        <f>SUM(I221:K221)</f>
        <v>0</v>
      </c>
      <c r="M221" s="109"/>
      <c r="N221" s="39"/>
      <c r="O221" s="39"/>
      <c r="P221" s="43">
        <f>(L221+(L221*0.129+4.6))+M221</f>
        <v>4.5999999999999996</v>
      </c>
      <c r="Q221" s="44">
        <f>(L221+(L221*0.029+4.6))+M221</f>
        <v>4.5999999999999996</v>
      </c>
      <c r="R221" s="104">
        <f ca="1">IFERROR(SUMPRODUCT(SUMIFS(INDIRECT("'" &amp; Months &amp; "'!$K$5:$K$1000"),INDIRECT("'" &amp; Months &amp; "'!$C$5:$C$1000"),$B221,INDIRECT("'" &amp; Months &amp; "'!$E$5:$E$1000"),$D221,INDIRECT("'" &amp; Months &amp; "'!$F$5:$F$1000"),$E221,INDIRECT("'" &amp; Months &amp; "'!$G$5:$G$1000"),$F221,INDIRECT("'" &amp; Months &amp; "'!$H$5:$H$1000"),$G221)),)</f>
        <v>0</v>
      </c>
      <c r="S221" s="105">
        <f ca="1">IFERROR(SUMPRODUCT(SUMIFS(INDIRECT("'" &amp; Months &amp; "'!$P$5:$P$1000"),INDIRECT("'" &amp; Months &amp; "'!$C$5:$C$1000"),$B221,INDIRECT("'" &amp; Months &amp; "'!$E$5:$E$1000"),$D221,INDIRECT("'" &amp; Months &amp; "'!$F$5:$F$1000"),$E221,INDIRECT("'" &amp; Months &amp; "'!$G$5:$G$1000"),$F221,INDIRECT("'" &amp; Months &amp; "'!$H$5:$H$1000"),$G221)),)</f>
        <v>0</v>
      </c>
      <c r="T221" s="41">
        <f ca="1">(R221-S221-L221)</f>
        <v>0</v>
      </c>
      <c r="U221" s="53">
        <f ca="1">IFERROR(T221/(L221+M221),0)</f>
        <v>0</v>
      </c>
    </row>
    <row r="222" spans="2:21" ht="15" customHeight="1" x14ac:dyDescent="0.2">
      <c r="B222" s="36">
        <v>216</v>
      </c>
      <c r="C222" s="37"/>
      <c r="D222" s="62"/>
      <c r="E222" s="2"/>
      <c r="F222" s="7"/>
      <c r="G222" s="3"/>
      <c r="H222" s="3"/>
      <c r="I222" s="108"/>
      <c r="J222" s="109"/>
      <c r="K222" s="42"/>
      <c r="L222" s="40">
        <f>SUM(I222:K222)</f>
        <v>0</v>
      </c>
      <c r="M222" s="109"/>
      <c r="N222" s="39"/>
      <c r="O222" s="39"/>
      <c r="P222" s="43">
        <f>(L222+(L222*0.129+4.6))+M222</f>
        <v>4.5999999999999996</v>
      </c>
      <c r="Q222" s="44">
        <f>(L222+(L222*0.029+4.6))+M222</f>
        <v>4.5999999999999996</v>
      </c>
      <c r="R222" s="104">
        <f ca="1">IFERROR(SUMPRODUCT(SUMIFS(INDIRECT("'" &amp; Months &amp; "'!$K$5:$K$1000"),INDIRECT("'" &amp; Months &amp; "'!$C$5:$C$1000"),$B222,INDIRECT("'" &amp; Months &amp; "'!$E$5:$E$1000"),$D222,INDIRECT("'" &amp; Months &amp; "'!$F$5:$F$1000"),$E222,INDIRECT("'" &amp; Months &amp; "'!$G$5:$G$1000"),$F222,INDIRECT("'" &amp; Months &amp; "'!$H$5:$H$1000"),$G222)),)</f>
        <v>0</v>
      </c>
      <c r="S222" s="105">
        <f ca="1">IFERROR(SUMPRODUCT(SUMIFS(INDIRECT("'" &amp; Months &amp; "'!$P$5:$P$1000"),INDIRECT("'" &amp; Months &amp; "'!$C$5:$C$1000"),$B222,INDIRECT("'" &amp; Months &amp; "'!$E$5:$E$1000"),$D222,INDIRECT("'" &amp; Months &amp; "'!$F$5:$F$1000"),$E222,INDIRECT("'" &amp; Months &amp; "'!$G$5:$G$1000"),$F222,INDIRECT("'" &amp; Months &amp; "'!$H$5:$H$1000"),$G222)),)</f>
        <v>0</v>
      </c>
      <c r="T222" s="41">
        <f ca="1">(R222-S222-L222)</f>
        <v>0</v>
      </c>
      <c r="U222" s="53">
        <f ca="1">IFERROR(T222/(L222+M222),0)</f>
        <v>0</v>
      </c>
    </row>
    <row r="223" spans="2:21" ht="15" customHeight="1" x14ac:dyDescent="0.2">
      <c r="B223" s="36">
        <v>217</v>
      </c>
      <c r="C223" s="37"/>
      <c r="D223" s="62"/>
      <c r="E223" s="2"/>
      <c r="F223" s="7"/>
      <c r="G223" s="3"/>
      <c r="H223" s="3"/>
      <c r="I223" s="108"/>
      <c r="J223" s="109"/>
      <c r="K223" s="42"/>
      <c r="L223" s="40">
        <f>SUM(I223:K223)</f>
        <v>0</v>
      </c>
      <c r="M223" s="109"/>
      <c r="N223" s="39"/>
      <c r="O223" s="39"/>
      <c r="P223" s="43">
        <f>(L223+(L223*0.129+4.6))+M223</f>
        <v>4.5999999999999996</v>
      </c>
      <c r="Q223" s="44">
        <f>(L223+(L223*0.029+4.6))+M223</f>
        <v>4.5999999999999996</v>
      </c>
      <c r="R223" s="104">
        <f ca="1">IFERROR(SUMPRODUCT(SUMIFS(INDIRECT("'" &amp; Months &amp; "'!$K$5:$K$1000"),INDIRECT("'" &amp; Months &amp; "'!$C$5:$C$1000"),$B223,INDIRECT("'" &amp; Months &amp; "'!$E$5:$E$1000"),$D223,INDIRECT("'" &amp; Months &amp; "'!$F$5:$F$1000"),$E223,INDIRECT("'" &amp; Months &amp; "'!$G$5:$G$1000"),$F223,INDIRECT("'" &amp; Months &amp; "'!$H$5:$H$1000"),$G223)),)</f>
        <v>0</v>
      </c>
      <c r="S223" s="105">
        <f ca="1">IFERROR(SUMPRODUCT(SUMIFS(INDIRECT("'" &amp; Months &amp; "'!$P$5:$P$1000"),INDIRECT("'" &amp; Months &amp; "'!$C$5:$C$1000"),$B223,INDIRECT("'" &amp; Months &amp; "'!$E$5:$E$1000"),$D223,INDIRECT("'" &amp; Months &amp; "'!$F$5:$F$1000"),$E223,INDIRECT("'" &amp; Months &amp; "'!$G$5:$G$1000"),$F223,INDIRECT("'" &amp; Months &amp; "'!$H$5:$H$1000"),$G223)),)</f>
        <v>0</v>
      </c>
      <c r="T223" s="41">
        <f ca="1">(R223-S223-L223)</f>
        <v>0</v>
      </c>
      <c r="U223" s="53">
        <f ca="1">IFERROR(T223/(L223+M223),0)</f>
        <v>0</v>
      </c>
    </row>
    <row r="224" spans="2:21" ht="15" customHeight="1" x14ac:dyDescent="0.2">
      <c r="B224" s="36">
        <v>218</v>
      </c>
      <c r="C224" s="37"/>
      <c r="D224" s="62"/>
      <c r="E224" s="2"/>
      <c r="F224" s="7"/>
      <c r="G224" s="3"/>
      <c r="H224" s="3"/>
      <c r="I224" s="108"/>
      <c r="J224" s="109"/>
      <c r="K224" s="42"/>
      <c r="L224" s="40">
        <f>SUM(I224:K224)</f>
        <v>0</v>
      </c>
      <c r="M224" s="109"/>
      <c r="N224" s="39"/>
      <c r="O224" s="39"/>
      <c r="P224" s="43">
        <f>(L224+(L224*0.129+4.6))+M224</f>
        <v>4.5999999999999996</v>
      </c>
      <c r="Q224" s="44">
        <f>(L224+(L224*0.029+4.6))+M224</f>
        <v>4.5999999999999996</v>
      </c>
      <c r="R224" s="104">
        <f ca="1">IFERROR(SUMPRODUCT(SUMIFS(INDIRECT("'" &amp; Months &amp; "'!$K$5:$K$1000"),INDIRECT("'" &amp; Months &amp; "'!$C$5:$C$1000"),$B224,INDIRECT("'" &amp; Months &amp; "'!$E$5:$E$1000"),$D224,INDIRECT("'" &amp; Months &amp; "'!$F$5:$F$1000"),$E224,INDIRECT("'" &amp; Months &amp; "'!$G$5:$G$1000"),$F224,INDIRECT("'" &amp; Months &amp; "'!$H$5:$H$1000"),$G224)),)</f>
        <v>0</v>
      </c>
      <c r="S224" s="105">
        <f ca="1">IFERROR(SUMPRODUCT(SUMIFS(INDIRECT("'" &amp; Months &amp; "'!$P$5:$P$1000"),INDIRECT("'" &amp; Months &amp; "'!$C$5:$C$1000"),$B224,INDIRECT("'" &amp; Months &amp; "'!$E$5:$E$1000"),$D224,INDIRECT("'" &amp; Months &amp; "'!$F$5:$F$1000"),$E224,INDIRECT("'" &amp; Months &amp; "'!$G$5:$G$1000"),$F224,INDIRECT("'" &amp; Months &amp; "'!$H$5:$H$1000"),$G224)),)</f>
        <v>0</v>
      </c>
      <c r="T224" s="41">
        <f ca="1">(R224-S224-L224)</f>
        <v>0</v>
      </c>
      <c r="U224" s="53">
        <f ca="1">IFERROR(T224/(L224+M224),0)</f>
        <v>0</v>
      </c>
    </row>
    <row r="225" spans="2:21" ht="15" customHeight="1" x14ac:dyDescent="0.2">
      <c r="B225" s="36">
        <v>219</v>
      </c>
      <c r="C225" s="37"/>
      <c r="D225" s="62"/>
      <c r="E225" s="2"/>
      <c r="F225" s="7"/>
      <c r="G225" s="3"/>
      <c r="H225" s="3"/>
      <c r="I225" s="108"/>
      <c r="J225" s="109"/>
      <c r="K225" s="42"/>
      <c r="L225" s="40">
        <f>SUM(I225:K225)</f>
        <v>0</v>
      </c>
      <c r="M225" s="109"/>
      <c r="N225" s="39"/>
      <c r="O225" s="39"/>
      <c r="P225" s="43">
        <f>(L225+(L225*0.129+4.6))+M225</f>
        <v>4.5999999999999996</v>
      </c>
      <c r="Q225" s="44">
        <f>(L225+(L225*0.029+4.6))+M225</f>
        <v>4.5999999999999996</v>
      </c>
      <c r="R225" s="104">
        <f ca="1">IFERROR(SUMPRODUCT(SUMIFS(INDIRECT("'" &amp; Months &amp; "'!$K$5:$K$1000"),INDIRECT("'" &amp; Months &amp; "'!$C$5:$C$1000"),$B225,INDIRECT("'" &amp; Months &amp; "'!$E$5:$E$1000"),$D225,INDIRECT("'" &amp; Months &amp; "'!$F$5:$F$1000"),$E225,INDIRECT("'" &amp; Months &amp; "'!$G$5:$G$1000"),$F225,INDIRECT("'" &amp; Months &amp; "'!$H$5:$H$1000"),$G225)),)</f>
        <v>0</v>
      </c>
      <c r="S225" s="105">
        <f ca="1">IFERROR(SUMPRODUCT(SUMIFS(INDIRECT("'" &amp; Months &amp; "'!$P$5:$P$1000"),INDIRECT("'" &amp; Months &amp; "'!$C$5:$C$1000"),$B225,INDIRECT("'" &amp; Months &amp; "'!$E$5:$E$1000"),$D225,INDIRECT("'" &amp; Months &amp; "'!$F$5:$F$1000"),$E225,INDIRECT("'" &amp; Months &amp; "'!$G$5:$G$1000"),$F225,INDIRECT("'" &amp; Months &amp; "'!$H$5:$H$1000"),$G225)),)</f>
        <v>0</v>
      </c>
      <c r="T225" s="41">
        <f ca="1">(R225-S225-L225)</f>
        <v>0</v>
      </c>
      <c r="U225" s="53">
        <f ca="1">IFERROR(T225/(L225+M225),0)</f>
        <v>0</v>
      </c>
    </row>
    <row r="226" spans="2:21" ht="15" customHeight="1" x14ac:dyDescent="0.2">
      <c r="B226" s="36">
        <v>220</v>
      </c>
      <c r="C226" s="37"/>
      <c r="D226" s="62"/>
      <c r="E226" s="2"/>
      <c r="F226" s="7"/>
      <c r="G226" s="3"/>
      <c r="H226" s="3"/>
      <c r="I226" s="108"/>
      <c r="J226" s="109"/>
      <c r="K226" s="42"/>
      <c r="L226" s="40">
        <f>SUM(I226:K226)</f>
        <v>0</v>
      </c>
      <c r="M226" s="109"/>
      <c r="N226" s="39"/>
      <c r="O226" s="39"/>
      <c r="P226" s="43">
        <f>(L226+(L226*0.129+4.6))+M226</f>
        <v>4.5999999999999996</v>
      </c>
      <c r="Q226" s="44">
        <f>(L226+(L226*0.029+4.6))+M226</f>
        <v>4.5999999999999996</v>
      </c>
      <c r="R226" s="104">
        <f ca="1">IFERROR(SUMPRODUCT(SUMIFS(INDIRECT("'" &amp; Months &amp; "'!$K$5:$K$1000"),INDIRECT("'" &amp; Months &amp; "'!$C$5:$C$1000"),$B226,INDIRECT("'" &amp; Months &amp; "'!$E$5:$E$1000"),$D226,INDIRECT("'" &amp; Months &amp; "'!$F$5:$F$1000"),$E226,INDIRECT("'" &amp; Months &amp; "'!$G$5:$G$1000"),$F226,INDIRECT("'" &amp; Months &amp; "'!$H$5:$H$1000"),$G226)),)</f>
        <v>0</v>
      </c>
      <c r="S226" s="105">
        <f ca="1">IFERROR(SUMPRODUCT(SUMIFS(INDIRECT("'" &amp; Months &amp; "'!$P$5:$P$1000"),INDIRECT("'" &amp; Months &amp; "'!$C$5:$C$1000"),$B226,INDIRECT("'" &amp; Months &amp; "'!$E$5:$E$1000"),$D226,INDIRECT("'" &amp; Months &amp; "'!$F$5:$F$1000"),$E226,INDIRECT("'" &amp; Months &amp; "'!$G$5:$G$1000"),$F226,INDIRECT("'" &amp; Months &amp; "'!$H$5:$H$1000"),$G226)),)</f>
        <v>0</v>
      </c>
      <c r="T226" s="41">
        <f ca="1">(R226-S226-L226)</f>
        <v>0</v>
      </c>
      <c r="U226" s="53">
        <f ca="1">IFERROR(T226/(L226+M226),0)</f>
        <v>0</v>
      </c>
    </row>
    <row r="227" spans="2:21" ht="15" customHeight="1" x14ac:dyDescent="0.2">
      <c r="B227" s="36">
        <v>221</v>
      </c>
      <c r="C227" s="37"/>
      <c r="D227" s="62"/>
      <c r="E227" s="2"/>
      <c r="F227" s="7"/>
      <c r="G227" s="3"/>
      <c r="H227" s="3"/>
      <c r="I227" s="108"/>
      <c r="J227" s="109"/>
      <c r="K227" s="42"/>
      <c r="L227" s="40">
        <f>SUM(I227:K227)</f>
        <v>0</v>
      </c>
      <c r="M227" s="109"/>
      <c r="N227" s="39"/>
      <c r="O227" s="39"/>
      <c r="P227" s="43">
        <f>(L227+(L227*0.129+4.6))+M227</f>
        <v>4.5999999999999996</v>
      </c>
      <c r="Q227" s="44">
        <f>(L227+(L227*0.029+4.6))+M227</f>
        <v>4.5999999999999996</v>
      </c>
      <c r="R227" s="104">
        <f ca="1">IFERROR(SUMPRODUCT(SUMIFS(INDIRECT("'" &amp; Months &amp; "'!$K$5:$K$1000"),INDIRECT("'" &amp; Months &amp; "'!$C$5:$C$1000"),$B227,INDIRECT("'" &amp; Months &amp; "'!$E$5:$E$1000"),$D227,INDIRECT("'" &amp; Months &amp; "'!$F$5:$F$1000"),$E227,INDIRECT("'" &amp; Months &amp; "'!$G$5:$G$1000"),$F227,INDIRECT("'" &amp; Months &amp; "'!$H$5:$H$1000"),$G227)),)</f>
        <v>0</v>
      </c>
      <c r="S227" s="105">
        <f ca="1">IFERROR(SUMPRODUCT(SUMIFS(INDIRECT("'" &amp; Months &amp; "'!$P$5:$P$1000"),INDIRECT("'" &amp; Months &amp; "'!$C$5:$C$1000"),$B227,INDIRECT("'" &amp; Months &amp; "'!$E$5:$E$1000"),$D227,INDIRECT("'" &amp; Months &amp; "'!$F$5:$F$1000"),$E227,INDIRECT("'" &amp; Months &amp; "'!$G$5:$G$1000"),$F227,INDIRECT("'" &amp; Months &amp; "'!$H$5:$H$1000"),$G227)),)</f>
        <v>0</v>
      </c>
      <c r="T227" s="41">
        <f ca="1">(R227-S227-L227)</f>
        <v>0</v>
      </c>
      <c r="U227" s="53">
        <f ca="1">IFERROR(T227/(L227+M227),0)</f>
        <v>0</v>
      </c>
    </row>
    <row r="228" spans="2:21" ht="15" customHeight="1" x14ac:dyDescent="0.2">
      <c r="B228" s="36">
        <v>222</v>
      </c>
      <c r="C228" s="37"/>
      <c r="D228" s="62"/>
      <c r="E228" s="2"/>
      <c r="F228" s="7"/>
      <c r="G228" s="3"/>
      <c r="H228" s="3"/>
      <c r="I228" s="108"/>
      <c r="J228" s="109"/>
      <c r="K228" s="42"/>
      <c r="L228" s="40">
        <f>SUM(I228:K228)</f>
        <v>0</v>
      </c>
      <c r="M228" s="109"/>
      <c r="N228" s="39"/>
      <c r="O228" s="39"/>
      <c r="P228" s="43">
        <f>(L228+(L228*0.129+4.6))+M228</f>
        <v>4.5999999999999996</v>
      </c>
      <c r="Q228" s="44">
        <f>(L228+(L228*0.029+4.6))+M228</f>
        <v>4.5999999999999996</v>
      </c>
      <c r="R228" s="104">
        <f ca="1">IFERROR(SUMPRODUCT(SUMIFS(INDIRECT("'" &amp; Months &amp; "'!$K$5:$K$1000"),INDIRECT("'" &amp; Months &amp; "'!$C$5:$C$1000"),$B228,INDIRECT("'" &amp; Months &amp; "'!$E$5:$E$1000"),$D228,INDIRECT("'" &amp; Months &amp; "'!$F$5:$F$1000"),$E228,INDIRECT("'" &amp; Months &amp; "'!$G$5:$G$1000"),$F228,INDIRECT("'" &amp; Months &amp; "'!$H$5:$H$1000"),$G228)),)</f>
        <v>0</v>
      </c>
      <c r="S228" s="105">
        <f ca="1">IFERROR(SUMPRODUCT(SUMIFS(INDIRECT("'" &amp; Months &amp; "'!$P$5:$P$1000"),INDIRECT("'" &amp; Months &amp; "'!$C$5:$C$1000"),$B228,INDIRECT("'" &amp; Months &amp; "'!$E$5:$E$1000"),$D228,INDIRECT("'" &amp; Months &amp; "'!$F$5:$F$1000"),$E228,INDIRECT("'" &amp; Months &amp; "'!$G$5:$G$1000"),$F228,INDIRECT("'" &amp; Months &amp; "'!$H$5:$H$1000"),$G228)),)</f>
        <v>0</v>
      </c>
      <c r="T228" s="41">
        <f ca="1">(R228-S228-L228)</f>
        <v>0</v>
      </c>
      <c r="U228" s="53">
        <f ca="1">IFERROR(T228/(L228+M228),0)</f>
        <v>0</v>
      </c>
    </row>
    <row r="229" spans="2:21" ht="15" customHeight="1" x14ac:dyDescent="0.2">
      <c r="B229" s="36">
        <v>223</v>
      </c>
      <c r="C229" s="37"/>
      <c r="D229" s="62"/>
      <c r="E229" s="2"/>
      <c r="F229" s="7"/>
      <c r="G229" s="3"/>
      <c r="H229" s="3"/>
      <c r="I229" s="108"/>
      <c r="J229" s="109"/>
      <c r="K229" s="42"/>
      <c r="L229" s="40">
        <f>SUM(I229:K229)</f>
        <v>0</v>
      </c>
      <c r="M229" s="109"/>
      <c r="N229" s="39"/>
      <c r="O229" s="39"/>
      <c r="P229" s="43">
        <f>(L229+(L229*0.129+4.6))+M229</f>
        <v>4.5999999999999996</v>
      </c>
      <c r="Q229" s="44">
        <f>(L229+(L229*0.029+4.6))+M229</f>
        <v>4.5999999999999996</v>
      </c>
      <c r="R229" s="104">
        <f ca="1">IFERROR(SUMPRODUCT(SUMIFS(INDIRECT("'" &amp; Months &amp; "'!$K$5:$K$1000"),INDIRECT("'" &amp; Months &amp; "'!$C$5:$C$1000"),$B229,INDIRECT("'" &amp; Months &amp; "'!$E$5:$E$1000"),$D229,INDIRECT("'" &amp; Months &amp; "'!$F$5:$F$1000"),$E229,INDIRECT("'" &amp; Months &amp; "'!$G$5:$G$1000"),$F229,INDIRECT("'" &amp; Months &amp; "'!$H$5:$H$1000"),$G229)),)</f>
        <v>0</v>
      </c>
      <c r="S229" s="105">
        <f ca="1">IFERROR(SUMPRODUCT(SUMIFS(INDIRECT("'" &amp; Months &amp; "'!$P$5:$P$1000"),INDIRECT("'" &amp; Months &amp; "'!$C$5:$C$1000"),$B229,INDIRECT("'" &amp; Months &amp; "'!$E$5:$E$1000"),$D229,INDIRECT("'" &amp; Months &amp; "'!$F$5:$F$1000"),$E229,INDIRECT("'" &amp; Months &amp; "'!$G$5:$G$1000"),$F229,INDIRECT("'" &amp; Months &amp; "'!$H$5:$H$1000"),$G229)),)</f>
        <v>0</v>
      </c>
      <c r="T229" s="41">
        <f ca="1">(R229-S229-L229)</f>
        <v>0</v>
      </c>
      <c r="U229" s="53">
        <f ca="1">IFERROR(T229/(L229+M229),0)</f>
        <v>0</v>
      </c>
    </row>
    <row r="230" spans="2:21" ht="15" customHeight="1" x14ac:dyDescent="0.2">
      <c r="B230" s="36">
        <v>224</v>
      </c>
      <c r="C230" s="37"/>
      <c r="D230" s="62"/>
      <c r="E230" s="2"/>
      <c r="F230" s="7"/>
      <c r="G230" s="3"/>
      <c r="H230" s="3"/>
      <c r="I230" s="108"/>
      <c r="J230" s="109"/>
      <c r="K230" s="42"/>
      <c r="L230" s="40">
        <f>SUM(I230:K230)</f>
        <v>0</v>
      </c>
      <c r="M230" s="109"/>
      <c r="N230" s="39"/>
      <c r="O230" s="39"/>
      <c r="P230" s="43">
        <f>(L230+(L230*0.129+4.6))+M230</f>
        <v>4.5999999999999996</v>
      </c>
      <c r="Q230" s="44">
        <f>(L230+(L230*0.029+4.6))+M230</f>
        <v>4.5999999999999996</v>
      </c>
      <c r="R230" s="104">
        <f ca="1">IFERROR(SUMPRODUCT(SUMIFS(INDIRECT("'" &amp; Months &amp; "'!$K$5:$K$1000"),INDIRECT("'" &amp; Months &amp; "'!$C$5:$C$1000"),$B230,INDIRECT("'" &amp; Months &amp; "'!$E$5:$E$1000"),$D230,INDIRECT("'" &amp; Months &amp; "'!$F$5:$F$1000"),$E230,INDIRECT("'" &amp; Months &amp; "'!$G$5:$G$1000"),$F230,INDIRECT("'" &amp; Months &amp; "'!$H$5:$H$1000"),$G230)),)</f>
        <v>0</v>
      </c>
      <c r="S230" s="105">
        <f ca="1">IFERROR(SUMPRODUCT(SUMIFS(INDIRECT("'" &amp; Months &amp; "'!$P$5:$P$1000"),INDIRECT("'" &amp; Months &amp; "'!$C$5:$C$1000"),$B230,INDIRECT("'" &amp; Months &amp; "'!$E$5:$E$1000"),$D230,INDIRECT("'" &amp; Months &amp; "'!$F$5:$F$1000"),$E230,INDIRECT("'" &amp; Months &amp; "'!$G$5:$G$1000"),$F230,INDIRECT("'" &amp; Months &amp; "'!$H$5:$H$1000"),$G230)),)</f>
        <v>0</v>
      </c>
      <c r="T230" s="41">
        <f ca="1">(R230-S230-L230)</f>
        <v>0</v>
      </c>
      <c r="U230" s="53">
        <f ca="1">IFERROR(T230/(L230+M230),0)</f>
        <v>0</v>
      </c>
    </row>
    <row r="231" spans="2:21" ht="15" customHeight="1" x14ac:dyDescent="0.2">
      <c r="B231" s="36">
        <v>225</v>
      </c>
      <c r="C231" s="37"/>
      <c r="D231" s="62"/>
      <c r="E231" s="2"/>
      <c r="F231" s="7"/>
      <c r="G231" s="3"/>
      <c r="H231" s="3"/>
      <c r="I231" s="108"/>
      <c r="J231" s="109"/>
      <c r="K231" s="42"/>
      <c r="L231" s="40">
        <f>SUM(I231:K231)</f>
        <v>0</v>
      </c>
      <c r="M231" s="109"/>
      <c r="N231" s="39"/>
      <c r="O231" s="39"/>
      <c r="P231" s="43">
        <f>(L231+(L231*0.129+4.6))+M231</f>
        <v>4.5999999999999996</v>
      </c>
      <c r="Q231" s="44">
        <f>(L231+(L231*0.029+4.6))+M231</f>
        <v>4.5999999999999996</v>
      </c>
      <c r="R231" s="104">
        <f ca="1">IFERROR(SUMPRODUCT(SUMIFS(INDIRECT("'" &amp; Months &amp; "'!$K$5:$K$1000"),INDIRECT("'" &amp; Months &amp; "'!$C$5:$C$1000"),$B231,INDIRECT("'" &amp; Months &amp; "'!$E$5:$E$1000"),$D231,INDIRECT("'" &amp; Months &amp; "'!$F$5:$F$1000"),$E231,INDIRECT("'" &amp; Months &amp; "'!$G$5:$G$1000"),$F231,INDIRECT("'" &amp; Months &amp; "'!$H$5:$H$1000"),$G231)),)</f>
        <v>0</v>
      </c>
      <c r="S231" s="105">
        <f ca="1">IFERROR(SUMPRODUCT(SUMIFS(INDIRECT("'" &amp; Months &amp; "'!$P$5:$P$1000"),INDIRECT("'" &amp; Months &amp; "'!$C$5:$C$1000"),$B231,INDIRECT("'" &amp; Months &amp; "'!$E$5:$E$1000"),$D231,INDIRECT("'" &amp; Months &amp; "'!$F$5:$F$1000"),$E231,INDIRECT("'" &amp; Months &amp; "'!$G$5:$G$1000"),$F231,INDIRECT("'" &amp; Months &amp; "'!$H$5:$H$1000"),$G231)),)</f>
        <v>0</v>
      </c>
      <c r="T231" s="41">
        <f ca="1">(R231-S231-L231)</f>
        <v>0</v>
      </c>
      <c r="U231" s="53">
        <f ca="1">IFERROR(T231/(L231+M231),0)</f>
        <v>0</v>
      </c>
    </row>
    <row r="232" spans="2:21" ht="15" customHeight="1" x14ac:dyDescent="0.2">
      <c r="B232" s="36">
        <v>226</v>
      </c>
      <c r="C232" s="37"/>
      <c r="D232" s="62"/>
      <c r="E232" s="2"/>
      <c r="F232" s="7"/>
      <c r="G232" s="3"/>
      <c r="H232" s="3"/>
      <c r="I232" s="108"/>
      <c r="J232" s="109"/>
      <c r="K232" s="42"/>
      <c r="L232" s="40">
        <f>SUM(I232:K232)</f>
        <v>0</v>
      </c>
      <c r="M232" s="109"/>
      <c r="N232" s="39"/>
      <c r="O232" s="39"/>
      <c r="P232" s="43">
        <f>(L232+(L232*0.129+4.6))+M232</f>
        <v>4.5999999999999996</v>
      </c>
      <c r="Q232" s="44">
        <f>(L232+(L232*0.029+4.6))+M232</f>
        <v>4.5999999999999996</v>
      </c>
      <c r="R232" s="104">
        <f ca="1">IFERROR(SUMPRODUCT(SUMIFS(INDIRECT("'" &amp; Months &amp; "'!$K$5:$K$1000"),INDIRECT("'" &amp; Months &amp; "'!$C$5:$C$1000"),$B232,INDIRECT("'" &amp; Months &amp; "'!$E$5:$E$1000"),$D232,INDIRECT("'" &amp; Months &amp; "'!$F$5:$F$1000"),$E232,INDIRECT("'" &amp; Months &amp; "'!$G$5:$G$1000"),$F232,INDIRECT("'" &amp; Months &amp; "'!$H$5:$H$1000"),$G232)),)</f>
        <v>0</v>
      </c>
      <c r="S232" s="105">
        <f ca="1">IFERROR(SUMPRODUCT(SUMIFS(INDIRECT("'" &amp; Months &amp; "'!$P$5:$P$1000"),INDIRECT("'" &amp; Months &amp; "'!$C$5:$C$1000"),$B232,INDIRECT("'" &amp; Months &amp; "'!$E$5:$E$1000"),$D232,INDIRECT("'" &amp; Months &amp; "'!$F$5:$F$1000"),$E232,INDIRECT("'" &amp; Months &amp; "'!$G$5:$G$1000"),$F232,INDIRECT("'" &amp; Months &amp; "'!$H$5:$H$1000"),$G232)),)</f>
        <v>0</v>
      </c>
      <c r="T232" s="41">
        <f ca="1">(R232-S232-L232)</f>
        <v>0</v>
      </c>
      <c r="U232" s="53">
        <f ca="1">IFERROR(T232/(L232+M232),0)</f>
        <v>0</v>
      </c>
    </row>
    <row r="233" spans="2:21" ht="15" customHeight="1" x14ac:dyDescent="0.2">
      <c r="B233" s="36">
        <v>227</v>
      </c>
      <c r="C233" s="37"/>
      <c r="D233" s="62"/>
      <c r="E233" s="2"/>
      <c r="F233" s="7"/>
      <c r="G233" s="3"/>
      <c r="H233" s="3"/>
      <c r="I233" s="108"/>
      <c r="J233" s="109"/>
      <c r="K233" s="42"/>
      <c r="L233" s="40">
        <f>SUM(I233:K233)</f>
        <v>0</v>
      </c>
      <c r="M233" s="109"/>
      <c r="N233" s="39"/>
      <c r="O233" s="39"/>
      <c r="P233" s="43">
        <f>(L233+(L233*0.129+4.6))+M233</f>
        <v>4.5999999999999996</v>
      </c>
      <c r="Q233" s="44">
        <f>(L233+(L233*0.029+4.6))+M233</f>
        <v>4.5999999999999996</v>
      </c>
      <c r="R233" s="104">
        <f ca="1">IFERROR(SUMPRODUCT(SUMIFS(INDIRECT("'" &amp; Months &amp; "'!$K$5:$K$1000"),INDIRECT("'" &amp; Months &amp; "'!$C$5:$C$1000"),$B233,INDIRECT("'" &amp; Months &amp; "'!$E$5:$E$1000"),$D233,INDIRECT("'" &amp; Months &amp; "'!$F$5:$F$1000"),$E233,INDIRECT("'" &amp; Months &amp; "'!$G$5:$G$1000"),$F233,INDIRECT("'" &amp; Months &amp; "'!$H$5:$H$1000"),$G233)),)</f>
        <v>0</v>
      </c>
      <c r="S233" s="105">
        <f ca="1">IFERROR(SUMPRODUCT(SUMIFS(INDIRECT("'" &amp; Months &amp; "'!$P$5:$P$1000"),INDIRECT("'" &amp; Months &amp; "'!$C$5:$C$1000"),$B233,INDIRECT("'" &amp; Months &amp; "'!$E$5:$E$1000"),$D233,INDIRECT("'" &amp; Months &amp; "'!$F$5:$F$1000"),$E233,INDIRECT("'" &amp; Months &amp; "'!$G$5:$G$1000"),$F233,INDIRECT("'" &amp; Months &amp; "'!$H$5:$H$1000"),$G233)),)</f>
        <v>0</v>
      </c>
      <c r="T233" s="41">
        <f ca="1">(R233-S233-L233)</f>
        <v>0</v>
      </c>
      <c r="U233" s="53">
        <f ca="1">IFERROR(T233/(L233+M233),0)</f>
        <v>0</v>
      </c>
    </row>
    <row r="234" spans="2:21" ht="15" customHeight="1" x14ac:dyDescent="0.2">
      <c r="B234" s="36">
        <v>228</v>
      </c>
      <c r="C234" s="37"/>
      <c r="D234" s="62"/>
      <c r="E234" s="2"/>
      <c r="F234" s="7"/>
      <c r="G234" s="3"/>
      <c r="H234" s="3"/>
      <c r="I234" s="108"/>
      <c r="J234" s="109"/>
      <c r="K234" s="42"/>
      <c r="L234" s="40">
        <f>SUM(I234:K234)</f>
        <v>0</v>
      </c>
      <c r="M234" s="109"/>
      <c r="N234" s="39"/>
      <c r="O234" s="39"/>
      <c r="P234" s="43">
        <f>(L234+(L234*0.129+4.6))+M234</f>
        <v>4.5999999999999996</v>
      </c>
      <c r="Q234" s="44">
        <f>(L234+(L234*0.029+4.6))+M234</f>
        <v>4.5999999999999996</v>
      </c>
      <c r="R234" s="104">
        <f ca="1">IFERROR(SUMPRODUCT(SUMIFS(INDIRECT("'" &amp; Months &amp; "'!$K$5:$K$1000"),INDIRECT("'" &amp; Months &amp; "'!$C$5:$C$1000"),$B234,INDIRECT("'" &amp; Months &amp; "'!$E$5:$E$1000"),$D234,INDIRECT("'" &amp; Months &amp; "'!$F$5:$F$1000"),$E234,INDIRECT("'" &amp; Months &amp; "'!$G$5:$G$1000"),$F234,INDIRECT("'" &amp; Months &amp; "'!$H$5:$H$1000"),$G234)),)</f>
        <v>0</v>
      </c>
      <c r="S234" s="105">
        <f ca="1">IFERROR(SUMPRODUCT(SUMIFS(INDIRECT("'" &amp; Months &amp; "'!$P$5:$P$1000"),INDIRECT("'" &amp; Months &amp; "'!$C$5:$C$1000"),$B234,INDIRECT("'" &amp; Months &amp; "'!$E$5:$E$1000"),$D234,INDIRECT("'" &amp; Months &amp; "'!$F$5:$F$1000"),$E234,INDIRECT("'" &amp; Months &amp; "'!$G$5:$G$1000"),$F234,INDIRECT("'" &amp; Months &amp; "'!$H$5:$H$1000"),$G234)),)</f>
        <v>0</v>
      </c>
      <c r="T234" s="41">
        <f ca="1">(R234-S234-L234)</f>
        <v>0</v>
      </c>
      <c r="U234" s="53">
        <f ca="1">IFERROR(T234/(L234+M234),0)</f>
        <v>0</v>
      </c>
    </row>
    <row r="235" spans="2:21" ht="15" customHeight="1" x14ac:dyDescent="0.2">
      <c r="B235" s="36">
        <v>229</v>
      </c>
      <c r="C235" s="37"/>
      <c r="D235" s="62"/>
      <c r="E235" s="2"/>
      <c r="F235" s="7"/>
      <c r="G235" s="3"/>
      <c r="H235" s="3"/>
      <c r="I235" s="108"/>
      <c r="J235" s="109"/>
      <c r="K235" s="42"/>
      <c r="L235" s="40">
        <f>SUM(I235:K235)</f>
        <v>0</v>
      </c>
      <c r="M235" s="109"/>
      <c r="N235" s="39"/>
      <c r="O235" s="39"/>
      <c r="P235" s="43">
        <f>(L235+(L235*0.129+4.6))+M235</f>
        <v>4.5999999999999996</v>
      </c>
      <c r="Q235" s="44">
        <f>(L235+(L235*0.029+4.6))+M235</f>
        <v>4.5999999999999996</v>
      </c>
      <c r="R235" s="104">
        <f ca="1">IFERROR(SUMPRODUCT(SUMIFS(INDIRECT("'" &amp; Months &amp; "'!$K$5:$K$1000"),INDIRECT("'" &amp; Months &amp; "'!$C$5:$C$1000"),$B235,INDIRECT("'" &amp; Months &amp; "'!$E$5:$E$1000"),$D235,INDIRECT("'" &amp; Months &amp; "'!$F$5:$F$1000"),$E235,INDIRECT("'" &amp; Months &amp; "'!$G$5:$G$1000"),$F235,INDIRECT("'" &amp; Months &amp; "'!$H$5:$H$1000"),$G235)),)</f>
        <v>0</v>
      </c>
      <c r="S235" s="105">
        <f ca="1">IFERROR(SUMPRODUCT(SUMIFS(INDIRECT("'" &amp; Months &amp; "'!$P$5:$P$1000"),INDIRECT("'" &amp; Months &amp; "'!$C$5:$C$1000"),$B235,INDIRECT("'" &amp; Months &amp; "'!$E$5:$E$1000"),$D235,INDIRECT("'" &amp; Months &amp; "'!$F$5:$F$1000"),$E235,INDIRECT("'" &amp; Months &amp; "'!$G$5:$G$1000"),$F235,INDIRECT("'" &amp; Months &amp; "'!$H$5:$H$1000"),$G235)),)</f>
        <v>0</v>
      </c>
      <c r="T235" s="41">
        <f ca="1">(R235-S235-L235)</f>
        <v>0</v>
      </c>
      <c r="U235" s="53">
        <f ca="1">IFERROR(T235/(L235+M235),0)</f>
        <v>0</v>
      </c>
    </row>
    <row r="236" spans="2:21" ht="15" customHeight="1" x14ac:dyDescent="0.2">
      <c r="B236" s="36">
        <v>230</v>
      </c>
      <c r="C236" s="37"/>
      <c r="D236" s="62"/>
      <c r="E236" s="2"/>
      <c r="F236" s="7"/>
      <c r="G236" s="3"/>
      <c r="H236" s="3"/>
      <c r="I236" s="108"/>
      <c r="J236" s="109"/>
      <c r="K236" s="42"/>
      <c r="L236" s="40">
        <f>SUM(I236:K236)</f>
        <v>0</v>
      </c>
      <c r="M236" s="109"/>
      <c r="N236" s="39"/>
      <c r="O236" s="39"/>
      <c r="P236" s="43">
        <f>(L236+(L236*0.129+4.6))+M236</f>
        <v>4.5999999999999996</v>
      </c>
      <c r="Q236" s="44">
        <f>(L236+(L236*0.029+4.6))+M236</f>
        <v>4.5999999999999996</v>
      </c>
      <c r="R236" s="104">
        <f ca="1">IFERROR(SUMPRODUCT(SUMIFS(INDIRECT("'" &amp; Months &amp; "'!$K$5:$K$1000"),INDIRECT("'" &amp; Months &amp; "'!$C$5:$C$1000"),$B236,INDIRECT("'" &amp; Months &amp; "'!$E$5:$E$1000"),$D236,INDIRECT("'" &amp; Months &amp; "'!$F$5:$F$1000"),$E236,INDIRECT("'" &amp; Months &amp; "'!$G$5:$G$1000"),$F236,INDIRECT("'" &amp; Months &amp; "'!$H$5:$H$1000"),$G236)),)</f>
        <v>0</v>
      </c>
      <c r="S236" s="105">
        <f ca="1">IFERROR(SUMPRODUCT(SUMIFS(INDIRECT("'" &amp; Months &amp; "'!$P$5:$P$1000"),INDIRECT("'" &amp; Months &amp; "'!$C$5:$C$1000"),$B236,INDIRECT("'" &amp; Months &amp; "'!$E$5:$E$1000"),$D236,INDIRECT("'" &amp; Months &amp; "'!$F$5:$F$1000"),$E236,INDIRECT("'" &amp; Months &amp; "'!$G$5:$G$1000"),$F236,INDIRECT("'" &amp; Months &amp; "'!$H$5:$H$1000"),$G236)),)</f>
        <v>0</v>
      </c>
      <c r="T236" s="41">
        <f ca="1">(R236-S236-L236)</f>
        <v>0</v>
      </c>
      <c r="U236" s="53">
        <f ca="1">IFERROR(T236/(L236+M236),0)</f>
        <v>0</v>
      </c>
    </row>
    <row r="237" spans="2:21" ht="15" customHeight="1" x14ac:dyDescent="0.2">
      <c r="B237" s="36">
        <v>231</v>
      </c>
      <c r="C237" s="37"/>
      <c r="D237" s="62"/>
      <c r="E237" s="2"/>
      <c r="F237" s="7"/>
      <c r="G237" s="3"/>
      <c r="H237" s="3"/>
      <c r="I237" s="108"/>
      <c r="J237" s="109"/>
      <c r="K237" s="42"/>
      <c r="L237" s="40">
        <f>SUM(I237:K237)</f>
        <v>0</v>
      </c>
      <c r="M237" s="109"/>
      <c r="N237" s="39"/>
      <c r="O237" s="39"/>
      <c r="P237" s="43">
        <f>(L237+(L237*0.129+4.6))+M237</f>
        <v>4.5999999999999996</v>
      </c>
      <c r="Q237" s="44">
        <f>(L237+(L237*0.029+4.6))+M237</f>
        <v>4.5999999999999996</v>
      </c>
      <c r="R237" s="104">
        <f ca="1">IFERROR(SUMPRODUCT(SUMIFS(INDIRECT("'" &amp; Months &amp; "'!$K$5:$K$1000"),INDIRECT("'" &amp; Months &amp; "'!$C$5:$C$1000"),$B237,INDIRECT("'" &amp; Months &amp; "'!$E$5:$E$1000"),$D237,INDIRECT("'" &amp; Months &amp; "'!$F$5:$F$1000"),$E237,INDIRECT("'" &amp; Months &amp; "'!$G$5:$G$1000"),$F237,INDIRECT("'" &amp; Months &amp; "'!$H$5:$H$1000"),$G237)),)</f>
        <v>0</v>
      </c>
      <c r="S237" s="105">
        <f ca="1">IFERROR(SUMPRODUCT(SUMIFS(INDIRECT("'" &amp; Months &amp; "'!$P$5:$P$1000"),INDIRECT("'" &amp; Months &amp; "'!$C$5:$C$1000"),$B237,INDIRECT("'" &amp; Months &amp; "'!$E$5:$E$1000"),$D237,INDIRECT("'" &amp; Months &amp; "'!$F$5:$F$1000"),$E237,INDIRECT("'" &amp; Months &amp; "'!$G$5:$G$1000"),$F237,INDIRECT("'" &amp; Months &amp; "'!$H$5:$H$1000"),$G237)),)</f>
        <v>0</v>
      </c>
      <c r="T237" s="41">
        <f ca="1">(R237-S237-L237)</f>
        <v>0</v>
      </c>
      <c r="U237" s="53">
        <f ca="1">IFERROR(T237/(L237+M237),0)</f>
        <v>0</v>
      </c>
    </row>
    <row r="238" spans="2:21" ht="15" customHeight="1" x14ac:dyDescent="0.2">
      <c r="B238" s="36">
        <v>232</v>
      </c>
      <c r="C238" s="37"/>
      <c r="D238" s="62"/>
      <c r="E238" s="2"/>
      <c r="F238" s="7"/>
      <c r="G238" s="3"/>
      <c r="H238" s="3"/>
      <c r="I238" s="108"/>
      <c r="J238" s="109"/>
      <c r="K238" s="42"/>
      <c r="L238" s="40">
        <f>SUM(I238:K238)</f>
        <v>0</v>
      </c>
      <c r="M238" s="109"/>
      <c r="N238" s="39"/>
      <c r="O238" s="39"/>
      <c r="P238" s="43">
        <f>(L238+(L238*0.129+4.6))+M238</f>
        <v>4.5999999999999996</v>
      </c>
      <c r="Q238" s="44">
        <f>(L238+(L238*0.029+4.6))+M238</f>
        <v>4.5999999999999996</v>
      </c>
      <c r="R238" s="104">
        <f ca="1">IFERROR(SUMPRODUCT(SUMIFS(INDIRECT("'" &amp; Months &amp; "'!$K$5:$K$1000"),INDIRECT("'" &amp; Months &amp; "'!$C$5:$C$1000"),$B238,INDIRECT("'" &amp; Months &amp; "'!$E$5:$E$1000"),$D238,INDIRECT("'" &amp; Months &amp; "'!$F$5:$F$1000"),$E238,INDIRECT("'" &amp; Months &amp; "'!$G$5:$G$1000"),$F238,INDIRECT("'" &amp; Months &amp; "'!$H$5:$H$1000"),$G238)),)</f>
        <v>0</v>
      </c>
      <c r="S238" s="105">
        <f ca="1">IFERROR(SUMPRODUCT(SUMIFS(INDIRECT("'" &amp; Months &amp; "'!$P$5:$P$1000"),INDIRECT("'" &amp; Months &amp; "'!$C$5:$C$1000"),$B238,INDIRECT("'" &amp; Months &amp; "'!$E$5:$E$1000"),$D238,INDIRECT("'" &amp; Months &amp; "'!$F$5:$F$1000"),$E238,INDIRECT("'" &amp; Months &amp; "'!$G$5:$G$1000"),$F238,INDIRECT("'" &amp; Months &amp; "'!$H$5:$H$1000"),$G238)),)</f>
        <v>0</v>
      </c>
      <c r="T238" s="41">
        <f ca="1">(R238-S238-L238)</f>
        <v>0</v>
      </c>
      <c r="U238" s="53">
        <f ca="1">IFERROR(T238/(L238+M238),0)</f>
        <v>0</v>
      </c>
    </row>
    <row r="239" spans="2:21" ht="15" customHeight="1" x14ac:dyDescent="0.2">
      <c r="B239" s="36">
        <v>233</v>
      </c>
      <c r="C239" s="37"/>
      <c r="D239" s="62"/>
      <c r="E239" s="2"/>
      <c r="F239" s="7"/>
      <c r="G239" s="3"/>
      <c r="H239" s="3"/>
      <c r="I239" s="108"/>
      <c r="J239" s="109"/>
      <c r="K239" s="42"/>
      <c r="L239" s="40">
        <f>SUM(I239:K239)</f>
        <v>0</v>
      </c>
      <c r="M239" s="109"/>
      <c r="N239" s="39"/>
      <c r="O239" s="39"/>
      <c r="P239" s="43">
        <f>(L239+(L239*0.129+4.6))+M239</f>
        <v>4.5999999999999996</v>
      </c>
      <c r="Q239" s="44">
        <f>(L239+(L239*0.029+4.6))+M239</f>
        <v>4.5999999999999996</v>
      </c>
      <c r="R239" s="104">
        <f ca="1">IFERROR(SUMPRODUCT(SUMIFS(INDIRECT("'" &amp; Months &amp; "'!$K$5:$K$1000"),INDIRECT("'" &amp; Months &amp; "'!$C$5:$C$1000"),$B239,INDIRECT("'" &amp; Months &amp; "'!$E$5:$E$1000"),$D239,INDIRECT("'" &amp; Months &amp; "'!$F$5:$F$1000"),$E239,INDIRECT("'" &amp; Months &amp; "'!$G$5:$G$1000"),$F239,INDIRECT("'" &amp; Months &amp; "'!$H$5:$H$1000"),$G239)),)</f>
        <v>0</v>
      </c>
      <c r="S239" s="105">
        <f ca="1">IFERROR(SUMPRODUCT(SUMIFS(INDIRECT("'" &amp; Months &amp; "'!$P$5:$P$1000"),INDIRECT("'" &amp; Months &amp; "'!$C$5:$C$1000"),$B239,INDIRECT("'" &amp; Months &amp; "'!$E$5:$E$1000"),$D239,INDIRECT("'" &amp; Months &amp; "'!$F$5:$F$1000"),$E239,INDIRECT("'" &amp; Months &amp; "'!$G$5:$G$1000"),$F239,INDIRECT("'" &amp; Months &amp; "'!$H$5:$H$1000"),$G239)),)</f>
        <v>0</v>
      </c>
      <c r="T239" s="41">
        <f ca="1">(R239-S239-L239)</f>
        <v>0</v>
      </c>
      <c r="U239" s="53">
        <f ca="1">IFERROR(T239/(L239+M239),0)</f>
        <v>0</v>
      </c>
    </row>
    <row r="240" spans="2:21" ht="15" customHeight="1" x14ac:dyDescent="0.2">
      <c r="B240" s="36">
        <v>234</v>
      </c>
      <c r="C240" s="37"/>
      <c r="D240" s="62"/>
      <c r="E240" s="2"/>
      <c r="F240" s="7"/>
      <c r="G240" s="3"/>
      <c r="H240" s="3"/>
      <c r="I240" s="108"/>
      <c r="J240" s="109"/>
      <c r="K240" s="42"/>
      <c r="L240" s="40">
        <f>SUM(I240:K240)</f>
        <v>0</v>
      </c>
      <c r="M240" s="109"/>
      <c r="N240" s="39"/>
      <c r="O240" s="39"/>
      <c r="P240" s="43">
        <f>(L240+(L240*0.129+4.6))+M240</f>
        <v>4.5999999999999996</v>
      </c>
      <c r="Q240" s="44">
        <f>(L240+(L240*0.029+4.6))+M240</f>
        <v>4.5999999999999996</v>
      </c>
      <c r="R240" s="104">
        <f ca="1">IFERROR(SUMPRODUCT(SUMIFS(INDIRECT("'" &amp; Months &amp; "'!$K$5:$K$1000"),INDIRECT("'" &amp; Months &amp; "'!$C$5:$C$1000"),$B240,INDIRECT("'" &amp; Months &amp; "'!$E$5:$E$1000"),$D240,INDIRECT("'" &amp; Months &amp; "'!$F$5:$F$1000"),$E240,INDIRECT("'" &amp; Months &amp; "'!$G$5:$G$1000"),$F240,INDIRECT("'" &amp; Months &amp; "'!$H$5:$H$1000"),$G240)),)</f>
        <v>0</v>
      </c>
      <c r="S240" s="105">
        <f ca="1">IFERROR(SUMPRODUCT(SUMIFS(INDIRECT("'" &amp; Months &amp; "'!$P$5:$P$1000"),INDIRECT("'" &amp; Months &amp; "'!$C$5:$C$1000"),$B240,INDIRECT("'" &amp; Months &amp; "'!$E$5:$E$1000"),$D240,INDIRECT("'" &amp; Months &amp; "'!$F$5:$F$1000"),$E240,INDIRECT("'" &amp; Months &amp; "'!$G$5:$G$1000"),$F240,INDIRECT("'" &amp; Months &amp; "'!$H$5:$H$1000"),$G240)),)</f>
        <v>0</v>
      </c>
      <c r="T240" s="41">
        <f ca="1">(R240-S240-L240)</f>
        <v>0</v>
      </c>
      <c r="U240" s="53">
        <f ca="1">IFERROR(T240/(L240+M240),0)</f>
        <v>0</v>
      </c>
    </row>
    <row r="241" spans="2:21" ht="15" customHeight="1" x14ac:dyDescent="0.2">
      <c r="B241" s="36">
        <v>235</v>
      </c>
      <c r="C241" s="37"/>
      <c r="D241" s="62"/>
      <c r="E241" s="2"/>
      <c r="F241" s="7"/>
      <c r="G241" s="3"/>
      <c r="H241" s="3"/>
      <c r="I241" s="108"/>
      <c r="J241" s="109"/>
      <c r="K241" s="42"/>
      <c r="L241" s="40">
        <f>SUM(I241:K241)</f>
        <v>0</v>
      </c>
      <c r="M241" s="109"/>
      <c r="N241" s="39"/>
      <c r="O241" s="39"/>
      <c r="P241" s="43">
        <f>(L241+(L241*0.129+4.6))+M241</f>
        <v>4.5999999999999996</v>
      </c>
      <c r="Q241" s="44">
        <f>(L241+(L241*0.029+4.6))+M241</f>
        <v>4.5999999999999996</v>
      </c>
      <c r="R241" s="104">
        <f ca="1">IFERROR(SUMPRODUCT(SUMIFS(INDIRECT("'" &amp; Months &amp; "'!$K$5:$K$1000"),INDIRECT("'" &amp; Months &amp; "'!$C$5:$C$1000"),$B241,INDIRECT("'" &amp; Months &amp; "'!$E$5:$E$1000"),$D241,INDIRECT("'" &amp; Months &amp; "'!$F$5:$F$1000"),$E241,INDIRECT("'" &amp; Months &amp; "'!$G$5:$G$1000"),$F241,INDIRECT("'" &amp; Months &amp; "'!$H$5:$H$1000"),$G241)),)</f>
        <v>0</v>
      </c>
      <c r="S241" s="105">
        <f ca="1">IFERROR(SUMPRODUCT(SUMIFS(INDIRECT("'" &amp; Months &amp; "'!$P$5:$P$1000"),INDIRECT("'" &amp; Months &amp; "'!$C$5:$C$1000"),$B241,INDIRECT("'" &amp; Months &amp; "'!$E$5:$E$1000"),$D241,INDIRECT("'" &amp; Months &amp; "'!$F$5:$F$1000"),$E241,INDIRECT("'" &amp; Months &amp; "'!$G$5:$G$1000"),$F241,INDIRECT("'" &amp; Months &amp; "'!$H$5:$H$1000"),$G241)),)</f>
        <v>0</v>
      </c>
      <c r="T241" s="41">
        <f ca="1">(R241-S241-L241)</f>
        <v>0</v>
      </c>
      <c r="U241" s="53">
        <f ca="1">IFERROR(T241/(L241+M241),0)</f>
        <v>0</v>
      </c>
    </row>
    <row r="242" spans="2:21" ht="15" customHeight="1" x14ac:dyDescent="0.2">
      <c r="B242" s="36">
        <v>236</v>
      </c>
      <c r="C242" s="37"/>
      <c r="D242" s="62"/>
      <c r="E242" s="2"/>
      <c r="F242" s="7"/>
      <c r="G242" s="3"/>
      <c r="H242" s="3"/>
      <c r="I242" s="108"/>
      <c r="J242" s="109"/>
      <c r="K242" s="42"/>
      <c r="L242" s="40">
        <f>SUM(I242:K242)</f>
        <v>0</v>
      </c>
      <c r="M242" s="109"/>
      <c r="N242" s="39"/>
      <c r="O242" s="39"/>
      <c r="P242" s="43">
        <f>(L242+(L242*0.129+4.6))+M242</f>
        <v>4.5999999999999996</v>
      </c>
      <c r="Q242" s="44">
        <f>(L242+(L242*0.029+4.6))+M242</f>
        <v>4.5999999999999996</v>
      </c>
      <c r="R242" s="104">
        <f ca="1">IFERROR(SUMPRODUCT(SUMIFS(INDIRECT("'" &amp; Months &amp; "'!$K$5:$K$1000"),INDIRECT("'" &amp; Months &amp; "'!$C$5:$C$1000"),$B242,INDIRECT("'" &amp; Months &amp; "'!$E$5:$E$1000"),$D242,INDIRECT("'" &amp; Months &amp; "'!$F$5:$F$1000"),$E242,INDIRECT("'" &amp; Months &amp; "'!$G$5:$G$1000"),$F242,INDIRECT("'" &amp; Months &amp; "'!$H$5:$H$1000"),$G242)),)</f>
        <v>0</v>
      </c>
      <c r="S242" s="105">
        <f ca="1">IFERROR(SUMPRODUCT(SUMIFS(INDIRECT("'" &amp; Months &amp; "'!$P$5:$P$1000"),INDIRECT("'" &amp; Months &amp; "'!$C$5:$C$1000"),$B242,INDIRECT("'" &amp; Months &amp; "'!$E$5:$E$1000"),$D242,INDIRECT("'" &amp; Months &amp; "'!$F$5:$F$1000"),$E242,INDIRECT("'" &amp; Months &amp; "'!$G$5:$G$1000"),$F242,INDIRECT("'" &amp; Months &amp; "'!$H$5:$H$1000"),$G242)),)</f>
        <v>0</v>
      </c>
      <c r="T242" s="41">
        <f ca="1">(R242-S242-L242)</f>
        <v>0</v>
      </c>
      <c r="U242" s="53">
        <f ca="1">IFERROR(T242/(L242+M242),0)</f>
        <v>0</v>
      </c>
    </row>
    <row r="243" spans="2:21" ht="15" customHeight="1" x14ac:dyDescent="0.2">
      <c r="B243" s="36">
        <v>237</v>
      </c>
      <c r="C243" s="37"/>
      <c r="D243" s="62"/>
      <c r="E243" s="2"/>
      <c r="F243" s="7"/>
      <c r="G243" s="3"/>
      <c r="H243" s="3"/>
      <c r="I243" s="108"/>
      <c r="J243" s="109"/>
      <c r="K243" s="42"/>
      <c r="L243" s="40">
        <f>SUM(I243:K243)</f>
        <v>0</v>
      </c>
      <c r="M243" s="109"/>
      <c r="N243" s="39"/>
      <c r="O243" s="39"/>
      <c r="P243" s="43">
        <f>(L243+(L243*0.129+4.6))+M243</f>
        <v>4.5999999999999996</v>
      </c>
      <c r="Q243" s="44">
        <f>(L243+(L243*0.029+4.6))+M243</f>
        <v>4.5999999999999996</v>
      </c>
      <c r="R243" s="104">
        <f ca="1">IFERROR(SUMPRODUCT(SUMIFS(INDIRECT("'" &amp; Months &amp; "'!$K$5:$K$1000"),INDIRECT("'" &amp; Months &amp; "'!$C$5:$C$1000"),$B243,INDIRECT("'" &amp; Months &amp; "'!$E$5:$E$1000"),$D243,INDIRECT("'" &amp; Months &amp; "'!$F$5:$F$1000"),$E243,INDIRECT("'" &amp; Months &amp; "'!$G$5:$G$1000"),$F243,INDIRECT("'" &amp; Months &amp; "'!$H$5:$H$1000"),$G243)),)</f>
        <v>0</v>
      </c>
      <c r="S243" s="105">
        <f ca="1">IFERROR(SUMPRODUCT(SUMIFS(INDIRECT("'" &amp; Months &amp; "'!$P$5:$P$1000"),INDIRECT("'" &amp; Months &amp; "'!$C$5:$C$1000"),$B243,INDIRECT("'" &amp; Months &amp; "'!$E$5:$E$1000"),$D243,INDIRECT("'" &amp; Months &amp; "'!$F$5:$F$1000"),$E243,INDIRECT("'" &amp; Months &amp; "'!$G$5:$G$1000"),$F243,INDIRECT("'" &amp; Months &amp; "'!$H$5:$H$1000"),$G243)),)</f>
        <v>0</v>
      </c>
      <c r="T243" s="41">
        <f ca="1">(R243-S243-L243)</f>
        <v>0</v>
      </c>
      <c r="U243" s="53">
        <f ca="1">IFERROR(T243/(L243+M243),0)</f>
        <v>0</v>
      </c>
    </row>
    <row r="244" spans="2:21" ht="15" customHeight="1" x14ac:dyDescent="0.2">
      <c r="B244" s="36">
        <v>238</v>
      </c>
      <c r="C244" s="37"/>
      <c r="D244" s="62"/>
      <c r="E244" s="2"/>
      <c r="F244" s="7"/>
      <c r="G244" s="3"/>
      <c r="H244" s="3"/>
      <c r="I244" s="108"/>
      <c r="J244" s="109"/>
      <c r="K244" s="42"/>
      <c r="L244" s="40">
        <f>SUM(I244:K244)</f>
        <v>0</v>
      </c>
      <c r="M244" s="109"/>
      <c r="N244" s="39"/>
      <c r="O244" s="39"/>
      <c r="P244" s="43">
        <f>(L244+(L244*0.129+4.6))+M244</f>
        <v>4.5999999999999996</v>
      </c>
      <c r="Q244" s="44">
        <f>(L244+(L244*0.029+4.6))+M244</f>
        <v>4.5999999999999996</v>
      </c>
      <c r="R244" s="104">
        <f ca="1">IFERROR(SUMPRODUCT(SUMIFS(INDIRECT("'" &amp; Months &amp; "'!$K$5:$K$1000"),INDIRECT("'" &amp; Months &amp; "'!$C$5:$C$1000"),$B244,INDIRECT("'" &amp; Months &amp; "'!$E$5:$E$1000"),$D244,INDIRECT("'" &amp; Months &amp; "'!$F$5:$F$1000"),$E244,INDIRECT("'" &amp; Months &amp; "'!$G$5:$G$1000"),$F244,INDIRECT("'" &amp; Months &amp; "'!$H$5:$H$1000"),$G244)),)</f>
        <v>0</v>
      </c>
      <c r="S244" s="105">
        <f ca="1">IFERROR(SUMPRODUCT(SUMIFS(INDIRECT("'" &amp; Months &amp; "'!$P$5:$P$1000"),INDIRECT("'" &amp; Months &amp; "'!$C$5:$C$1000"),$B244,INDIRECT("'" &amp; Months &amp; "'!$E$5:$E$1000"),$D244,INDIRECT("'" &amp; Months &amp; "'!$F$5:$F$1000"),$E244,INDIRECT("'" &amp; Months &amp; "'!$G$5:$G$1000"),$F244,INDIRECT("'" &amp; Months &amp; "'!$H$5:$H$1000"),$G244)),)</f>
        <v>0</v>
      </c>
      <c r="T244" s="41">
        <f ca="1">(R244-S244-L244)</f>
        <v>0</v>
      </c>
      <c r="U244" s="53">
        <f ca="1">IFERROR(T244/(L244+M244),0)</f>
        <v>0</v>
      </c>
    </row>
    <row r="245" spans="2:21" ht="15" customHeight="1" x14ac:dyDescent="0.2">
      <c r="B245" s="36">
        <v>239</v>
      </c>
      <c r="C245" s="37"/>
      <c r="D245" s="62"/>
      <c r="E245" s="2"/>
      <c r="F245" s="7"/>
      <c r="G245" s="3"/>
      <c r="H245" s="3"/>
      <c r="I245" s="108"/>
      <c r="J245" s="109"/>
      <c r="K245" s="42"/>
      <c r="L245" s="40">
        <f>SUM(I245:K245)</f>
        <v>0</v>
      </c>
      <c r="M245" s="109"/>
      <c r="N245" s="39"/>
      <c r="O245" s="39"/>
      <c r="P245" s="43">
        <f>(L245+(L245*0.129+4.6))+M245</f>
        <v>4.5999999999999996</v>
      </c>
      <c r="Q245" s="44">
        <f>(L245+(L245*0.029+4.6))+M245</f>
        <v>4.5999999999999996</v>
      </c>
      <c r="R245" s="104">
        <f ca="1">IFERROR(SUMPRODUCT(SUMIFS(INDIRECT("'" &amp; Months &amp; "'!$K$5:$K$1000"),INDIRECT("'" &amp; Months &amp; "'!$C$5:$C$1000"),$B245,INDIRECT("'" &amp; Months &amp; "'!$E$5:$E$1000"),$D245,INDIRECT("'" &amp; Months &amp; "'!$F$5:$F$1000"),$E245,INDIRECT("'" &amp; Months &amp; "'!$G$5:$G$1000"),$F245,INDIRECT("'" &amp; Months &amp; "'!$H$5:$H$1000"),$G245)),)</f>
        <v>0</v>
      </c>
      <c r="S245" s="105">
        <f ca="1">IFERROR(SUMPRODUCT(SUMIFS(INDIRECT("'" &amp; Months &amp; "'!$P$5:$P$1000"),INDIRECT("'" &amp; Months &amp; "'!$C$5:$C$1000"),$B245,INDIRECT("'" &amp; Months &amp; "'!$E$5:$E$1000"),$D245,INDIRECT("'" &amp; Months &amp; "'!$F$5:$F$1000"),$E245,INDIRECT("'" &amp; Months &amp; "'!$G$5:$G$1000"),$F245,INDIRECT("'" &amp; Months &amp; "'!$H$5:$H$1000"),$G245)),)</f>
        <v>0</v>
      </c>
      <c r="T245" s="41">
        <f ca="1">(R245-S245-L245)</f>
        <v>0</v>
      </c>
      <c r="U245" s="53">
        <f ca="1">IFERROR(T245/(L245+M245),0)</f>
        <v>0</v>
      </c>
    </row>
    <row r="246" spans="2:21" ht="15" customHeight="1" x14ac:dyDescent="0.2">
      <c r="B246" s="36">
        <v>240</v>
      </c>
      <c r="C246" s="37"/>
      <c r="D246" s="62"/>
      <c r="E246" s="2"/>
      <c r="F246" s="7"/>
      <c r="G246" s="3"/>
      <c r="H246" s="3"/>
      <c r="I246" s="108"/>
      <c r="J246" s="109"/>
      <c r="K246" s="42"/>
      <c r="L246" s="40">
        <f>SUM(I246:K246)</f>
        <v>0</v>
      </c>
      <c r="M246" s="109"/>
      <c r="N246" s="39"/>
      <c r="O246" s="39"/>
      <c r="P246" s="43">
        <f>(L246+(L246*0.129+4.6))+M246</f>
        <v>4.5999999999999996</v>
      </c>
      <c r="Q246" s="44">
        <f>(L246+(L246*0.029+4.6))+M246</f>
        <v>4.5999999999999996</v>
      </c>
      <c r="R246" s="104">
        <f ca="1">IFERROR(SUMPRODUCT(SUMIFS(INDIRECT("'" &amp; Months &amp; "'!$K$5:$K$1000"),INDIRECT("'" &amp; Months &amp; "'!$C$5:$C$1000"),$B246,INDIRECT("'" &amp; Months &amp; "'!$E$5:$E$1000"),$D246,INDIRECT("'" &amp; Months &amp; "'!$F$5:$F$1000"),$E246,INDIRECT("'" &amp; Months &amp; "'!$G$5:$G$1000"),$F246,INDIRECT("'" &amp; Months &amp; "'!$H$5:$H$1000"),$G246)),)</f>
        <v>0</v>
      </c>
      <c r="S246" s="105">
        <f ca="1">IFERROR(SUMPRODUCT(SUMIFS(INDIRECT("'" &amp; Months &amp; "'!$P$5:$P$1000"),INDIRECT("'" &amp; Months &amp; "'!$C$5:$C$1000"),$B246,INDIRECT("'" &amp; Months &amp; "'!$E$5:$E$1000"),$D246,INDIRECT("'" &amp; Months &amp; "'!$F$5:$F$1000"),$E246,INDIRECT("'" &amp; Months &amp; "'!$G$5:$G$1000"),$F246,INDIRECT("'" &amp; Months &amp; "'!$H$5:$H$1000"),$G246)),)</f>
        <v>0</v>
      </c>
      <c r="T246" s="41">
        <f ca="1">(R246-S246-L246)</f>
        <v>0</v>
      </c>
      <c r="U246" s="53">
        <f ca="1">IFERROR(T246/(L246+M246),0)</f>
        <v>0</v>
      </c>
    </row>
    <row r="247" spans="2:21" ht="15" customHeight="1" x14ac:dyDescent="0.2">
      <c r="B247" s="36">
        <v>241</v>
      </c>
      <c r="C247" s="37"/>
      <c r="D247" s="62"/>
      <c r="E247" s="2"/>
      <c r="F247" s="7"/>
      <c r="G247" s="3"/>
      <c r="H247" s="3"/>
      <c r="I247" s="108"/>
      <c r="J247" s="109"/>
      <c r="K247" s="42"/>
      <c r="L247" s="40">
        <f>SUM(I247:K247)</f>
        <v>0</v>
      </c>
      <c r="M247" s="109"/>
      <c r="N247" s="39"/>
      <c r="O247" s="39"/>
      <c r="P247" s="43">
        <f>(L247+(L247*0.129+4.6))+M247</f>
        <v>4.5999999999999996</v>
      </c>
      <c r="Q247" s="44">
        <f>(L247+(L247*0.029+4.6))+M247</f>
        <v>4.5999999999999996</v>
      </c>
      <c r="R247" s="104">
        <f ca="1">IFERROR(SUMPRODUCT(SUMIFS(INDIRECT("'" &amp; Months &amp; "'!$K$5:$K$1000"),INDIRECT("'" &amp; Months &amp; "'!$C$5:$C$1000"),$B247,INDIRECT("'" &amp; Months &amp; "'!$E$5:$E$1000"),$D247,INDIRECT("'" &amp; Months &amp; "'!$F$5:$F$1000"),$E247,INDIRECT("'" &amp; Months &amp; "'!$G$5:$G$1000"),$F247,INDIRECT("'" &amp; Months &amp; "'!$H$5:$H$1000"),$G247)),)</f>
        <v>0</v>
      </c>
      <c r="S247" s="105">
        <f ca="1">IFERROR(SUMPRODUCT(SUMIFS(INDIRECT("'" &amp; Months &amp; "'!$P$5:$P$1000"),INDIRECT("'" &amp; Months &amp; "'!$C$5:$C$1000"),$B247,INDIRECT("'" &amp; Months &amp; "'!$E$5:$E$1000"),$D247,INDIRECT("'" &amp; Months &amp; "'!$F$5:$F$1000"),$E247,INDIRECT("'" &amp; Months &amp; "'!$G$5:$G$1000"),$F247,INDIRECT("'" &amp; Months &amp; "'!$H$5:$H$1000"),$G247)),)</f>
        <v>0</v>
      </c>
      <c r="T247" s="41">
        <f ca="1">(R247-S247-L247)</f>
        <v>0</v>
      </c>
      <c r="U247" s="53">
        <f ca="1">IFERROR(T247/(L247+M247),0)</f>
        <v>0</v>
      </c>
    </row>
    <row r="248" spans="2:21" ht="15" customHeight="1" x14ac:dyDescent="0.2">
      <c r="B248" s="36">
        <v>242</v>
      </c>
      <c r="C248" s="37"/>
      <c r="D248" s="62"/>
      <c r="E248" s="2"/>
      <c r="F248" s="7"/>
      <c r="G248" s="3"/>
      <c r="H248" s="3"/>
      <c r="I248" s="108"/>
      <c r="J248" s="109"/>
      <c r="K248" s="42"/>
      <c r="L248" s="40">
        <f>SUM(I248:K248)</f>
        <v>0</v>
      </c>
      <c r="M248" s="109"/>
      <c r="N248" s="39"/>
      <c r="O248" s="39"/>
      <c r="P248" s="43">
        <f>(L248+(L248*0.129+4.6))+M248</f>
        <v>4.5999999999999996</v>
      </c>
      <c r="Q248" s="44">
        <f>(L248+(L248*0.029+4.6))+M248</f>
        <v>4.5999999999999996</v>
      </c>
      <c r="R248" s="104">
        <f ca="1">IFERROR(SUMPRODUCT(SUMIFS(INDIRECT("'" &amp; Months &amp; "'!$K$5:$K$1000"),INDIRECT("'" &amp; Months &amp; "'!$C$5:$C$1000"),$B248,INDIRECT("'" &amp; Months &amp; "'!$E$5:$E$1000"),$D248,INDIRECT("'" &amp; Months &amp; "'!$F$5:$F$1000"),$E248,INDIRECT("'" &amp; Months &amp; "'!$G$5:$G$1000"),$F248,INDIRECT("'" &amp; Months &amp; "'!$H$5:$H$1000"),$G248)),)</f>
        <v>0</v>
      </c>
      <c r="S248" s="105">
        <f ca="1">IFERROR(SUMPRODUCT(SUMIFS(INDIRECT("'" &amp; Months &amp; "'!$P$5:$P$1000"),INDIRECT("'" &amp; Months &amp; "'!$C$5:$C$1000"),$B248,INDIRECT("'" &amp; Months &amp; "'!$E$5:$E$1000"),$D248,INDIRECT("'" &amp; Months &amp; "'!$F$5:$F$1000"),$E248,INDIRECT("'" &amp; Months &amp; "'!$G$5:$G$1000"),$F248,INDIRECT("'" &amp; Months &amp; "'!$H$5:$H$1000"),$G248)),)</f>
        <v>0</v>
      </c>
      <c r="T248" s="41">
        <f ca="1">(R248-S248-L248)</f>
        <v>0</v>
      </c>
      <c r="U248" s="53">
        <f ca="1">IFERROR(T248/(L248+M248),0)</f>
        <v>0</v>
      </c>
    </row>
    <row r="249" spans="2:21" ht="15" customHeight="1" x14ac:dyDescent="0.2">
      <c r="B249" s="36">
        <v>243</v>
      </c>
      <c r="C249" s="37"/>
      <c r="D249" s="62"/>
      <c r="E249" s="2"/>
      <c r="F249" s="7"/>
      <c r="G249" s="3"/>
      <c r="H249" s="3"/>
      <c r="I249" s="108"/>
      <c r="J249" s="109"/>
      <c r="K249" s="42"/>
      <c r="L249" s="40">
        <f>SUM(I249:K249)</f>
        <v>0</v>
      </c>
      <c r="M249" s="109"/>
      <c r="N249" s="39"/>
      <c r="O249" s="39"/>
      <c r="P249" s="43">
        <f>(L249+(L249*0.129+4.6))+M249</f>
        <v>4.5999999999999996</v>
      </c>
      <c r="Q249" s="44">
        <f>(L249+(L249*0.029+4.6))+M249</f>
        <v>4.5999999999999996</v>
      </c>
      <c r="R249" s="104">
        <f ca="1">IFERROR(SUMPRODUCT(SUMIFS(INDIRECT("'" &amp; Months &amp; "'!$K$5:$K$1000"),INDIRECT("'" &amp; Months &amp; "'!$C$5:$C$1000"),$B249,INDIRECT("'" &amp; Months &amp; "'!$E$5:$E$1000"),$D249,INDIRECT("'" &amp; Months &amp; "'!$F$5:$F$1000"),$E249,INDIRECT("'" &amp; Months &amp; "'!$G$5:$G$1000"),$F249,INDIRECT("'" &amp; Months &amp; "'!$H$5:$H$1000"),$G249)),)</f>
        <v>0</v>
      </c>
      <c r="S249" s="105">
        <f ca="1">IFERROR(SUMPRODUCT(SUMIFS(INDIRECT("'" &amp; Months &amp; "'!$P$5:$P$1000"),INDIRECT("'" &amp; Months &amp; "'!$C$5:$C$1000"),$B249,INDIRECT("'" &amp; Months &amp; "'!$E$5:$E$1000"),$D249,INDIRECT("'" &amp; Months &amp; "'!$F$5:$F$1000"),$E249,INDIRECT("'" &amp; Months &amp; "'!$G$5:$G$1000"),$F249,INDIRECT("'" &amp; Months &amp; "'!$H$5:$H$1000"),$G249)),)</f>
        <v>0</v>
      </c>
      <c r="T249" s="41">
        <f ca="1">(R249-S249-L249)</f>
        <v>0</v>
      </c>
      <c r="U249" s="53">
        <f ca="1">IFERROR(T249/(L249+M249),0)</f>
        <v>0</v>
      </c>
    </row>
    <row r="250" spans="2:21" ht="15" customHeight="1" x14ac:dyDescent="0.2">
      <c r="B250" s="36">
        <v>244</v>
      </c>
      <c r="C250" s="37"/>
      <c r="D250" s="62"/>
      <c r="E250" s="2"/>
      <c r="F250" s="7"/>
      <c r="G250" s="3"/>
      <c r="H250" s="3"/>
      <c r="I250" s="108"/>
      <c r="J250" s="109"/>
      <c r="K250" s="42"/>
      <c r="L250" s="40">
        <f>SUM(I250:K250)</f>
        <v>0</v>
      </c>
      <c r="M250" s="109"/>
      <c r="N250" s="39"/>
      <c r="O250" s="39"/>
      <c r="P250" s="43">
        <f>(L250+(L250*0.129+4.6))+M250</f>
        <v>4.5999999999999996</v>
      </c>
      <c r="Q250" s="44">
        <f>(L250+(L250*0.029+4.6))+M250</f>
        <v>4.5999999999999996</v>
      </c>
      <c r="R250" s="104">
        <f ca="1">IFERROR(SUMPRODUCT(SUMIFS(INDIRECT("'" &amp; Months &amp; "'!$K$5:$K$1000"),INDIRECT("'" &amp; Months &amp; "'!$C$5:$C$1000"),$B250,INDIRECT("'" &amp; Months &amp; "'!$E$5:$E$1000"),$D250,INDIRECT("'" &amp; Months &amp; "'!$F$5:$F$1000"),$E250,INDIRECT("'" &amp; Months &amp; "'!$G$5:$G$1000"),$F250,INDIRECT("'" &amp; Months &amp; "'!$H$5:$H$1000"),$G250)),)</f>
        <v>0</v>
      </c>
      <c r="S250" s="105">
        <f ca="1">IFERROR(SUMPRODUCT(SUMIFS(INDIRECT("'" &amp; Months &amp; "'!$P$5:$P$1000"),INDIRECT("'" &amp; Months &amp; "'!$C$5:$C$1000"),$B250,INDIRECT("'" &amp; Months &amp; "'!$E$5:$E$1000"),$D250,INDIRECT("'" &amp; Months &amp; "'!$F$5:$F$1000"),$E250,INDIRECT("'" &amp; Months &amp; "'!$G$5:$G$1000"),$F250,INDIRECT("'" &amp; Months &amp; "'!$H$5:$H$1000"),$G250)),)</f>
        <v>0</v>
      </c>
      <c r="T250" s="41">
        <f ca="1">(R250-S250-L250)</f>
        <v>0</v>
      </c>
      <c r="U250" s="53">
        <f ca="1">IFERROR(T250/(L250+M250),0)</f>
        <v>0</v>
      </c>
    </row>
    <row r="251" spans="2:21" ht="15" customHeight="1" x14ac:dyDescent="0.2">
      <c r="B251" s="36">
        <v>245</v>
      </c>
      <c r="C251" s="37"/>
      <c r="D251" s="62"/>
      <c r="E251" s="2"/>
      <c r="F251" s="7"/>
      <c r="G251" s="3"/>
      <c r="H251" s="3"/>
      <c r="I251" s="108"/>
      <c r="J251" s="109"/>
      <c r="K251" s="42"/>
      <c r="L251" s="40">
        <f>SUM(I251:K251)</f>
        <v>0</v>
      </c>
      <c r="M251" s="109"/>
      <c r="N251" s="39"/>
      <c r="O251" s="39"/>
      <c r="P251" s="43">
        <f>(L251+(L251*0.129+4.6))+M251</f>
        <v>4.5999999999999996</v>
      </c>
      <c r="Q251" s="44">
        <f>(L251+(L251*0.029+4.6))+M251</f>
        <v>4.5999999999999996</v>
      </c>
      <c r="R251" s="104">
        <f ca="1">IFERROR(SUMPRODUCT(SUMIFS(INDIRECT("'" &amp; Months &amp; "'!$K$5:$K$1000"),INDIRECT("'" &amp; Months &amp; "'!$C$5:$C$1000"),$B251,INDIRECT("'" &amp; Months &amp; "'!$E$5:$E$1000"),$D251,INDIRECT("'" &amp; Months &amp; "'!$F$5:$F$1000"),$E251,INDIRECT("'" &amp; Months &amp; "'!$G$5:$G$1000"),$F251,INDIRECT("'" &amp; Months &amp; "'!$H$5:$H$1000"),$G251)),)</f>
        <v>0</v>
      </c>
      <c r="S251" s="105">
        <f ca="1">IFERROR(SUMPRODUCT(SUMIFS(INDIRECT("'" &amp; Months &amp; "'!$P$5:$P$1000"),INDIRECT("'" &amp; Months &amp; "'!$C$5:$C$1000"),$B251,INDIRECT("'" &amp; Months &amp; "'!$E$5:$E$1000"),$D251,INDIRECT("'" &amp; Months &amp; "'!$F$5:$F$1000"),$E251,INDIRECT("'" &amp; Months &amp; "'!$G$5:$G$1000"),$F251,INDIRECT("'" &amp; Months &amp; "'!$H$5:$H$1000"),$G251)),)</f>
        <v>0</v>
      </c>
      <c r="T251" s="41">
        <f ca="1">(R251-S251-L251)</f>
        <v>0</v>
      </c>
      <c r="U251" s="53">
        <f ca="1">IFERROR(T251/(L251+M251),0)</f>
        <v>0</v>
      </c>
    </row>
    <row r="252" spans="2:21" ht="15" customHeight="1" x14ac:dyDescent="0.2">
      <c r="B252" s="36">
        <v>246</v>
      </c>
      <c r="C252" s="37"/>
      <c r="D252" s="62"/>
      <c r="E252" s="2"/>
      <c r="F252" s="7"/>
      <c r="G252" s="3"/>
      <c r="H252" s="3"/>
      <c r="I252" s="108"/>
      <c r="J252" s="109"/>
      <c r="K252" s="42"/>
      <c r="L252" s="40">
        <f>SUM(I252:K252)</f>
        <v>0</v>
      </c>
      <c r="M252" s="109"/>
      <c r="N252" s="39"/>
      <c r="O252" s="39"/>
      <c r="P252" s="43">
        <f>(L252+(L252*0.129+4.6))+M252</f>
        <v>4.5999999999999996</v>
      </c>
      <c r="Q252" s="44">
        <f>(L252+(L252*0.029+4.6))+M252</f>
        <v>4.5999999999999996</v>
      </c>
      <c r="R252" s="104">
        <f ca="1">IFERROR(SUMPRODUCT(SUMIFS(INDIRECT("'" &amp; Months &amp; "'!$K$5:$K$1000"),INDIRECT("'" &amp; Months &amp; "'!$C$5:$C$1000"),$B252,INDIRECT("'" &amp; Months &amp; "'!$E$5:$E$1000"),$D252,INDIRECT("'" &amp; Months &amp; "'!$F$5:$F$1000"),$E252,INDIRECT("'" &amp; Months &amp; "'!$G$5:$G$1000"),$F252,INDIRECT("'" &amp; Months &amp; "'!$H$5:$H$1000"),$G252)),)</f>
        <v>0</v>
      </c>
      <c r="S252" s="105">
        <f ca="1">IFERROR(SUMPRODUCT(SUMIFS(INDIRECT("'" &amp; Months &amp; "'!$P$5:$P$1000"),INDIRECT("'" &amp; Months &amp; "'!$C$5:$C$1000"),$B252,INDIRECT("'" &amp; Months &amp; "'!$E$5:$E$1000"),$D252,INDIRECT("'" &amp; Months &amp; "'!$F$5:$F$1000"),$E252,INDIRECT("'" &amp; Months &amp; "'!$G$5:$G$1000"),$F252,INDIRECT("'" &amp; Months &amp; "'!$H$5:$H$1000"),$G252)),)</f>
        <v>0</v>
      </c>
      <c r="T252" s="41">
        <f ca="1">(R252-S252-L252)</f>
        <v>0</v>
      </c>
      <c r="U252" s="53">
        <f ca="1">IFERROR(T252/(L252+M252),0)</f>
        <v>0</v>
      </c>
    </row>
    <row r="253" spans="2:21" ht="15" customHeight="1" x14ac:dyDescent="0.2">
      <c r="B253" s="36">
        <v>247</v>
      </c>
      <c r="C253" s="37"/>
      <c r="D253" s="62"/>
      <c r="E253" s="2"/>
      <c r="F253" s="7"/>
      <c r="G253" s="3"/>
      <c r="H253" s="3"/>
      <c r="I253" s="108"/>
      <c r="J253" s="109"/>
      <c r="K253" s="42"/>
      <c r="L253" s="40">
        <f>SUM(I253:K253)</f>
        <v>0</v>
      </c>
      <c r="M253" s="109"/>
      <c r="N253" s="39"/>
      <c r="O253" s="39"/>
      <c r="P253" s="43">
        <f>(L253+(L253*0.129+4.6))+M253</f>
        <v>4.5999999999999996</v>
      </c>
      <c r="Q253" s="44">
        <f>(L253+(L253*0.029+4.6))+M253</f>
        <v>4.5999999999999996</v>
      </c>
      <c r="R253" s="104">
        <f ca="1">IFERROR(SUMPRODUCT(SUMIFS(INDIRECT("'" &amp; Months &amp; "'!$K$5:$K$1000"),INDIRECT("'" &amp; Months &amp; "'!$C$5:$C$1000"),$B253,INDIRECT("'" &amp; Months &amp; "'!$E$5:$E$1000"),$D253,INDIRECT("'" &amp; Months &amp; "'!$F$5:$F$1000"),$E253,INDIRECT("'" &amp; Months &amp; "'!$G$5:$G$1000"),$F253,INDIRECT("'" &amp; Months &amp; "'!$H$5:$H$1000"),$G253)),)</f>
        <v>0</v>
      </c>
      <c r="S253" s="105">
        <f ca="1">IFERROR(SUMPRODUCT(SUMIFS(INDIRECT("'" &amp; Months &amp; "'!$P$5:$P$1000"),INDIRECT("'" &amp; Months &amp; "'!$C$5:$C$1000"),$B253,INDIRECT("'" &amp; Months &amp; "'!$E$5:$E$1000"),$D253,INDIRECT("'" &amp; Months &amp; "'!$F$5:$F$1000"),$E253,INDIRECT("'" &amp; Months &amp; "'!$G$5:$G$1000"),$F253,INDIRECT("'" &amp; Months &amp; "'!$H$5:$H$1000"),$G253)),)</f>
        <v>0</v>
      </c>
      <c r="T253" s="41">
        <f ca="1">(R253-S253-L253)</f>
        <v>0</v>
      </c>
      <c r="U253" s="53">
        <f ca="1">IFERROR(T253/(L253+M253),0)</f>
        <v>0</v>
      </c>
    </row>
    <row r="254" spans="2:21" ht="15" customHeight="1" x14ac:dyDescent="0.2">
      <c r="B254" s="36">
        <v>248</v>
      </c>
      <c r="C254" s="37"/>
      <c r="D254" s="62"/>
      <c r="E254" s="2"/>
      <c r="F254" s="7"/>
      <c r="G254" s="3"/>
      <c r="H254" s="3"/>
      <c r="I254" s="108"/>
      <c r="J254" s="109"/>
      <c r="K254" s="42"/>
      <c r="L254" s="40">
        <f>SUM(I254:K254)</f>
        <v>0</v>
      </c>
      <c r="M254" s="109"/>
      <c r="N254" s="39"/>
      <c r="O254" s="39"/>
      <c r="P254" s="43">
        <f>(L254+(L254*0.129+4.6))+M254</f>
        <v>4.5999999999999996</v>
      </c>
      <c r="Q254" s="44">
        <f>(L254+(L254*0.029+4.6))+M254</f>
        <v>4.5999999999999996</v>
      </c>
      <c r="R254" s="104">
        <f ca="1">IFERROR(SUMPRODUCT(SUMIFS(INDIRECT("'" &amp; Months &amp; "'!$K$5:$K$1000"),INDIRECT("'" &amp; Months &amp; "'!$C$5:$C$1000"),$B254,INDIRECT("'" &amp; Months &amp; "'!$E$5:$E$1000"),$D254,INDIRECT("'" &amp; Months &amp; "'!$F$5:$F$1000"),$E254,INDIRECT("'" &amp; Months &amp; "'!$G$5:$G$1000"),$F254,INDIRECT("'" &amp; Months &amp; "'!$H$5:$H$1000"),$G254)),)</f>
        <v>0</v>
      </c>
      <c r="S254" s="105">
        <f ca="1">IFERROR(SUMPRODUCT(SUMIFS(INDIRECT("'" &amp; Months &amp; "'!$P$5:$P$1000"),INDIRECT("'" &amp; Months &amp; "'!$C$5:$C$1000"),$B254,INDIRECT("'" &amp; Months &amp; "'!$E$5:$E$1000"),$D254,INDIRECT("'" &amp; Months &amp; "'!$F$5:$F$1000"),$E254,INDIRECT("'" &amp; Months &amp; "'!$G$5:$G$1000"),$F254,INDIRECT("'" &amp; Months &amp; "'!$H$5:$H$1000"),$G254)),)</f>
        <v>0</v>
      </c>
      <c r="T254" s="41">
        <f ca="1">(R254-S254-L254)</f>
        <v>0</v>
      </c>
      <c r="U254" s="53">
        <f ca="1">IFERROR(T254/(L254+M254),0)</f>
        <v>0</v>
      </c>
    </row>
    <row r="255" spans="2:21" ht="15" customHeight="1" x14ac:dyDescent="0.2">
      <c r="B255" s="36">
        <v>249</v>
      </c>
      <c r="C255" s="37"/>
      <c r="D255" s="62"/>
      <c r="E255" s="2"/>
      <c r="F255" s="7"/>
      <c r="G255" s="3"/>
      <c r="H255" s="3"/>
      <c r="I255" s="108"/>
      <c r="J255" s="109"/>
      <c r="K255" s="42"/>
      <c r="L255" s="40">
        <f>SUM(I255:K255)</f>
        <v>0</v>
      </c>
      <c r="M255" s="109"/>
      <c r="N255" s="39"/>
      <c r="O255" s="39"/>
      <c r="P255" s="43">
        <f>(L255+(L255*0.129+4.6))+M255</f>
        <v>4.5999999999999996</v>
      </c>
      <c r="Q255" s="44">
        <f>(L255+(L255*0.029+4.6))+M255</f>
        <v>4.5999999999999996</v>
      </c>
      <c r="R255" s="104">
        <f ca="1">IFERROR(SUMPRODUCT(SUMIFS(INDIRECT("'" &amp; Months &amp; "'!$K$5:$K$1000"),INDIRECT("'" &amp; Months &amp; "'!$C$5:$C$1000"),$B255,INDIRECT("'" &amp; Months &amp; "'!$E$5:$E$1000"),$D255,INDIRECT("'" &amp; Months &amp; "'!$F$5:$F$1000"),$E255,INDIRECT("'" &amp; Months &amp; "'!$G$5:$G$1000"),$F255,INDIRECT("'" &amp; Months &amp; "'!$H$5:$H$1000"),$G255)),)</f>
        <v>0</v>
      </c>
      <c r="S255" s="105">
        <f ca="1">IFERROR(SUMPRODUCT(SUMIFS(INDIRECT("'" &amp; Months &amp; "'!$P$5:$P$1000"),INDIRECT("'" &amp; Months &amp; "'!$C$5:$C$1000"),$B255,INDIRECT("'" &amp; Months &amp; "'!$E$5:$E$1000"),$D255,INDIRECT("'" &amp; Months &amp; "'!$F$5:$F$1000"),$E255,INDIRECT("'" &amp; Months &amp; "'!$G$5:$G$1000"),$F255,INDIRECT("'" &amp; Months &amp; "'!$H$5:$H$1000"),$G255)),)</f>
        <v>0</v>
      </c>
      <c r="T255" s="41">
        <f ca="1">(R255-S255-L255)</f>
        <v>0</v>
      </c>
      <c r="U255" s="53">
        <f ca="1">IFERROR(T255/(L255+M255),0)</f>
        <v>0</v>
      </c>
    </row>
    <row r="256" spans="2:21" ht="15" customHeight="1" x14ac:dyDescent="0.2">
      <c r="B256" s="36">
        <v>250</v>
      </c>
      <c r="C256" s="37"/>
      <c r="D256" s="62"/>
      <c r="E256" s="2"/>
      <c r="F256" s="7"/>
      <c r="G256" s="3"/>
      <c r="H256" s="3"/>
      <c r="I256" s="108"/>
      <c r="J256" s="109"/>
      <c r="K256" s="42"/>
      <c r="L256" s="40">
        <f>SUM(I256:K256)</f>
        <v>0</v>
      </c>
      <c r="M256" s="109"/>
      <c r="N256" s="39"/>
      <c r="O256" s="39"/>
      <c r="P256" s="43">
        <f>(L256+(L256*0.129+4.6))+M256</f>
        <v>4.5999999999999996</v>
      </c>
      <c r="Q256" s="44">
        <f>(L256+(L256*0.029+4.6))+M256</f>
        <v>4.5999999999999996</v>
      </c>
      <c r="R256" s="104">
        <f ca="1">IFERROR(SUMPRODUCT(SUMIFS(INDIRECT("'" &amp; Months &amp; "'!$K$5:$K$1000"),INDIRECT("'" &amp; Months &amp; "'!$C$5:$C$1000"),$B256,INDIRECT("'" &amp; Months &amp; "'!$E$5:$E$1000"),$D256,INDIRECT("'" &amp; Months &amp; "'!$F$5:$F$1000"),$E256,INDIRECT("'" &amp; Months &amp; "'!$G$5:$G$1000"),$F256,INDIRECT("'" &amp; Months &amp; "'!$H$5:$H$1000"),$G256)),)</f>
        <v>0</v>
      </c>
      <c r="S256" s="105">
        <f ca="1">IFERROR(SUMPRODUCT(SUMIFS(INDIRECT("'" &amp; Months &amp; "'!$P$5:$P$1000"),INDIRECT("'" &amp; Months &amp; "'!$C$5:$C$1000"),$B256,INDIRECT("'" &amp; Months &amp; "'!$E$5:$E$1000"),$D256,INDIRECT("'" &amp; Months &amp; "'!$F$5:$F$1000"),$E256,INDIRECT("'" &amp; Months &amp; "'!$G$5:$G$1000"),$F256,INDIRECT("'" &amp; Months &amp; "'!$H$5:$H$1000"),$G256)),)</f>
        <v>0</v>
      </c>
      <c r="T256" s="41">
        <f ca="1">(R256-S256-L256)</f>
        <v>0</v>
      </c>
      <c r="U256" s="53">
        <f ca="1">IFERROR(T256/(L256+M256),0)</f>
        <v>0</v>
      </c>
    </row>
    <row r="257" spans="2:21" ht="15" customHeight="1" x14ac:dyDescent="0.2">
      <c r="B257" s="36">
        <v>251</v>
      </c>
      <c r="C257" s="37"/>
      <c r="D257" s="62"/>
      <c r="E257" s="2"/>
      <c r="F257" s="7"/>
      <c r="G257" s="3"/>
      <c r="H257" s="3"/>
      <c r="I257" s="108"/>
      <c r="J257" s="109"/>
      <c r="K257" s="42"/>
      <c r="L257" s="40">
        <f>SUM(I257:K257)</f>
        <v>0</v>
      </c>
      <c r="M257" s="109"/>
      <c r="N257" s="39"/>
      <c r="O257" s="39"/>
      <c r="P257" s="43">
        <f>(L257+(L257*0.129+4.6))+M257</f>
        <v>4.5999999999999996</v>
      </c>
      <c r="Q257" s="44">
        <f>(L257+(L257*0.029+4.6))+M257</f>
        <v>4.5999999999999996</v>
      </c>
      <c r="R257" s="104">
        <f ca="1">IFERROR(SUMPRODUCT(SUMIFS(INDIRECT("'" &amp; Months &amp; "'!$K$5:$K$1000"),INDIRECT("'" &amp; Months &amp; "'!$C$5:$C$1000"),$B257,INDIRECT("'" &amp; Months &amp; "'!$E$5:$E$1000"),$D257,INDIRECT("'" &amp; Months &amp; "'!$F$5:$F$1000"),$E257,INDIRECT("'" &amp; Months &amp; "'!$G$5:$G$1000"),$F257,INDIRECT("'" &amp; Months &amp; "'!$H$5:$H$1000"),$G257)),)</f>
        <v>0</v>
      </c>
      <c r="S257" s="105">
        <f ca="1">IFERROR(SUMPRODUCT(SUMIFS(INDIRECT("'" &amp; Months &amp; "'!$P$5:$P$1000"),INDIRECT("'" &amp; Months &amp; "'!$C$5:$C$1000"),$B257,INDIRECT("'" &amp; Months &amp; "'!$E$5:$E$1000"),$D257,INDIRECT("'" &amp; Months &amp; "'!$F$5:$F$1000"),$E257,INDIRECT("'" &amp; Months &amp; "'!$G$5:$G$1000"),$F257,INDIRECT("'" &amp; Months &amp; "'!$H$5:$H$1000"),$G257)),)</f>
        <v>0</v>
      </c>
      <c r="T257" s="41">
        <f ca="1">(R257-S257-L257)</f>
        <v>0</v>
      </c>
      <c r="U257" s="53">
        <f ca="1">IFERROR(T257/(L257+M257),0)</f>
        <v>0</v>
      </c>
    </row>
    <row r="258" spans="2:21" ht="15" customHeight="1" x14ac:dyDescent="0.2">
      <c r="B258" s="36">
        <v>252</v>
      </c>
      <c r="C258" s="37"/>
      <c r="D258" s="62"/>
      <c r="E258" s="2"/>
      <c r="F258" s="7"/>
      <c r="G258" s="3"/>
      <c r="H258" s="3"/>
      <c r="I258" s="108"/>
      <c r="J258" s="109"/>
      <c r="K258" s="42"/>
      <c r="L258" s="40">
        <f>SUM(I258:K258)</f>
        <v>0</v>
      </c>
      <c r="M258" s="109"/>
      <c r="N258" s="39"/>
      <c r="O258" s="39"/>
      <c r="P258" s="43">
        <f>(L258+(L258*0.129+4.6))+M258</f>
        <v>4.5999999999999996</v>
      </c>
      <c r="Q258" s="44">
        <f>(L258+(L258*0.029+4.6))+M258</f>
        <v>4.5999999999999996</v>
      </c>
      <c r="R258" s="104">
        <f ca="1">IFERROR(SUMPRODUCT(SUMIFS(INDIRECT("'" &amp; Months &amp; "'!$K$5:$K$1000"),INDIRECT("'" &amp; Months &amp; "'!$C$5:$C$1000"),$B258,INDIRECT("'" &amp; Months &amp; "'!$E$5:$E$1000"),$D258,INDIRECT("'" &amp; Months &amp; "'!$F$5:$F$1000"),$E258,INDIRECT("'" &amp; Months &amp; "'!$G$5:$G$1000"),$F258,INDIRECT("'" &amp; Months &amp; "'!$H$5:$H$1000"),$G258)),)</f>
        <v>0</v>
      </c>
      <c r="S258" s="105">
        <f ca="1">IFERROR(SUMPRODUCT(SUMIFS(INDIRECT("'" &amp; Months &amp; "'!$P$5:$P$1000"),INDIRECT("'" &amp; Months &amp; "'!$C$5:$C$1000"),$B258,INDIRECT("'" &amp; Months &amp; "'!$E$5:$E$1000"),$D258,INDIRECT("'" &amp; Months &amp; "'!$F$5:$F$1000"),$E258,INDIRECT("'" &amp; Months &amp; "'!$G$5:$G$1000"),$F258,INDIRECT("'" &amp; Months &amp; "'!$H$5:$H$1000"),$G258)),)</f>
        <v>0</v>
      </c>
      <c r="T258" s="41">
        <f ca="1">(R258-S258-L258)</f>
        <v>0</v>
      </c>
      <c r="U258" s="53">
        <f ca="1">IFERROR(T258/(L258+M258),0)</f>
        <v>0</v>
      </c>
    </row>
    <row r="259" spans="2:21" ht="15" customHeight="1" x14ac:dyDescent="0.2">
      <c r="B259" s="36">
        <v>253</v>
      </c>
      <c r="C259" s="37"/>
      <c r="D259" s="62"/>
      <c r="E259" s="2"/>
      <c r="F259" s="7"/>
      <c r="G259" s="3"/>
      <c r="H259" s="3"/>
      <c r="I259" s="108"/>
      <c r="J259" s="109"/>
      <c r="K259" s="42"/>
      <c r="L259" s="40">
        <f>SUM(I259:K259)</f>
        <v>0</v>
      </c>
      <c r="M259" s="109"/>
      <c r="N259" s="39"/>
      <c r="O259" s="39"/>
      <c r="P259" s="43">
        <f>(L259+(L259*0.129+4.6))+M259</f>
        <v>4.5999999999999996</v>
      </c>
      <c r="Q259" s="44">
        <f>(L259+(L259*0.029+4.6))+M259</f>
        <v>4.5999999999999996</v>
      </c>
      <c r="R259" s="104">
        <f ca="1">IFERROR(SUMPRODUCT(SUMIFS(INDIRECT("'" &amp; Months &amp; "'!$K$5:$K$1000"),INDIRECT("'" &amp; Months &amp; "'!$C$5:$C$1000"),$B259,INDIRECT("'" &amp; Months &amp; "'!$E$5:$E$1000"),$D259,INDIRECT("'" &amp; Months &amp; "'!$F$5:$F$1000"),$E259,INDIRECT("'" &amp; Months &amp; "'!$G$5:$G$1000"),$F259,INDIRECT("'" &amp; Months &amp; "'!$H$5:$H$1000"),$G259)),)</f>
        <v>0</v>
      </c>
      <c r="S259" s="105">
        <f ca="1">IFERROR(SUMPRODUCT(SUMIFS(INDIRECT("'" &amp; Months &amp; "'!$P$5:$P$1000"),INDIRECT("'" &amp; Months &amp; "'!$C$5:$C$1000"),$B259,INDIRECT("'" &amp; Months &amp; "'!$E$5:$E$1000"),$D259,INDIRECT("'" &amp; Months &amp; "'!$F$5:$F$1000"),$E259,INDIRECT("'" &amp; Months &amp; "'!$G$5:$G$1000"),$F259,INDIRECT("'" &amp; Months &amp; "'!$H$5:$H$1000"),$G259)),)</f>
        <v>0</v>
      </c>
      <c r="T259" s="41">
        <f ca="1">(R259-S259-L259)</f>
        <v>0</v>
      </c>
      <c r="U259" s="53">
        <f ca="1">IFERROR(T259/(L259+M259),0)</f>
        <v>0</v>
      </c>
    </row>
    <row r="260" spans="2:21" ht="15" customHeight="1" x14ac:dyDescent="0.2">
      <c r="B260" s="36">
        <v>254</v>
      </c>
      <c r="C260" s="37"/>
      <c r="D260" s="62"/>
      <c r="E260" s="2"/>
      <c r="F260" s="7"/>
      <c r="G260" s="3"/>
      <c r="H260" s="3"/>
      <c r="I260" s="108"/>
      <c r="J260" s="109"/>
      <c r="K260" s="42"/>
      <c r="L260" s="40">
        <f>SUM(I260:K260)</f>
        <v>0</v>
      </c>
      <c r="M260" s="109"/>
      <c r="N260" s="39"/>
      <c r="O260" s="39"/>
      <c r="P260" s="43">
        <f>(L260+(L260*0.129+4.6))+M260</f>
        <v>4.5999999999999996</v>
      </c>
      <c r="Q260" s="44">
        <f>(L260+(L260*0.029+4.6))+M260</f>
        <v>4.5999999999999996</v>
      </c>
      <c r="R260" s="104">
        <f ca="1">IFERROR(SUMPRODUCT(SUMIFS(INDIRECT("'" &amp; Months &amp; "'!$K$5:$K$1000"),INDIRECT("'" &amp; Months &amp; "'!$C$5:$C$1000"),$B260,INDIRECT("'" &amp; Months &amp; "'!$E$5:$E$1000"),$D260,INDIRECT("'" &amp; Months &amp; "'!$F$5:$F$1000"),$E260,INDIRECT("'" &amp; Months &amp; "'!$G$5:$G$1000"),$F260,INDIRECT("'" &amp; Months &amp; "'!$H$5:$H$1000"),$G260)),)</f>
        <v>0</v>
      </c>
      <c r="S260" s="105">
        <f ca="1">IFERROR(SUMPRODUCT(SUMIFS(INDIRECT("'" &amp; Months &amp; "'!$P$5:$P$1000"),INDIRECT("'" &amp; Months &amp; "'!$C$5:$C$1000"),$B260,INDIRECT("'" &amp; Months &amp; "'!$E$5:$E$1000"),$D260,INDIRECT("'" &amp; Months &amp; "'!$F$5:$F$1000"),$E260,INDIRECT("'" &amp; Months &amp; "'!$G$5:$G$1000"),$F260,INDIRECT("'" &amp; Months &amp; "'!$H$5:$H$1000"),$G260)),)</f>
        <v>0</v>
      </c>
      <c r="T260" s="41">
        <f ca="1">(R260-S260-L260)</f>
        <v>0</v>
      </c>
      <c r="U260" s="53">
        <f ca="1">IFERROR(T260/(L260+M260),0)</f>
        <v>0</v>
      </c>
    </row>
    <row r="261" spans="2:21" ht="15" customHeight="1" x14ac:dyDescent="0.2">
      <c r="B261" s="36">
        <v>255</v>
      </c>
      <c r="C261" s="37"/>
      <c r="D261" s="62"/>
      <c r="E261" s="2"/>
      <c r="F261" s="7"/>
      <c r="G261" s="3"/>
      <c r="H261" s="3"/>
      <c r="I261" s="108"/>
      <c r="J261" s="109"/>
      <c r="K261" s="42"/>
      <c r="L261" s="40">
        <f>SUM(I261:K261)</f>
        <v>0</v>
      </c>
      <c r="M261" s="109"/>
      <c r="N261" s="39"/>
      <c r="O261" s="39"/>
      <c r="P261" s="43">
        <f>(L261+(L261*0.129+4.6))+M261</f>
        <v>4.5999999999999996</v>
      </c>
      <c r="Q261" s="44">
        <f>(L261+(L261*0.029+4.6))+M261</f>
        <v>4.5999999999999996</v>
      </c>
      <c r="R261" s="104">
        <f ca="1">IFERROR(SUMPRODUCT(SUMIFS(INDIRECT("'" &amp; Months &amp; "'!$K$5:$K$1000"),INDIRECT("'" &amp; Months &amp; "'!$C$5:$C$1000"),$B261,INDIRECT("'" &amp; Months &amp; "'!$E$5:$E$1000"),$D261,INDIRECT("'" &amp; Months &amp; "'!$F$5:$F$1000"),$E261,INDIRECT("'" &amp; Months &amp; "'!$G$5:$G$1000"),$F261,INDIRECT("'" &amp; Months &amp; "'!$H$5:$H$1000"),$G261)),)</f>
        <v>0</v>
      </c>
      <c r="S261" s="105">
        <f ca="1">IFERROR(SUMPRODUCT(SUMIFS(INDIRECT("'" &amp; Months &amp; "'!$P$5:$P$1000"),INDIRECT("'" &amp; Months &amp; "'!$C$5:$C$1000"),$B261,INDIRECT("'" &amp; Months &amp; "'!$E$5:$E$1000"),$D261,INDIRECT("'" &amp; Months &amp; "'!$F$5:$F$1000"),$E261,INDIRECT("'" &amp; Months &amp; "'!$G$5:$G$1000"),$F261,INDIRECT("'" &amp; Months &amp; "'!$H$5:$H$1000"),$G261)),)</f>
        <v>0</v>
      </c>
      <c r="T261" s="41">
        <f ca="1">(R261-S261-L261)</f>
        <v>0</v>
      </c>
      <c r="U261" s="53">
        <f ca="1">IFERROR(T261/(L261+M261),0)</f>
        <v>0</v>
      </c>
    </row>
    <row r="262" spans="2:21" ht="15" customHeight="1" x14ac:dyDescent="0.2">
      <c r="B262" s="36">
        <v>256</v>
      </c>
      <c r="C262" s="37"/>
      <c r="D262" s="62"/>
      <c r="E262" s="2"/>
      <c r="F262" s="7"/>
      <c r="G262" s="3"/>
      <c r="H262" s="3"/>
      <c r="I262" s="108"/>
      <c r="J262" s="109"/>
      <c r="K262" s="42"/>
      <c r="L262" s="40">
        <f>SUM(I262:K262)</f>
        <v>0</v>
      </c>
      <c r="M262" s="109"/>
      <c r="N262" s="39"/>
      <c r="O262" s="39"/>
      <c r="P262" s="43">
        <f>(L262+(L262*0.129+4.6))+M262</f>
        <v>4.5999999999999996</v>
      </c>
      <c r="Q262" s="44">
        <f>(L262+(L262*0.029+4.6))+M262</f>
        <v>4.5999999999999996</v>
      </c>
      <c r="R262" s="104">
        <f ca="1">IFERROR(SUMPRODUCT(SUMIFS(INDIRECT("'" &amp; Months &amp; "'!$K$5:$K$1000"),INDIRECT("'" &amp; Months &amp; "'!$C$5:$C$1000"),$B262,INDIRECT("'" &amp; Months &amp; "'!$E$5:$E$1000"),$D262,INDIRECT("'" &amp; Months &amp; "'!$F$5:$F$1000"),$E262,INDIRECT("'" &amp; Months &amp; "'!$G$5:$G$1000"),$F262,INDIRECT("'" &amp; Months &amp; "'!$H$5:$H$1000"),$G262)),)</f>
        <v>0</v>
      </c>
      <c r="S262" s="105">
        <f ca="1">IFERROR(SUMPRODUCT(SUMIFS(INDIRECT("'" &amp; Months &amp; "'!$P$5:$P$1000"),INDIRECT("'" &amp; Months &amp; "'!$C$5:$C$1000"),$B262,INDIRECT("'" &amp; Months &amp; "'!$E$5:$E$1000"),$D262,INDIRECT("'" &amp; Months &amp; "'!$F$5:$F$1000"),$E262,INDIRECT("'" &amp; Months &amp; "'!$G$5:$G$1000"),$F262,INDIRECT("'" &amp; Months &amp; "'!$H$5:$H$1000"),$G262)),)</f>
        <v>0</v>
      </c>
      <c r="T262" s="41">
        <f ca="1">(R262-S262-L262)</f>
        <v>0</v>
      </c>
      <c r="U262" s="53">
        <f ca="1">IFERROR(T262/(L262+M262),0)</f>
        <v>0</v>
      </c>
    </row>
    <row r="263" spans="2:21" ht="15" customHeight="1" x14ac:dyDescent="0.2">
      <c r="B263" s="36">
        <v>257</v>
      </c>
      <c r="C263" s="37"/>
      <c r="D263" s="62"/>
      <c r="E263" s="2"/>
      <c r="F263" s="7"/>
      <c r="G263" s="3"/>
      <c r="H263" s="3"/>
      <c r="I263" s="108"/>
      <c r="J263" s="109"/>
      <c r="K263" s="42"/>
      <c r="L263" s="40">
        <f>SUM(I263:K263)</f>
        <v>0</v>
      </c>
      <c r="M263" s="109"/>
      <c r="N263" s="39"/>
      <c r="O263" s="39"/>
      <c r="P263" s="43">
        <f>(L263+(L263*0.129+4.6))+M263</f>
        <v>4.5999999999999996</v>
      </c>
      <c r="Q263" s="44">
        <f>(L263+(L263*0.029+4.6))+M263</f>
        <v>4.5999999999999996</v>
      </c>
      <c r="R263" s="104">
        <f ca="1">IFERROR(SUMPRODUCT(SUMIFS(INDIRECT("'" &amp; Months &amp; "'!$K$5:$K$1000"),INDIRECT("'" &amp; Months &amp; "'!$C$5:$C$1000"),$B263,INDIRECT("'" &amp; Months &amp; "'!$E$5:$E$1000"),$D263,INDIRECT("'" &amp; Months &amp; "'!$F$5:$F$1000"),$E263,INDIRECT("'" &amp; Months &amp; "'!$G$5:$G$1000"),$F263,INDIRECT("'" &amp; Months &amp; "'!$H$5:$H$1000"),$G263)),)</f>
        <v>0</v>
      </c>
      <c r="S263" s="105">
        <f ca="1">IFERROR(SUMPRODUCT(SUMIFS(INDIRECT("'" &amp; Months &amp; "'!$P$5:$P$1000"),INDIRECT("'" &amp; Months &amp; "'!$C$5:$C$1000"),$B263,INDIRECT("'" &amp; Months &amp; "'!$E$5:$E$1000"),$D263,INDIRECT("'" &amp; Months &amp; "'!$F$5:$F$1000"),$E263,INDIRECT("'" &amp; Months &amp; "'!$G$5:$G$1000"),$F263,INDIRECT("'" &amp; Months &amp; "'!$H$5:$H$1000"),$G263)),)</f>
        <v>0</v>
      </c>
      <c r="T263" s="41">
        <f ca="1">(R263-S263-L263)</f>
        <v>0</v>
      </c>
      <c r="U263" s="53">
        <f ca="1">IFERROR(T263/(L263+M263),0)</f>
        <v>0</v>
      </c>
    </row>
    <row r="264" spans="2:21" ht="15" customHeight="1" x14ac:dyDescent="0.2">
      <c r="B264" s="36">
        <v>258</v>
      </c>
      <c r="C264" s="37"/>
      <c r="D264" s="62"/>
      <c r="E264" s="2"/>
      <c r="F264" s="7"/>
      <c r="G264" s="3"/>
      <c r="H264" s="3"/>
      <c r="I264" s="108"/>
      <c r="J264" s="109"/>
      <c r="K264" s="42"/>
      <c r="L264" s="40">
        <f>SUM(I264:K264)</f>
        <v>0</v>
      </c>
      <c r="M264" s="109"/>
      <c r="N264" s="39"/>
      <c r="O264" s="39"/>
      <c r="P264" s="43">
        <f>(L264+(L264*0.129+4.6))+M264</f>
        <v>4.5999999999999996</v>
      </c>
      <c r="Q264" s="44">
        <f>(L264+(L264*0.029+4.6))+M264</f>
        <v>4.5999999999999996</v>
      </c>
      <c r="R264" s="104">
        <f ca="1">IFERROR(SUMPRODUCT(SUMIFS(INDIRECT("'" &amp; Months &amp; "'!$K$5:$K$1000"),INDIRECT("'" &amp; Months &amp; "'!$C$5:$C$1000"),$B264,INDIRECT("'" &amp; Months &amp; "'!$E$5:$E$1000"),$D264,INDIRECT("'" &amp; Months &amp; "'!$F$5:$F$1000"),$E264,INDIRECT("'" &amp; Months &amp; "'!$G$5:$G$1000"),$F264,INDIRECT("'" &amp; Months &amp; "'!$H$5:$H$1000"),$G264)),)</f>
        <v>0</v>
      </c>
      <c r="S264" s="105">
        <f ca="1">IFERROR(SUMPRODUCT(SUMIFS(INDIRECT("'" &amp; Months &amp; "'!$P$5:$P$1000"),INDIRECT("'" &amp; Months &amp; "'!$C$5:$C$1000"),$B264,INDIRECT("'" &amp; Months &amp; "'!$E$5:$E$1000"),$D264,INDIRECT("'" &amp; Months &amp; "'!$F$5:$F$1000"),$E264,INDIRECT("'" &amp; Months &amp; "'!$G$5:$G$1000"),$F264,INDIRECT("'" &amp; Months &amp; "'!$H$5:$H$1000"),$G264)),)</f>
        <v>0</v>
      </c>
      <c r="T264" s="41">
        <f ca="1">(R264-S264-L264)</f>
        <v>0</v>
      </c>
      <c r="U264" s="53">
        <f ca="1">IFERROR(T264/(L264+M264),0)</f>
        <v>0</v>
      </c>
    </row>
    <row r="265" spans="2:21" ht="15" customHeight="1" x14ac:dyDescent="0.2">
      <c r="B265" s="36">
        <v>259</v>
      </c>
      <c r="C265" s="37"/>
      <c r="D265" s="62"/>
      <c r="E265" s="2"/>
      <c r="F265" s="7"/>
      <c r="G265" s="3"/>
      <c r="H265" s="3"/>
      <c r="I265" s="108"/>
      <c r="J265" s="109"/>
      <c r="K265" s="42"/>
      <c r="L265" s="40">
        <f>SUM(I265:K265)</f>
        <v>0</v>
      </c>
      <c r="M265" s="109"/>
      <c r="N265" s="39"/>
      <c r="O265" s="39"/>
      <c r="P265" s="43">
        <f>(L265+(L265*0.129+4.6))+M265</f>
        <v>4.5999999999999996</v>
      </c>
      <c r="Q265" s="44">
        <f>(L265+(L265*0.029+4.6))+M265</f>
        <v>4.5999999999999996</v>
      </c>
      <c r="R265" s="104">
        <f ca="1">IFERROR(SUMPRODUCT(SUMIFS(INDIRECT("'" &amp; Months &amp; "'!$K$5:$K$1000"),INDIRECT("'" &amp; Months &amp; "'!$C$5:$C$1000"),$B265,INDIRECT("'" &amp; Months &amp; "'!$E$5:$E$1000"),$D265,INDIRECT("'" &amp; Months &amp; "'!$F$5:$F$1000"),$E265,INDIRECT("'" &amp; Months &amp; "'!$G$5:$G$1000"),$F265,INDIRECT("'" &amp; Months &amp; "'!$H$5:$H$1000"),$G265)),)</f>
        <v>0</v>
      </c>
      <c r="S265" s="105">
        <f ca="1">IFERROR(SUMPRODUCT(SUMIFS(INDIRECT("'" &amp; Months &amp; "'!$P$5:$P$1000"),INDIRECT("'" &amp; Months &amp; "'!$C$5:$C$1000"),$B265,INDIRECT("'" &amp; Months &amp; "'!$E$5:$E$1000"),$D265,INDIRECT("'" &amp; Months &amp; "'!$F$5:$F$1000"),$E265,INDIRECT("'" &amp; Months &amp; "'!$G$5:$G$1000"),$F265,INDIRECT("'" &amp; Months &amp; "'!$H$5:$H$1000"),$G265)),)</f>
        <v>0</v>
      </c>
      <c r="T265" s="41">
        <f ca="1">(R265-S265-L265)</f>
        <v>0</v>
      </c>
      <c r="U265" s="53">
        <f ca="1">IFERROR(T265/(L265+M265),0)</f>
        <v>0</v>
      </c>
    </row>
    <row r="266" spans="2:21" ht="15" customHeight="1" x14ac:dyDescent="0.2">
      <c r="B266" s="36">
        <v>260</v>
      </c>
      <c r="C266" s="37"/>
      <c r="D266" s="62"/>
      <c r="E266" s="2"/>
      <c r="F266" s="7"/>
      <c r="G266" s="3"/>
      <c r="H266" s="3"/>
      <c r="I266" s="108"/>
      <c r="J266" s="109"/>
      <c r="K266" s="42"/>
      <c r="L266" s="40">
        <f>SUM(I266:K266)</f>
        <v>0</v>
      </c>
      <c r="M266" s="109"/>
      <c r="N266" s="39"/>
      <c r="O266" s="39"/>
      <c r="P266" s="43">
        <f>(L266+(L266*0.129+4.6))+M266</f>
        <v>4.5999999999999996</v>
      </c>
      <c r="Q266" s="44">
        <f>(L266+(L266*0.029+4.6))+M266</f>
        <v>4.5999999999999996</v>
      </c>
      <c r="R266" s="104">
        <f ca="1">IFERROR(SUMPRODUCT(SUMIFS(INDIRECT("'" &amp; Months &amp; "'!$K$5:$K$1000"),INDIRECT("'" &amp; Months &amp; "'!$C$5:$C$1000"),$B266,INDIRECT("'" &amp; Months &amp; "'!$E$5:$E$1000"),$D266,INDIRECT("'" &amp; Months &amp; "'!$F$5:$F$1000"),$E266,INDIRECT("'" &amp; Months &amp; "'!$G$5:$G$1000"),$F266,INDIRECT("'" &amp; Months &amp; "'!$H$5:$H$1000"),$G266)),)</f>
        <v>0</v>
      </c>
      <c r="S266" s="105">
        <f ca="1">IFERROR(SUMPRODUCT(SUMIFS(INDIRECT("'" &amp; Months &amp; "'!$P$5:$P$1000"),INDIRECT("'" &amp; Months &amp; "'!$C$5:$C$1000"),$B266,INDIRECT("'" &amp; Months &amp; "'!$E$5:$E$1000"),$D266,INDIRECT("'" &amp; Months &amp; "'!$F$5:$F$1000"),$E266,INDIRECT("'" &amp; Months &amp; "'!$G$5:$G$1000"),$F266,INDIRECT("'" &amp; Months &amp; "'!$H$5:$H$1000"),$G266)),)</f>
        <v>0</v>
      </c>
      <c r="T266" s="41">
        <f ca="1">(R266-S266-L266)</f>
        <v>0</v>
      </c>
      <c r="U266" s="53">
        <f ca="1">IFERROR(T266/(L266+M266),0)</f>
        <v>0</v>
      </c>
    </row>
    <row r="267" spans="2:21" ht="15" customHeight="1" x14ac:dyDescent="0.2">
      <c r="B267" s="36">
        <v>261</v>
      </c>
      <c r="C267" s="37"/>
      <c r="D267" s="62"/>
      <c r="E267" s="2"/>
      <c r="F267" s="7"/>
      <c r="G267" s="3"/>
      <c r="H267" s="3"/>
      <c r="I267" s="108"/>
      <c r="J267" s="109"/>
      <c r="K267" s="42"/>
      <c r="L267" s="40">
        <f>SUM(I267:K267)</f>
        <v>0</v>
      </c>
      <c r="M267" s="109"/>
      <c r="N267" s="39"/>
      <c r="O267" s="39"/>
      <c r="P267" s="43">
        <f>(L267+(L267*0.129+4.6))+M267</f>
        <v>4.5999999999999996</v>
      </c>
      <c r="Q267" s="44">
        <f>(L267+(L267*0.029+4.6))+M267</f>
        <v>4.5999999999999996</v>
      </c>
      <c r="R267" s="104">
        <f ca="1">IFERROR(SUMPRODUCT(SUMIFS(INDIRECT("'" &amp; Months &amp; "'!$K$5:$K$1000"),INDIRECT("'" &amp; Months &amp; "'!$C$5:$C$1000"),$B267,INDIRECT("'" &amp; Months &amp; "'!$E$5:$E$1000"),$D267,INDIRECT("'" &amp; Months &amp; "'!$F$5:$F$1000"),$E267,INDIRECT("'" &amp; Months &amp; "'!$G$5:$G$1000"),$F267,INDIRECT("'" &amp; Months &amp; "'!$H$5:$H$1000"),$G267)),)</f>
        <v>0</v>
      </c>
      <c r="S267" s="105">
        <f ca="1">IFERROR(SUMPRODUCT(SUMIFS(INDIRECT("'" &amp; Months &amp; "'!$P$5:$P$1000"),INDIRECT("'" &amp; Months &amp; "'!$C$5:$C$1000"),$B267,INDIRECT("'" &amp; Months &amp; "'!$E$5:$E$1000"),$D267,INDIRECT("'" &amp; Months &amp; "'!$F$5:$F$1000"),$E267,INDIRECT("'" &amp; Months &amp; "'!$G$5:$G$1000"),$F267,INDIRECT("'" &amp; Months &amp; "'!$H$5:$H$1000"),$G267)),)</f>
        <v>0</v>
      </c>
      <c r="T267" s="41">
        <f ca="1">(R267-S267-L267)</f>
        <v>0</v>
      </c>
      <c r="U267" s="53">
        <f ca="1">IFERROR(T267/(L267+M267),0)</f>
        <v>0</v>
      </c>
    </row>
    <row r="268" spans="2:21" ht="15" customHeight="1" x14ac:dyDescent="0.2">
      <c r="B268" s="36">
        <v>262</v>
      </c>
      <c r="C268" s="37"/>
      <c r="D268" s="62"/>
      <c r="E268" s="2"/>
      <c r="F268" s="7"/>
      <c r="G268" s="3"/>
      <c r="H268" s="3"/>
      <c r="I268" s="108"/>
      <c r="J268" s="109"/>
      <c r="K268" s="42"/>
      <c r="L268" s="40">
        <f>SUM(I268:K268)</f>
        <v>0</v>
      </c>
      <c r="M268" s="109"/>
      <c r="N268" s="39"/>
      <c r="O268" s="39"/>
      <c r="P268" s="43">
        <f>(L268+(L268*0.129+4.6))+M268</f>
        <v>4.5999999999999996</v>
      </c>
      <c r="Q268" s="44">
        <f>(L268+(L268*0.029+4.6))+M268</f>
        <v>4.5999999999999996</v>
      </c>
      <c r="R268" s="104">
        <f ca="1">IFERROR(SUMPRODUCT(SUMIFS(INDIRECT("'" &amp; Months &amp; "'!$K$5:$K$1000"),INDIRECT("'" &amp; Months &amp; "'!$C$5:$C$1000"),$B268,INDIRECT("'" &amp; Months &amp; "'!$E$5:$E$1000"),$D268,INDIRECT("'" &amp; Months &amp; "'!$F$5:$F$1000"),$E268,INDIRECT("'" &amp; Months &amp; "'!$G$5:$G$1000"),$F268,INDIRECT("'" &amp; Months &amp; "'!$H$5:$H$1000"),$G268)),)</f>
        <v>0</v>
      </c>
      <c r="S268" s="105">
        <f ca="1">IFERROR(SUMPRODUCT(SUMIFS(INDIRECT("'" &amp; Months &amp; "'!$P$5:$P$1000"),INDIRECT("'" &amp; Months &amp; "'!$C$5:$C$1000"),$B268,INDIRECT("'" &amp; Months &amp; "'!$E$5:$E$1000"),$D268,INDIRECT("'" &amp; Months &amp; "'!$F$5:$F$1000"),$E268,INDIRECT("'" &amp; Months &amp; "'!$G$5:$G$1000"),$F268,INDIRECT("'" &amp; Months &amp; "'!$H$5:$H$1000"),$G268)),)</f>
        <v>0</v>
      </c>
      <c r="T268" s="41">
        <f ca="1">(R268-S268-L268)</f>
        <v>0</v>
      </c>
      <c r="U268" s="53">
        <f ca="1">IFERROR(T268/(L268+M268),0)</f>
        <v>0</v>
      </c>
    </row>
    <row r="269" spans="2:21" ht="15" customHeight="1" x14ac:dyDescent="0.2">
      <c r="B269" s="36">
        <v>263</v>
      </c>
      <c r="C269" s="37"/>
      <c r="D269" s="62"/>
      <c r="E269" s="2"/>
      <c r="F269" s="7"/>
      <c r="G269" s="3"/>
      <c r="H269" s="3"/>
      <c r="I269" s="108"/>
      <c r="J269" s="109"/>
      <c r="K269" s="42"/>
      <c r="L269" s="40">
        <f>SUM(I269:K269)</f>
        <v>0</v>
      </c>
      <c r="M269" s="109"/>
      <c r="N269" s="39"/>
      <c r="O269" s="39"/>
      <c r="P269" s="43">
        <f>(L269+(L269*0.129+4.6))+M269</f>
        <v>4.5999999999999996</v>
      </c>
      <c r="Q269" s="44">
        <f>(L269+(L269*0.029+4.6))+M269</f>
        <v>4.5999999999999996</v>
      </c>
      <c r="R269" s="104">
        <f ca="1">IFERROR(SUMPRODUCT(SUMIFS(INDIRECT("'" &amp; Months &amp; "'!$K$5:$K$1000"),INDIRECT("'" &amp; Months &amp; "'!$C$5:$C$1000"),$B269,INDIRECT("'" &amp; Months &amp; "'!$E$5:$E$1000"),$D269,INDIRECT("'" &amp; Months &amp; "'!$F$5:$F$1000"),$E269,INDIRECT("'" &amp; Months &amp; "'!$G$5:$G$1000"),$F269,INDIRECT("'" &amp; Months &amp; "'!$H$5:$H$1000"),$G269)),)</f>
        <v>0</v>
      </c>
      <c r="S269" s="105">
        <f ca="1">IFERROR(SUMPRODUCT(SUMIFS(INDIRECT("'" &amp; Months &amp; "'!$P$5:$P$1000"),INDIRECT("'" &amp; Months &amp; "'!$C$5:$C$1000"),$B269,INDIRECT("'" &amp; Months &amp; "'!$E$5:$E$1000"),$D269,INDIRECT("'" &amp; Months &amp; "'!$F$5:$F$1000"),$E269,INDIRECT("'" &amp; Months &amp; "'!$G$5:$G$1000"),$F269,INDIRECT("'" &amp; Months &amp; "'!$H$5:$H$1000"),$G269)),)</f>
        <v>0</v>
      </c>
      <c r="T269" s="41">
        <f ca="1">(R269-S269-L269)</f>
        <v>0</v>
      </c>
      <c r="U269" s="53">
        <f ca="1">IFERROR(T269/(L269+M269),0)</f>
        <v>0</v>
      </c>
    </row>
    <row r="270" spans="2:21" ht="15" customHeight="1" x14ac:dyDescent="0.2">
      <c r="B270" s="36">
        <v>264</v>
      </c>
      <c r="C270" s="37"/>
      <c r="D270" s="62"/>
      <c r="E270" s="2"/>
      <c r="F270" s="7"/>
      <c r="G270" s="3"/>
      <c r="H270" s="3"/>
      <c r="I270" s="108"/>
      <c r="J270" s="109"/>
      <c r="K270" s="42"/>
      <c r="L270" s="40">
        <f>SUM(I270:K270)</f>
        <v>0</v>
      </c>
      <c r="M270" s="109"/>
      <c r="N270" s="39"/>
      <c r="O270" s="39"/>
      <c r="P270" s="43">
        <f>(L270+(L270*0.129+4.6))+M270</f>
        <v>4.5999999999999996</v>
      </c>
      <c r="Q270" s="44">
        <f>(L270+(L270*0.029+4.6))+M270</f>
        <v>4.5999999999999996</v>
      </c>
      <c r="R270" s="104">
        <f ca="1">IFERROR(SUMPRODUCT(SUMIFS(INDIRECT("'" &amp; Months &amp; "'!$K$5:$K$1000"),INDIRECT("'" &amp; Months &amp; "'!$C$5:$C$1000"),$B270,INDIRECT("'" &amp; Months &amp; "'!$E$5:$E$1000"),$D270,INDIRECT("'" &amp; Months &amp; "'!$F$5:$F$1000"),$E270,INDIRECT("'" &amp; Months &amp; "'!$G$5:$G$1000"),$F270,INDIRECT("'" &amp; Months &amp; "'!$H$5:$H$1000"),$G270)),)</f>
        <v>0</v>
      </c>
      <c r="S270" s="105">
        <f ca="1">IFERROR(SUMPRODUCT(SUMIFS(INDIRECT("'" &amp; Months &amp; "'!$P$5:$P$1000"),INDIRECT("'" &amp; Months &amp; "'!$C$5:$C$1000"),$B270,INDIRECT("'" &amp; Months &amp; "'!$E$5:$E$1000"),$D270,INDIRECT("'" &amp; Months &amp; "'!$F$5:$F$1000"),$E270,INDIRECT("'" &amp; Months &amp; "'!$G$5:$G$1000"),$F270,INDIRECT("'" &amp; Months &amp; "'!$H$5:$H$1000"),$G270)),)</f>
        <v>0</v>
      </c>
      <c r="T270" s="41">
        <f ca="1">(R270-S270-L270)</f>
        <v>0</v>
      </c>
      <c r="U270" s="53">
        <f ca="1">IFERROR(T270/(L270+M270),0)</f>
        <v>0</v>
      </c>
    </row>
    <row r="271" spans="2:21" ht="15" customHeight="1" x14ac:dyDescent="0.2">
      <c r="B271" s="36">
        <v>265</v>
      </c>
      <c r="C271" s="37"/>
      <c r="D271" s="62"/>
      <c r="E271" s="2"/>
      <c r="F271" s="7"/>
      <c r="G271" s="3"/>
      <c r="H271" s="3"/>
      <c r="I271" s="108"/>
      <c r="J271" s="109"/>
      <c r="K271" s="42"/>
      <c r="L271" s="40">
        <f>SUM(I271:K271)</f>
        <v>0</v>
      </c>
      <c r="M271" s="109"/>
      <c r="N271" s="39"/>
      <c r="O271" s="39"/>
      <c r="P271" s="43">
        <f>(L271+(L271*0.129+4.6))+M271</f>
        <v>4.5999999999999996</v>
      </c>
      <c r="Q271" s="44">
        <f>(L271+(L271*0.029+4.6))+M271</f>
        <v>4.5999999999999996</v>
      </c>
      <c r="R271" s="104">
        <f ca="1">IFERROR(SUMPRODUCT(SUMIFS(INDIRECT("'" &amp; Months &amp; "'!$K$5:$K$1000"),INDIRECT("'" &amp; Months &amp; "'!$C$5:$C$1000"),$B271,INDIRECT("'" &amp; Months &amp; "'!$E$5:$E$1000"),$D271,INDIRECT("'" &amp; Months &amp; "'!$F$5:$F$1000"),$E271,INDIRECT("'" &amp; Months &amp; "'!$G$5:$G$1000"),$F271,INDIRECT("'" &amp; Months &amp; "'!$H$5:$H$1000"),$G271)),)</f>
        <v>0</v>
      </c>
      <c r="S271" s="105">
        <f ca="1">IFERROR(SUMPRODUCT(SUMIFS(INDIRECT("'" &amp; Months &amp; "'!$P$5:$P$1000"),INDIRECT("'" &amp; Months &amp; "'!$C$5:$C$1000"),$B271,INDIRECT("'" &amp; Months &amp; "'!$E$5:$E$1000"),$D271,INDIRECT("'" &amp; Months &amp; "'!$F$5:$F$1000"),$E271,INDIRECT("'" &amp; Months &amp; "'!$G$5:$G$1000"),$F271,INDIRECT("'" &amp; Months &amp; "'!$H$5:$H$1000"),$G271)),)</f>
        <v>0</v>
      </c>
      <c r="T271" s="41">
        <f ca="1">(R271-S271-L271)</f>
        <v>0</v>
      </c>
      <c r="U271" s="53">
        <f ca="1">IFERROR(T271/(L271+M271),0)</f>
        <v>0</v>
      </c>
    </row>
    <row r="272" spans="2:21" ht="15" customHeight="1" x14ac:dyDescent="0.2">
      <c r="B272" s="36">
        <v>266</v>
      </c>
      <c r="C272" s="37"/>
      <c r="D272" s="62"/>
      <c r="E272" s="2"/>
      <c r="F272" s="7"/>
      <c r="G272" s="3"/>
      <c r="H272" s="3"/>
      <c r="I272" s="108"/>
      <c r="J272" s="109"/>
      <c r="K272" s="42"/>
      <c r="L272" s="40">
        <f>SUM(I272:K272)</f>
        <v>0</v>
      </c>
      <c r="M272" s="109"/>
      <c r="N272" s="39"/>
      <c r="O272" s="39"/>
      <c r="P272" s="43">
        <f>(L272+(L272*0.129+4.6))+M272</f>
        <v>4.5999999999999996</v>
      </c>
      <c r="Q272" s="44">
        <f>(L272+(L272*0.029+4.6))+M272</f>
        <v>4.5999999999999996</v>
      </c>
      <c r="R272" s="104">
        <f ca="1">IFERROR(SUMPRODUCT(SUMIFS(INDIRECT("'" &amp; Months &amp; "'!$K$5:$K$1000"),INDIRECT("'" &amp; Months &amp; "'!$C$5:$C$1000"),$B272,INDIRECT("'" &amp; Months &amp; "'!$E$5:$E$1000"),$D272,INDIRECT("'" &amp; Months &amp; "'!$F$5:$F$1000"),$E272,INDIRECT("'" &amp; Months &amp; "'!$G$5:$G$1000"),$F272,INDIRECT("'" &amp; Months &amp; "'!$H$5:$H$1000"),$G272)),)</f>
        <v>0</v>
      </c>
      <c r="S272" s="105">
        <f ca="1">IFERROR(SUMPRODUCT(SUMIFS(INDIRECT("'" &amp; Months &amp; "'!$P$5:$P$1000"),INDIRECT("'" &amp; Months &amp; "'!$C$5:$C$1000"),$B272,INDIRECT("'" &amp; Months &amp; "'!$E$5:$E$1000"),$D272,INDIRECT("'" &amp; Months &amp; "'!$F$5:$F$1000"),$E272,INDIRECT("'" &amp; Months &amp; "'!$G$5:$G$1000"),$F272,INDIRECT("'" &amp; Months &amp; "'!$H$5:$H$1000"),$G272)),)</f>
        <v>0</v>
      </c>
      <c r="T272" s="41">
        <f ca="1">(R272-S272-L272)</f>
        <v>0</v>
      </c>
      <c r="U272" s="53">
        <f ca="1">IFERROR(T272/(L272+M272),0)</f>
        <v>0</v>
      </c>
    </row>
    <row r="273" spans="2:21" ht="15" customHeight="1" x14ac:dyDescent="0.2">
      <c r="B273" s="36">
        <v>267</v>
      </c>
      <c r="C273" s="37"/>
      <c r="D273" s="62"/>
      <c r="E273" s="2"/>
      <c r="F273" s="7"/>
      <c r="G273" s="3"/>
      <c r="H273" s="3"/>
      <c r="I273" s="108"/>
      <c r="J273" s="109"/>
      <c r="K273" s="42"/>
      <c r="L273" s="40">
        <f>SUM(I273:K273)</f>
        <v>0</v>
      </c>
      <c r="M273" s="109"/>
      <c r="N273" s="39"/>
      <c r="O273" s="39"/>
      <c r="P273" s="43">
        <f>(L273+(L273*0.129+4.6))+M273</f>
        <v>4.5999999999999996</v>
      </c>
      <c r="Q273" s="44">
        <f>(L273+(L273*0.029+4.6))+M273</f>
        <v>4.5999999999999996</v>
      </c>
      <c r="R273" s="104">
        <f ca="1">IFERROR(SUMPRODUCT(SUMIFS(INDIRECT("'" &amp; Months &amp; "'!$K$5:$K$1000"),INDIRECT("'" &amp; Months &amp; "'!$C$5:$C$1000"),$B273,INDIRECT("'" &amp; Months &amp; "'!$E$5:$E$1000"),$D273,INDIRECT("'" &amp; Months &amp; "'!$F$5:$F$1000"),$E273,INDIRECT("'" &amp; Months &amp; "'!$G$5:$G$1000"),$F273,INDIRECT("'" &amp; Months &amp; "'!$H$5:$H$1000"),$G273)),)</f>
        <v>0</v>
      </c>
      <c r="S273" s="105">
        <f ca="1">IFERROR(SUMPRODUCT(SUMIFS(INDIRECT("'" &amp; Months &amp; "'!$P$5:$P$1000"),INDIRECT("'" &amp; Months &amp; "'!$C$5:$C$1000"),$B273,INDIRECT("'" &amp; Months &amp; "'!$E$5:$E$1000"),$D273,INDIRECT("'" &amp; Months &amp; "'!$F$5:$F$1000"),$E273,INDIRECT("'" &amp; Months &amp; "'!$G$5:$G$1000"),$F273,INDIRECT("'" &amp; Months &amp; "'!$H$5:$H$1000"),$G273)),)</f>
        <v>0</v>
      </c>
      <c r="T273" s="41">
        <f ca="1">(R273-S273-L273)</f>
        <v>0</v>
      </c>
      <c r="U273" s="53">
        <f ca="1">IFERROR(T273/(L273+M273),0)</f>
        <v>0</v>
      </c>
    </row>
    <row r="274" spans="2:21" ht="15" customHeight="1" x14ac:dyDescent="0.2">
      <c r="B274" s="36">
        <v>268</v>
      </c>
      <c r="C274" s="37"/>
      <c r="D274" s="62"/>
      <c r="E274" s="2"/>
      <c r="F274" s="7"/>
      <c r="G274" s="3"/>
      <c r="H274" s="3"/>
      <c r="I274" s="108"/>
      <c r="J274" s="109"/>
      <c r="K274" s="42"/>
      <c r="L274" s="40">
        <f>SUM(I274:K274)</f>
        <v>0</v>
      </c>
      <c r="M274" s="109"/>
      <c r="N274" s="39"/>
      <c r="O274" s="39"/>
      <c r="P274" s="43">
        <f>(L274+(L274*0.129+4.6))+M274</f>
        <v>4.5999999999999996</v>
      </c>
      <c r="Q274" s="44">
        <f>(L274+(L274*0.029+4.6))+M274</f>
        <v>4.5999999999999996</v>
      </c>
      <c r="R274" s="104">
        <f ca="1">IFERROR(SUMPRODUCT(SUMIFS(INDIRECT("'" &amp; Months &amp; "'!$K$5:$K$1000"),INDIRECT("'" &amp; Months &amp; "'!$C$5:$C$1000"),$B274,INDIRECT("'" &amp; Months &amp; "'!$E$5:$E$1000"),$D274,INDIRECT("'" &amp; Months &amp; "'!$F$5:$F$1000"),$E274,INDIRECT("'" &amp; Months &amp; "'!$G$5:$G$1000"),$F274,INDIRECT("'" &amp; Months &amp; "'!$H$5:$H$1000"),$G274)),)</f>
        <v>0</v>
      </c>
      <c r="S274" s="105">
        <f ca="1">IFERROR(SUMPRODUCT(SUMIFS(INDIRECT("'" &amp; Months &amp; "'!$P$5:$P$1000"),INDIRECT("'" &amp; Months &amp; "'!$C$5:$C$1000"),$B274,INDIRECT("'" &amp; Months &amp; "'!$E$5:$E$1000"),$D274,INDIRECT("'" &amp; Months &amp; "'!$F$5:$F$1000"),$E274,INDIRECT("'" &amp; Months &amp; "'!$G$5:$G$1000"),$F274,INDIRECT("'" &amp; Months &amp; "'!$H$5:$H$1000"),$G274)),)</f>
        <v>0</v>
      </c>
      <c r="T274" s="41">
        <f ca="1">(R274-S274-L274)</f>
        <v>0</v>
      </c>
      <c r="U274" s="53">
        <f ca="1">IFERROR(T274/(L274+M274),0)</f>
        <v>0</v>
      </c>
    </row>
  </sheetData>
  <mergeCells count="2">
    <mergeCell ref="B5:H5"/>
    <mergeCell ref="B4:U4"/>
  </mergeCells>
  <conditionalFormatting sqref="T7:T250">
    <cfRule type="cellIs" dxfId="101" priority="109" operator="greaterThan">
      <formula>0</formula>
    </cfRule>
    <cfRule type="cellIs" dxfId="100" priority="110" operator="lessThan">
      <formula>0</formula>
    </cfRule>
  </conditionalFormatting>
  <conditionalFormatting sqref="U7:U250">
    <cfRule type="cellIs" dxfId="99" priority="107" operator="lessThan">
      <formula>0</formula>
    </cfRule>
    <cfRule type="cellIs" dxfId="98" priority="108" operator="greaterThan">
      <formula>0</formula>
    </cfRule>
  </conditionalFormatting>
  <conditionalFormatting sqref="T5">
    <cfRule type="cellIs" dxfId="97" priority="105" operator="greaterThan">
      <formula>0</formula>
    </cfRule>
    <cfRule type="cellIs" dxfId="96" priority="106" operator="lessThan">
      <formula>0</formula>
    </cfRule>
  </conditionalFormatting>
  <conditionalFormatting sqref="T251">
    <cfRule type="cellIs" dxfId="95" priority="103" operator="greaterThan">
      <formula>0</formula>
    </cfRule>
    <cfRule type="cellIs" dxfId="94" priority="104" operator="lessThan">
      <formula>0</formula>
    </cfRule>
  </conditionalFormatting>
  <conditionalFormatting sqref="U251">
    <cfRule type="cellIs" dxfId="93" priority="101" operator="lessThan">
      <formula>0</formula>
    </cfRule>
    <cfRule type="cellIs" dxfId="92" priority="102" operator="greaterThan">
      <formula>0</formula>
    </cfRule>
  </conditionalFormatting>
  <conditionalFormatting sqref="T252">
    <cfRule type="cellIs" dxfId="91" priority="99" operator="greaterThan">
      <formula>0</formula>
    </cfRule>
    <cfRule type="cellIs" dxfId="90" priority="100" operator="lessThan">
      <formula>0</formula>
    </cfRule>
  </conditionalFormatting>
  <conditionalFormatting sqref="U252">
    <cfRule type="cellIs" dxfId="89" priority="97" operator="lessThan">
      <formula>0</formula>
    </cfRule>
    <cfRule type="cellIs" dxfId="88" priority="98" operator="greaterThan">
      <formula>0</formula>
    </cfRule>
  </conditionalFormatting>
  <conditionalFormatting sqref="T253">
    <cfRule type="cellIs" dxfId="87" priority="95" operator="greaterThan">
      <formula>0</formula>
    </cfRule>
    <cfRule type="cellIs" dxfId="86" priority="96" operator="lessThan">
      <formula>0</formula>
    </cfRule>
  </conditionalFormatting>
  <conditionalFormatting sqref="U253">
    <cfRule type="cellIs" dxfId="85" priority="93" operator="lessThan">
      <formula>0</formula>
    </cfRule>
    <cfRule type="cellIs" dxfId="84" priority="94" operator="greaterThan">
      <formula>0</formula>
    </cfRule>
  </conditionalFormatting>
  <conditionalFormatting sqref="T254">
    <cfRule type="cellIs" dxfId="83" priority="91" operator="greaterThan">
      <formula>0</formula>
    </cfRule>
    <cfRule type="cellIs" dxfId="82" priority="92" operator="lessThan">
      <formula>0</formula>
    </cfRule>
  </conditionalFormatting>
  <conditionalFormatting sqref="U254">
    <cfRule type="cellIs" dxfId="81" priority="89" operator="lessThan">
      <formula>0</formula>
    </cfRule>
    <cfRule type="cellIs" dxfId="80" priority="90" operator="greaterThan">
      <formula>0</formula>
    </cfRule>
  </conditionalFormatting>
  <conditionalFormatting sqref="T255">
    <cfRule type="cellIs" dxfId="79" priority="87" operator="greaterThan">
      <formula>0</formula>
    </cfRule>
    <cfRule type="cellIs" dxfId="78" priority="88" operator="lessThan">
      <formula>0</formula>
    </cfRule>
  </conditionalFormatting>
  <conditionalFormatting sqref="U255">
    <cfRule type="cellIs" dxfId="77" priority="85" operator="lessThan">
      <formula>0</formula>
    </cfRule>
    <cfRule type="cellIs" dxfId="76" priority="86" operator="greaterThan">
      <formula>0</formula>
    </cfRule>
  </conditionalFormatting>
  <conditionalFormatting sqref="T256">
    <cfRule type="cellIs" dxfId="75" priority="83" operator="greaterThan">
      <formula>0</formula>
    </cfRule>
    <cfRule type="cellIs" dxfId="74" priority="84" operator="lessThan">
      <formula>0</formula>
    </cfRule>
  </conditionalFormatting>
  <conditionalFormatting sqref="U256">
    <cfRule type="cellIs" dxfId="73" priority="81" operator="lessThan">
      <formula>0</formula>
    </cfRule>
    <cfRule type="cellIs" dxfId="72" priority="82" operator="greaterThan">
      <formula>0</formula>
    </cfRule>
  </conditionalFormatting>
  <conditionalFormatting sqref="T257">
    <cfRule type="cellIs" dxfId="71" priority="79" operator="greaterThan">
      <formula>0</formula>
    </cfRule>
    <cfRule type="cellIs" dxfId="70" priority="80" operator="lessThan">
      <formula>0</formula>
    </cfRule>
  </conditionalFormatting>
  <conditionalFormatting sqref="U257">
    <cfRule type="cellIs" dxfId="69" priority="77" operator="lessThan">
      <formula>0</formula>
    </cfRule>
    <cfRule type="cellIs" dxfId="68" priority="78" operator="greaterThan">
      <formula>0</formula>
    </cfRule>
  </conditionalFormatting>
  <conditionalFormatting sqref="T258">
    <cfRule type="cellIs" dxfId="67" priority="75" operator="greaterThan">
      <formula>0</formula>
    </cfRule>
    <cfRule type="cellIs" dxfId="66" priority="76" operator="lessThan">
      <formula>0</formula>
    </cfRule>
  </conditionalFormatting>
  <conditionalFormatting sqref="U258">
    <cfRule type="cellIs" dxfId="65" priority="73" operator="lessThan">
      <formula>0</formula>
    </cfRule>
    <cfRule type="cellIs" dxfId="64" priority="74" operator="greaterThan">
      <formula>0</formula>
    </cfRule>
  </conditionalFormatting>
  <conditionalFormatting sqref="T259">
    <cfRule type="cellIs" dxfId="63" priority="71" operator="greaterThan">
      <formula>0</formula>
    </cfRule>
    <cfRule type="cellIs" dxfId="62" priority="72" operator="lessThan">
      <formula>0</formula>
    </cfRule>
  </conditionalFormatting>
  <conditionalFormatting sqref="U259">
    <cfRule type="cellIs" dxfId="61" priority="69" operator="lessThan">
      <formula>0</formula>
    </cfRule>
    <cfRule type="cellIs" dxfId="60" priority="70" operator="greaterThan">
      <formula>0</formula>
    </cfRule>
  </conditionalFormatting>
  <conditionalFormatting sqref="T260">
    <cfRule type="cellIs" dxfId="59" priority="67" operator="greaterThan">
      <formula>0</formula>
    </cfRule>
    <cfRule type="cellIs" dxfId="58" priority="68" operator="lessThan">
      <formula>0</formula>
    </cfRule>
  </conditionalFormatting>
  <conditionalFormatting sqref="U260">
    <cfRule type="cellIs" dxfId="57" priority="65" operator="lessThan">
      <formula>0</formula>
    </cfRule>
    <cfRule type="cellIs" dxfId="56" priority="66" operator="greaterThan">
      <formula>0</formula>
    </cfRule>
  </conditionalFormatting>
  <conditionalFormatting sqref="T261">
    <cfRule type="cellIs" dxfId="55" priority="63" operator="greaterThan">
      <formula>0</formula>
    </cfRule>
    <cfRule type="cellIs" dxfId="54" priority="64" operator="lessThan">
      <formula>0</formula>
    </cfRule>
  </conditionalFormatting>
  <conditionalFormatting sqref="U261">
    <cfRule type="cellIs" dxfId="53" priority="61" operator="lessThan">
      <formula>0</formula>
    </cfRule>
    <cfRule type="cellIs" dxfId="52" priority="62" operator="greaterThan">
      <formula>0</formula>
    </cfRule>
  </conditionalFormatting>
  <conditionalFormatting sqref="T262">
    <cfRule type="cellIs" dxfId="51" priority="59" operator="greaterThan">
      <formula>0</formula>
    </cfRule>
    <cfRule type="cellIs" dxfId="50" priority="60" operator="lessThan">
      <formula>0</formula>
    </cfRule>
  </conditionalFormatting>
  <conditionalFormatting sqref="U262">
    <cfRule type="cellIs" dxfId="49" priority="57" operator="lessThan">
      <formula>0</formula>
    </cfRule>
    <cfRule type="cellIs" dxfId="48" priority="58" operator="greaterThan">
      <formula>0</formula>
    </cfRule>
  </conditionalFormatting>
  <conditionalFormatting sqref="T263">
    <cfRule type="cellIs" dxfId="47" priority="55" operator="greaterThan">
      <formula>0</formula>
    </cfRule>
    <cfRule type="cellIs" dxfId="46" priority="56" operator="lessThan">
      <formula>0</formula>
    </cfRule>
  </conditionalFormatting>
  <conditionalFormatting sqref="U263">
    <cfRule type="cellIs" dxfId="45" priority="53" operator="lessThan">
      <formula>0</formula>
    </cfRule>
    <cfRule type="cellIs" dxfId="44" priority="54" operator="greaterThan">
      <formula>0</formula>
    </cfRule>
  </conditionalFormatting>
  <conditionalFormatting sqref="T264">
    <cfRule type="cellIs" dxfId="43" priority="51" operator="greaterThan">
      <formula>0</formula>
    </cfRule>
    <cfRule type="cellIs" dxfId="42" priority="52" operator="lessThan">
      <formula>0</formula>
    </cfRule>
  </conditionalFormatting>
  <conditionalFormatting sqref="U264">
    <cfRule type="cellIs" dxfId="41" priority="49" operator="lessThan">
      <formula>0</formula>
    </cfRule>
    <cfRule type="cellIs" dxfId="40" priority="50" operator="greaterThan">
      <formula>0</formula>
    </cfRule>
  </conditionalFormatting>
  <conditionalFormatting sqref="T265">
    <cfRule type="cellIs" dxfId="39" priority="47" operator="greaterThan">
      <formula>0</formula>
    </cfRule>
    <cfRule type="cellIs" dxfId="38" priority="48" operator="lessThan">
      <formula>0</formula>
    </cfRule>
  </conditionalFormatting>
  <conditionalFormatting sqref="U265">
    <cfRule type="cellIs" dxfId="37" priority="45" operator="lessThan">
      <formula>0</formula>
    </cfRule>
    <cfRule type="cellIs" dxfId="36" priority="46" operator="greaterThan">
      <formula>0</formula>
    </cfRule>
  </conditionalFormatting>
  <conditionalFormatting sqref="T266">
    <cfRule type="cellIs" dxfId="35" priority="43" operator="greaterThan">
      <formula>0</formula>
    </cfRule>
    <cfRule type="cellIs" dxfId="34" priority="44" operator="lessThan">
      <formula>0</formula>
    </cfRule>
  </conditionalFormatting>
  <conditionalFormatting sqref="U266">
    <cfRule type="cellIs" dxfId="33" priority="41" operator="lessThan">
      <formula>0</formula>
    </cfRule>
    <cfRule type="cellIs" dxfId="32" priority="42" operator="greaterThan">
      <formula>0</formula>
    </cfRule>
  </conditionalFormatting>
  <conditionalFormatting sqref="T267">
    <cfRule type="cellIs" dxfId="31" priority="39" operator="greaterThan">
      <formula>0</formula>
    </cfRule>
    <cfRule type="cellIs" dxfId="30" priority="40" operator="lessThan">
      <formula>0</formula>
    </cfRule>
  </conditionalFormatting>
  <conditionalFormatting sqref="U267">
    <cfRule type="cellIs" dxfId="29" priority="37" operator="lessThan">
      <formula>0</formula>
    </cfRule>
    <cfRule type="cellIs" dxfId="28" priority="38" operator="greaterThan">
      <formula>0</formula>
    </cfRule>
  </conditionalFormatting>
  <conditionalFormatting sqref="T268">
    <cfRule type="cellIs" dxfId="27" priority="35" operator="greaterThan">
      <formula>0</formula>
    </cfRule>
    <cfRule type="cellIs" dxfId="26" priority="36" operator="lessThan">
      <formula>0</formula>
    </cfRule>
  </conditionalFormatting>
  <conditionalFormatting sqref="U268">
    <cfRule type="cellIs" dxfId="25" priority="33" operator="lessThan">
      <formula>0</formula>
    </cfRule>
    <cfRule type="cellIs" dxfId="24" priority="34" operator="greaterThan">
      <formula>0</formula>
    </cfRule>
  </conditionalFormatting>
  <conditionalFormatting sqref="T269">
    <cfRule type="cellIs" dxfId="23" priority="31" operator="greaterThan">
      <formula>0</formula>
    </cfRule>
    <cfRule type="cellIs" dxfId="22" priority="32" operator="lessThan">
      <formula>0</formula>
    </cfRule>
  </conditionalFormatting>
  <conditionalFormatting sqref="U269">
    <cfRule type="cellIs" dxfId="21" priority="29" operator="lessThan">
      <formula>0</formula>
    </cfRule>
    <cfRule type="cellIs" dxfId="20" priority="30" operator="greaterThan">
      <formula>0</formula>
    </cfRule>
  </conditionalFormatting>
  <conditionalFormatting sqref="T270">
    <cfRule type="cellIs" dxfId="19" priority="27" operator="greaterThan">
      <formula>0</formula>
    </cfRule>
    <cfRule type="cellIs" dxfId="18" priority="28" operator="lessThan">
      <formula>0</formula>
    </cfRule>
  </conditionalFormatting>
  <conditionalFormatting sqref="U270">
    <cfRule type="cellIs" dxfId="17" priority="25" operator="lessThan">
      <formula>0</formula>
    </cfRule>
    <cfRule type="cellIs" dxfId="16" priority="26" operator="greaterThan">
      <formula>0</formula>
    </cfRule>
  </conditionalFormatting>
  <conditionalFormatting sqref="T271">
    <cfRule type="cellIs" dxfId="15" priority="23" operator="greaterThan">
      <formula>0</formula>
    </cfRule>
    <cfRule type="cellIs" dxfId="14" priority="24" operator="lessThan">
      <formula>0</formula>
    </cfRule>
  </conditionalFormatting>
  <conditionalFormatting sqref="U271">
    <cfRule type="cellIs" dxfId="13" priority="21" operator="lessThan">
      <formula>0</formula>
    </cfRule>
    <cfRule type="cellIs" dxfId="12" priority="22" operator="greaterThan">
      <formula>0</formula>
    </cfRule>
  </conditionalFormatting>
  <conditionalFormatting sqref="T272">
    <cfRule type="cellIs" dxfId="11" priority="19" operator="greaterThan">
      <formula>0</formula>
    </cfRule>
    <cfRule type="cellIs" dxfId="10" priority="20" operator="lessThan">
      <formula>0</formula>
    </cfRule>
  </conditionalFormatting>
  <conditionalFormatting sqref="U272">
    <cfRule type="cellIs" dxfId="9" priority="17" operator="lessThan">
      <formula>0</formula>
    </cfRule>
    <cfRule type="cellIs" dxfId="8" priority="18" operator="greaterThan">
      <formula>0</formula>
    </cfRule>
  </conditionalFormatting>
  <conditionalFormatting sqref="T273">
    <cfRule type="cellIs" dxfId="7" priority="15" operator="greaterThan">
      <formula>0</formula>
    </cfRule>
    <cfRule type="cellIs" dxfId="6" priority="16" operator="lessThan">
      <formula>0</formula>
    </cfRule>
  </conditionalFormatting>
  <conditionalFormatting sqref="U273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T27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U2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827FF3-5870-FC4D-A701-3E600F08E677}">
          <x14:formula1>
            <xm:f>Jan!$W$10:$W$13</xm:f>
          </x14:formula1>
          <xm:sqref>N7:N274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0709-9CAC-8349-84A6-7447358E03E3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75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12</v>
      </c>
      <c r="T9" s="72">
        <v>44075</v>
      </c>
      <c r="U9" s="92">
        <f>SUMIF(D$5:D$498,"9/1/2020",K$5:K$498)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13</v>
      </c>
      <c r="T10" s="73">
        <v>44076</v>
      </c>
      <c r="U10" s="94">
        <f>SUMIF(D$5:D$498,"9/2/2020",K$5:K$498)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14</v>
      </c>
      <c r="T11" s="73">
        <v>44077</v>
      </c>
      <c r="U11" s="94">
        <f>SUMIF(D$5:D$498,"9/3/2020",K$5:K$498)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15</v>
      </c>
      <c r="T12" s="73">
        <v>44078</v>
      </c>
      <c r="U12" s="94">
        <f>SUMIF(D$5:D$498,"9/4/2020",K$5:K$498)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16</v>
      </c>
      <c r="T13" s="73">
        <v>44079</v>
      </c>
      <c r="U13" s="94">
        <f>SUMIF(D$5:D$498,"9/5/2020",K$5:K$498)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17</v>
      </c>
      <c r="T14" s="73">
        <v>44080</v>
      </c>
      <c r="U14" s="94">
        <f>SUMIF(D$5:D$498,"9/6/2020",K$5:K$498)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18</v>
      </c>
      <c r="T15" s="73">
        <v>44081</v>
      </c>
      <c r="U15" s="94">
        <f>SUMIF(D$5:D$498,"9/7/2020",K$5:K$498)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12</v>
      </c>
      <c r="T16" s="73">
        <v>44082</v>
      </c>
      <c r="U16" s="94">
        <f>SUMIF(D$5:D$498,"9/8/2020",K$5:K$498)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13</v>
      </c>
      <c r="T17" s="73">
        <v>44083</v>
      </c>
      <c r="U17" s="94">
        <f>SUMIF(D$5:D$498,"9/9/2020",K$5:K$498)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14</v>
      </c>
      <c r="T18" s="73">
        <v>44084</v>
      </c>
      <c r="U18" s="94">
        <f>SUMIF(D$5:D$498,"9/10/2020",K$5:K$498)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15</v>
      </c>
      <c r="T19" s="73">
        <v>44085</v>
      </c>
      <c r="U19" s="94">
        <f>SUMIF(D$5:D$498,"9/11/2020",K$5:K$498)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16</v>
      </c>
      <c r="T20" s="73">
        <v>44086</v>
      </c>
      <c r="U20" s="94">
        <f>SUMIF(D$5:D$498,"9/12/2020",K$5:K$498)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17</v>
      </c>
      <c r="T21" s="73">
        <v>44087</v>
      </c>
      <c r="U21" s="94">
        <f>SUMIF(D$5:D$498,"9/13/2020",K$5:K$498)</f>
        <v>0</v>
      </c>
      <c r="V21" s="93"/>
      <c r="W21" s="95" t="s">
        <v>71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18</v>
      </c>
      <c r="T22" s="73">
        <v>44088</v>
      </c>
      <c r="U22" s="94">
        <f>SUMIF(D$5:D$498,"9/14/2020",K$5:K$498)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12</v>
      </c>
      <c r="T23" s="73">
        <v>44089</v>
      </c>
      <c r="U23" s="94">
        <f>SUMIF(D$5:D$498,"9/15/2020",K$5:K$498)</f>
        <v>0</v>
      </c>
      <c r="V23" s="93"/>
      <c r="W23" s="98" t="s">
        <v>72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13</v>
      </c>
      <c r="T24" s="73">
        <v>44090</v>
      </c>
      <c r="U24" s="94">
        <f>SUMIF(D$5:D$498,"9/16/2020",K$5:K$498)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14</v>
      </c>
      <c r="T25" s="73">
        <v>44091</v>
      </c>
      <c r="U25" s="94">
        <f>SUMIF(D$5:D$498,"9/17/2020",K$5:K$498)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15</v>
      </c>
      <c r="T26" s="73">
        <v>44092</v>
      </c>
      <c r="U26" s="94">
        <f>SUMIF(D$5:D$498,"9/18/2020",K$5:K$498)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16</v>
      </c>
      <c r="T27" s="73">
        <v>44093</v>
      </c>
      <c r="U27" s="94">
        <f>SUMIF(D$5:D$498,"9/19/2020",K$5:K$498)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17</v>
      </c>
      <c r="T28" s="73">
        <v>44094</v>
      </c>
      <c r="U28" s="94">
        <f>SUMIF(D$5:D$498,"9/20/2020",K$5:K$498)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18</v>
      </c>
      <c r="T29" s="73">
        <v>44095</v>
      </c>
      <c r="U29" s="94">
        <f>SUMIF(D$5:D$498,"9/21/2020",K$5:K$498)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12</v>
      </c>
      <c r="T30" s="73">
        <v>44096</v>
      </c>
      <c r="U30" s="94">
        <f>SUMIF(D$5:D$498,"9/22/2020",K$5:K$498)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13</v>
      </c>
      <c r="T31" s="73">
        <v>44097</v>
      </c>
      <c r="U31" s="94">
        <f>SUMIF(D$5:D$498,"9/23/2020",K$5:K$498)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14</v>
      </c>
      <c r="T32" s="73">
        <v>44098</v>
      </c>
      <c r="U32" s="94">
        <f>SUMIF(D$5:D$498,"9/24/2020",K$5:K$498)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15</v>
      </c>
      <c r="T33" s="73">
        <v>44099</v>
      </c>
      <c r="U33" s="94">
        <f>SUMIF(D$5:D$498,"9/25/2020",K$5:K$498)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16</v>
      </c>
      <c r="T34" s="73">
        <v>44100</v>
      </c>
      <c r="U34" s="94">
        <f>SUMIF(D$5:D$498,"9/26/2020",K$5:K$498)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17</v>
      </c>
      <c r="T35" s="73">
        <v>44101</v>
      </c>
      <c r="U35" s="94">
        <f>SUMIF(D$5:D$498,"9/27/2020",K$5:K$498)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18</v>
      </c>
      <c r="T36" s="73">
        <v>44102</v>
      </c>
      <c r="U36" s="94">
        <f>SUMIF(D$5:D$498,"9/28/2020",K$5:K$498)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12</v>
      </c>
      <c r="T37" s="73">
        <v>44103</v>
      </c>
      <c r="U37" s="94">
        <f>SUMIF(D$5:D$398,"9/29/2020",K$5:K$498)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13</v>
      </c>
      <c r="T38" s="74">
        <v>44104</v>
      </c>
      <c r="U38" s="102">
        <f>SUMIF(D$5:D$498,"9/30/2020",K$5:K$498)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67B6D7C4-4CCF-7240-A231-80C3F7556AB8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6ED7DDD5-5FD9-3C48-94F9-D19D5AF3C548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DE56-8F1A-B54E-8683-7B72851D4E23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85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14</v>
      </c>
      <c r="T9" s="72">
        <v>44105</v>
      </c>
      <c r="U9" s="92">
        <f>SUMIF(D$5:D$498,"10/1/2020",K$5:K$498)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15</v>
      </c>
      <c r="T10" s="73">
        <v>44106</v>
      </c>
      <c r="U10" s="94">
        <f>SUMIF(D$5:D$498,"10/2/2020",K$5:K$498)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16</v>
      </c>
      <c r="T11" s="73">
        <v>44107</v>
      </c>
      <c r="U11" s="94">
        <f>SUMIF(D$5:D$498,"10/3/2020",K$5:K$498)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17</v>
      </c>
      <c r="T12" s="73">
        <v>44108</v>
      </c>
      <c r="U12" s="94">
        <f>SUMIF(D$5:D$498,"10/4/2020",K$5:K$498)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18</v>
      </c>
      <c r="T13" s="73">
        <v>44109</v>
      </c>
      <c r="U13" s="94">
        <f>SUMIF(D$5:D$498,"10/5/2020",K$5:K$498)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12</v>
      </c>
      <c r="T14" s="73">
        <v>44110</v>
      </c>
      <c r="U14" s="94">
        <f>SUMIF(D$5:D$498,"10/6/2020",K$5:K$498)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13</v>
      </c>
      <c r="T15" s="73">
        <v>44111</v>
      </c>
      <c r="U15" s="94">
        <f>SUMIF(D$5:D$498,"10/7/2020",K$5:K$498)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14</v>
      </c>
      <c r="T16" s="73">
        <v>44112</v>
      </c>
      <c r="U16" s="94">
        <f>SUMIF(D$5:D$498,"10/8/2020",K$5:K$498)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15</v>
      </c>
      <c r="T17" s="73">
        <v>44113</v>
      </c>
      <c r="U17" s="94">
        <f>SUMIF(D$5:D$498,"10/9/2020",K$5:K$498)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16</v>
      </c>
      <c r="T18" s="73">
        <v>44114</v>
      </c>
      <c r="U18" s="94">
        <f>SUMIF(D$5:D$498,"10/10/2020",K$5:K$498)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17</v>
      </c>
      <c r="T19" s="73">
        <v>44115</v>
      </c>
      <c r="U19" s="94">
        <f>SUMIF(D$5:D$498,"10/11/2020",K$5:K$498)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18</v>
      </c>
      <c r="T20" s="73">
        <v>44116</v>
      </c>
      <c r="U20" s="94">
        <f>SUMIF(D$5:D$498,"10/12/2020",K$5:K$498)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12</v>
      </c>
      <c r="T21" s="73">
        <v>44117</v>
      </c>
      <c r="U21" s="94">
        <f>SUMIF(D$5:D$498,"10/13/2020",K$5:K$498)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13</v>
      </c>
      <c r="T22" s="73">
        <v>44118</v>
      </c>
      <c r="U22" s="94">
        <f>SUMIF(D$5:D$498,"10/14/2020",K$5:K$498)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14</v>
      </c>
      <c r="T23" s="73">
        <v>44119</v>
      </c>
      <c r="U23" s="94">
        <f>SUMIF(D$5:D$498,"10/15/2020",K$5:K$498)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15</v>
      </c>
      <c r="T24" s="73">
        <v>44120</v>
      </c>
      <c r="U24" s="94">
        <f>SUMIF(D$5:D$498,"10/16/2020",K$5:K$498)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16</v>
      </c>
      <c r="T25" s="73">
        <v>44121</v>
      </c>
      <c r="U25" s="94">
        <f>SUMIF(D$5:D$498,"10/17/2020",K$5:K$498)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17</v>
      </c>
      <c r="T26" s="73">
        <v>44122</v>
      </c>
      <c r="U26" s="94">
        <f>SUMIF(D$5:D$498,"10/18/2020",K$5:K$498)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18</v>
      </c>
      <c r="T27" s="73">
        <v>44123</v>
      </c>
      <c r="U27" s="94">
        <f>SUMIF(D$5:D$498,"10/19/2020",K$5:K$498)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12</v>
      </c>
      <c r="T28" s="73">
        <v>44124</v>
      </c>
      <c r="U28" s="94">
        <f>SUMIF(D$5:D$498,"10/20/2020",K$5:K$498)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13</v>
      </c>
      <c r="T29" s="73">
        <v>44125</v>
      </c>
      <c r="U29" s="94">
        <f>SUMIF(D$5:D$498,"10/21/2020",K$5:K$498)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14</v>
      </c>
      <c r="T30" s="73">
        <v>44126</v>
      </c>
      <c r="U30" s="94">
        <f>SUMIF(D$5:D$498,"10/22/2020",K$5:K$498)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15</v>
      </c>
      <c r="T31" s="73">
        <v>44127</v>
      </c>
      <c r="U31" s="94">
        <f>SUMIF(D$5:D$498,"10/23/2020",K$5:K$498)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16</v>
      </c>
      <c r="T32" s="73">
        <v>44128</v>
      </c>
      <c r="U32" s="94">
        <f>SUMIF(D$5:D$498,"10/24/2020",K$5:K$498)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17</v>
      </c>
      <c r="T33" s="73">
        <v>44129</v>
      </c>
      <c r="U33" s="94">
        <f>SUMIF(D$5:D$498,"10/25/2020",K$5:K$498)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18</v>
      </c>
      <c r="T34" s="73">
        <v>44130</v>
      </c>
      <c r="U34" s="94">
        <f>SUMIF(D$5:D$498,"10/26/2020",K$5:K$498)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12</v>
      </c>
      <c r="T35" s="73">
        <v>44131</v>
      </c>
      <c r="U35" s="94">
        <f>SUMIF(D$5:D$498,"10/27/2020",K$5:K$498)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13</v>
      </c>
      <c r="T36" s="73">
        <v>44132</v>
      </c>
      <c r="U36" s="94">
        <f>SUMIF(D$5:D$498,"10/28/2020",K$5:K$498)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14</v>
      </c>
      <c r="T37" s="73">
        <v>44133</v>
      </c>
      <c r="U37" s="94">
        <f>SUMIF(D$5:D$398,"10/29/2020",K$5:K$498)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15</v>
      </c>
      <c r="T38" s="73">
        <v>44134</v>
      </c>
      <c r="U38" s="94">
        <f>SUMIF(D$5:D$498,"10/30/2020",K$5:K$498)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16</v>
      </c>
      <c r="T39" s="74">
        <v>44135</v>
      </c>
      <c r="U39" s="102">
        <f>SUMIF(D$5:D$498,"10/31/2020",K$5:K$498)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C3CFB364-6D0A-844F-9C07-4E89AE7D78A0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1E79FE3F-9F6A-594F-995E-ED0B9347F759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282A-4839-F643-91D0-A4B1CDA951B9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86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17</v>
      </c>
      <c r="T9" s="72">
        <v>44136</v>
      </c>
      <c r="U9" s="92">
        <f>SUMIF(D$5:D$498,"11/1/2020",K$5:K$498)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18</v>
      </c>
      <c r="T10" s="73">
        <v>44137</v>
      </c>
      <c r="U10" s="94">
        <f>SUMIF(D$5:D$498,"11/2/2020",K$5:K$498)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12</v>
      </c>
      <c r="T11" s="73">
        <v>44138</v>
      </c>
      <c r="U11" s="94">
        <f>SUMIF(D$5:D$498,"11/3/2020",K$5:K$498)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13</v>
      </c>
      <c r="T12" s="73">
        <v>44139</v>
      </c>
      <c r="U12" s="94">
        <f>SUMIF(D$5:D$498,"11/4/2020",K$5:K$498)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14</v>
      </c>
      <c r="T13" s="73">
        <v>44140</v>
      </c>
      <c r="U13" s="94">
        <f>SUMIF(D$5:D$498,"11/5/2020",K$5:K$498)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15</v>
      </c>
      <c r="T14" s="73">
        <v>44141</v>
      </c>
      <c r="U14" s="94">
        <f>SUMIF(D$5:D$498,"11/6/2020",K$5:K$498)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16</v>
      </c>
      <c r="T15" s="73">
        <v>44142</v>
      </c>
      <c r="U15" s="94">
        <f>SUMIF(D$5:D$498,"11/7/2020",K$5:K$498)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17</v>
      </c>
      <c r="T16" s="73">
        <v>44143</v>
      </c>
      <c r="U16" s="94">
        <f>SUMIF(D$5:D$498,"11/8/2020",K$5:K$498)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18</v>
      </c>
      <c r="T17" s="73">
        <v>44144</v>
      </c>
      <c r="U17" s="94">
        <f>SUMIF(D$5:D$498,"11/9/2020",K$5:K$498)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12</v>
      </c>
      <c r="T18" s="73">
        <v>44145</v>
      </c>
      <c r="U18" s="94">
        <f>SUMIF(D$5:D$498,"11/10/2020",K$5:K$498)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13</v>
      </c>
      <c r="T19" s="73">
        <v>44146</v>
      </c>
      <c r="U19" s="94">
        <f>SUMIF(D$5:D$498,"11/11/2020",K$5:K$498)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14</v>
      </c>
      <c r="T20" s="73">
        <v>44147</v>
      </c>
      <c r="U20" s="94">
        <f>SUMIF(D$5:D$498,"11/12/2020",K$5:K$498)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15</v>
      </c>
      <c r="T21" s="73">
        <v>44148</v>
      </c>
      <c r="U21" s="94">
        <f>SUMIF(D$5:D$498,"11/13/2020",K$5:K$498)</f>
        <v>0</v>
      </c>
      <c r="V21" s="93"/>
      <c r="W21" s="95" t="s">
        <v>71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16</v>
      </c>
      <c r="T22" s="73">
        <v>44149</v>
      </c>
      <c r="U22" s="94">
        <f>SUMIF(D$5:D$498,"11/14/2020",K$5:K$498)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17</v>
      </c>
      <c r="T23" s="73">
        <v>44150</v>
      </c>
      <c r="U23" s="94">
        <f>SUMIF(D$5:D$498,"11/15/2020",K$5:K$498)</f>
        <v>0</v>
      </c>
      <c r="V23" s="93"/>
      <c r="W23" s="98" t="s">
        <v>72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18</v>
      </c>
      <c r="T24" s="73">
        <v>44151</v>
      </c>
      <c r="U24" s="94">
        <f>SUMIF(D$5:D$498,"11/16/2020",K$5:K$498)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12</v>
      </c>
      <c r="T25" s="73">
        <v>44152</v>
      </c>
      <c r="U25" s="94">
        <f>SUMIF(D$5:D$498,"11/17/2020",K$5:K$498)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13</v>
      </c>
      <c r="T26" s="73">
        <v>44153</v>
      </c>
      <c r="U26" s="94">
        <f>SUMIF(D$5:D$498,"11/18/2020",K$5:K$498)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14</v>
      </c>
      <c r="T27" s="73">
        <v>44154</v>
      </c>
      <c r="U27" s="94">
        <f>SUMIF(D$5:D$498,"11/19/2020",K$5:K$498)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15</v>
      </c>
      <c r="T28" s="73">
        <v>44155</v>
      </c>
      <c r="U28" s="94">
        <f>SUMIF(D$5:D$498,"11/20/2020",K$5:K$498)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16</v>
      </c>
      <c r="T29" s="73">
        <v>44156</v>
      </c>
      <c r="U29" s="94">
        <f>SUMIF(D$5:D$498,"11/21/2020",K$5:K$498)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17</v>
      </c>
      <c r="T30" s="73">
        <v>44157</v>
      </c>
      <c r="U30" s="94">
        <f>SUMIF(D$5:D$498,"11/22/2020",K$5:K$498)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18</v>
      </c>
      <c r="T31" s="73">
        <v>44158</v>
      </c>
      <c r="U31" s="94">
        <f>SUMIF(D$5:D$498,"11/23/2020",K$5:K$498)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12</v>
      </c>
      <c r="T32" s="73">
        <v>44159</v>
      </c>
      <c r="U32" s="94">
        <f>SUMIF(D$5:D$498,"11/24/2020",K$5:K$498)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13</v>
      </c>
      <c r="T33" s="73">
        <v>44160</v>
      </c>
      <c r="U33" s="94">
        <f>SUMIF(D$5:D$498,"11/25/2020",K$5:K$498)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14</v>
      </c>
      <c r="T34" s="73">
        <v>44161</v>
      </c>
      <c r="U34" s="94">
        <f>SUMIF(D$5:D$498,"11/26/2020",K$5:K$498)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15</v>
      </c>
      <c r="T35" s="73">
        <v>44162</v>
      </c>
      <c r="U35" s="94">
        <f>SUMIF(D$5:D$498,"11/27/2020",K$5:K$498)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16</v>
      </c>
      <c r="T36" s="73">
        <v>44163</v>
      </c>
      <c r="U36" s="94">
        <f>SUMIF(D$5:D$498,"11/28/2020",K$5:K$498)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17</v>
      </c>
      <c r="T37" s="73">
        <v>44164</v>
      </c>
      <c r="U37" s="94">
        <f>SUMIF(D$5:D$398,"11/29/2020",K$5:K$498)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18</v>
      </c>
      <c r="T38" s="74">
        <v>44165</v>
      </c>
      <c r="U38" s="102">
        <f>SUMIF(D$5:D$498,"11/30/2020",K$5:K$498)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DF8F1342-2C6E-7F41-A47B-AD4D3441E085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C593BC91-DFEB-4F4A-B48E-0EB6B260F4D7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E785-4FD7-1742-89FA-0E490A61AC0C}">
  <dimension ref="A1:AG258"/>
  <sheetViews>
    <sheetView showGridLines="0" zoomScale="80" zoomScaleNormal="80" workbookViewId="0">
      <selection activeCell="J3" sqref="J3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87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12</v>
      </c>
      <c r="T9" s="72">
        <v>44166</v>
      </c>
      <c r="U9" s="92">
        <f>SUMIF(D$5:D$498,"12/1/2020",K$5:K$498)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13</v>
      </c>
      <c r="T10" s="73">
        <v>44167</v>
      </c>
      <c r="U10" s="94">
        <f>SUMIF(D$5:D$498,"12/2/2020",K$5:K$498)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14</v>
      </c>
      <c r="T11" s="73">
        <v>44168</v>
      </c>
      <c r="U11" s="94">
        <f>SUMIF(D$5:D$498,"12/3/2020",K$5:K$498)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15</v>
      </c>
      <c r="T12" s="73">
        <v>44169</v>
      </c>
      <c r="U12" s="94">
        <f>SUMIF(D$5:D$498,"12/4/2020",K$5:K$498)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16</v>
      </c>
      <c r="T13" s="73">
        <v>44170</v>
      </c>
      <c r="U13" s="94">
        <f>SUMIF(D$5:D$498,"12/5/2020",K$5:K$498)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17</v>
      </c>
      <c r="T14" s="73">
        <v>44171</v>
      </c>
      <c r="U14" s="94">
        <f>SUMIF(D$5:D$498,"12/6/2020",K$5:K$498)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18</v>
      </c>
      <c r="T15" s="73">
        <v>44172</v>
      </c>
      <c r="U15" s="94">
        <f>SUMIF(D$5:D$498,"12/7/2020",K$5:K$498)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12</v>
      </c>
      <c r="T16" s="73">
        <v>44173</v>
      </c>
      <c r="U16" s="94">
        <f>SUMIF(D$5:D$498,"12/8/2020",K$5:K$498)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13</v>
      </c>
      <c r="T17" s="73">
        <v>44174</v>
      </c>
      <c r="U17" s="94">
        <f>SUMIF(D$5:D$498,"12/9/2020",K$5:K$498)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14</v>
      </c>
      <c r="T18" s="73">
        <v>44175</v>
      </c>
      <c r="U18" s="94">
        <f>SUMIF(D$5:D$498,"12/10/2020",K$5:K$498)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15</v>
      </c>
      <c r="T19" s="73">
        <v>44176</v>
      </c>
      <c r="U19" s="94">
        <f>SUMIF(D$5:D$498,"12/11/2020",K$5:K$498)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16</v>
      </c>
      <c r="T20" s="73">
        <v>44177</v>
      </c>
      <c r="U20" s="94">
        <f>SUMIF(D$5:D$498,"12/12/2020",K$5:K$498)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17</v>
      </c>
      <c r="T21" s="73">
        <v>44178</v>
      </c>
      <c r="U21" s="94">
        <f>SUMIF(D$5:D$498,"12/13/2020",K$5:K$498)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18</v>
      </c>
      <c r="T22" s="73">
        <v>44179</v>
      </c>
      <c r="U22" s="94">
        <f>SUMIF(D$5:D$498,"12/14/2020",K$5:K$498)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12</v>
      </c>
      <c r="T23" s="73">
        <v>44180</v>
      </c>
      <c r="U23" s="94">
        <f>SUMIF(D$5:D$498,"12/15/2020",K$5:K$498)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13</v>
      </c>
      <c r="T24" s="73">
        <v>44181</v>
      </c>
      <c r="U24" s="94">
        <f>SUMIF(D$5:D$498,"12/16/2020",K$5:K$498)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14</v>
      </c>
      <c r="T25" s="73">
        <v>44182</v>
      </c>
      <c r="U25" s="94">
        <f>SUMIF(D$5:D$498,"12/17/2020",K$5:K$498)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15</v>
      </c>
      <c r="T26" s="73">
        <v>44183</v>
      </c>
      <c r="U26" s="94">
        <f>SUMIF(D$5:D$498,"12/18/2020",K$5:K$498)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16</v>
      </c>
      <c r="T27" s="73">
        <v>44184</v>
      </c>
      <c r="U27" s="94">
        <f>SUMIF(D$5:D$498,"12/19/2020",K$5:K$498)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17</v>
      </c>
      <c r="T28" s="73">
        <v>44185</v>
      </c>
      <c r="U28" s="94">
        <f>SUMIF(D$5:D$498,"12/20/2020",K$5:K$498)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18</v>
      </c>
      <c r="T29" s="73">
        <v>44186</v>
      </c>
      <c r="U29" s="94">
        <f>SUMIF(D$5:D$498,"12/21/2020",K$5:K$498)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12</v>
      </c>
      <c r="T30" s="73">
        <v>44187</v>
      </c>
      <c r="U30" s="94">
        <f>SUMIF(D$5:D$498,"12/22/2020",K$5:K$498)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13</v>
      </c>
      <c r="T31" s="73">
        <v>44188</v>
      </c>
      <c r="U31" s="94">
        <f>SUMIF(D$5:D$498,"12/23/2020",K$5:K$498)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14</v>
      </c>
      <c r="T32" s="73">
        <v>44189</v>
      </c>
      <c r="U32" s="94">
        <f>SUMIF(D$5:D$498,"12/24/2020",K$5:K$498)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15</v>
      </c>
      <c r="T33" s="73">
        <v>44190</v>
      </c>
      <c r="U33" s="94">
        <f>SUMIF(D$5:D$498,"12/25/2020",K$5:K$498)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16</v>
      </c>
      <c r="T34" s="73">
        <v>44191</v>
      </c>
      <c r="U34" s="94">
        <f>SUMIF(D$5:D$498,"12/26/2020",K$5:K$498)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17</v>
      </c>
      <c r="T35" s="73">
        <v>44192</v>
      </c>
      <c r="U35" s="94">
        <f>SUMIF(D$5:D$498,"12/27/2020",K$5:K$498)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18</v>
      </c>
      <c r="T36" s="73">
        <v>44193</v>
      </c>
      <c r="U36" s="94">
        <f>SUMIF(D$5:D$498,"12/28/2020",K$5:K$498)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12</v>
      </c>
      <c r="T37" s="73">
        <v>44194</v>
      </c>
      <c r="U37" s="94">
        <f>SUMIF(D$5:D$398,"12/29/2020",K$5:K$498)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13</v>
      </c>
      <c r="T38" s="73">
        <v>44195</v>
      </c>
      <c r="U38" s="94">
        <f>SUMIF(D$5:D$498,"12/30/2020",K$5:K$498)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14</v>
      </c>
      <c r="T39" s="74">
        <v>44196</v>
      </c>
      <c r="U39" s="102">
        <f>SUMIF(D$5:D$498,"12/31/2020",K$5:K$498)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085BB0A1-D1B5-8B4A-A65E-4A964015408A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EA2E9C64-6832-EA4F-85A0-499485D2B173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D32E-11EE-4C9A-B211-BA3B8BB718BE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5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2" width="11.33203125" style="33" customWidth="1"/>
    <col min="13" max="16" width="9.83203125" style="33" customWidth="1"/>
    <col min="17" max="17" width="11.33203125" style="33" customWidth="1"/>
    <col min="18" max="18" width="5.83203125" style="33" customWidth="1"/>
    <col min="19" max="19" width="8.832031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332031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2</v>
      </c>
      <c r="K3" s="114">
        <f>SUM(K5:K250)</f>
        <v>5060</v>
      </c>
      <c r="L3" s="115">
        <f>SUM(L5:L250)</f>
        <v>65.5</v>
      </c>
      <c r="M3" s="119">
        <f>SUM(M5:M250)</f>
        <v>506</v>
      </c>
      <c r="N3" s="119">
        <f>SUM(N5:N250)</f>
        <v>0.2</v>
      </c>
      <c r="O3" s="116">
        <f>SUM(O5:O250)</f>
        <v>16</v>
      </c>
      <c r="P3" s="117">
        <f>SUM(P5:P250)</f>
        <v>522.20000000000005</v>
      </c>
      <c r="Q3" s="160">
        <f>SUM(Q5:Q250)</f>
        <v>4472.3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156">
        <v>2</v>
      </c>
      <c r="D5" s="37">
        <v>43858</v>
      </c>
      <c r="E5" s="83">
        <v>2019</v>
      </c>
      <c r="F5" s="71" t="s">
        <v>61</v>
      </c>
      <c r="G5" s="73" t="s">
        <v>57</v>
      </c>
      <c r="H5" s="155" t="s">
        <v>60</v>
      </c>
      <c r="I5" s="34" t="s">
        <v>30</v>
      </c>
      <c r="J5" s="80">
        <v>1</v>
      </c>
      <c r="K5" s="110">
        <v>60</v>
      </c>
      <c r="L5" s="85">
        <f>SUMIFS('Inventory Master'!$L$7:$L$1000,'Inventory Master'!$B$7:$B$1000,$C5,'Inventory Master'!$D$7:$D$1000,$E5,'Inventory Master'!$E$7:$E$1000,$F5,'Inventory Master'!$F$7:$F$1000,$G5,'Inventory Master'!$G$7:$G$1000,$H5)*J5</f>
        <v>30.2</v>
      </c>
      <c r="M5" s="111">
        <f>IF($I5 = $W$10,$K5*0.1,0)</f>
        <v>6</v>
      </c>
      <c r="N5" s="111">
        <v>0.1</v>
      </c>
      <c r="O5" s="111">
        <v>11</v>
      </c>
      <c r="P5" s="112">
        <f>SUM(M5:O5)</f>
        <v>17.100000000000001</v>
      </c>
      <c r="Q5" s="113">
        <f>SUM((K5)-(L5+P5))</f>
        <v>12.700000000000003</v>
      </c>
      <c r="R5" s="78"/>
      <c r="S5" s="17" t="s">
        <v>41</v>
      </c>
      <c r="T5" s="18"/>
      <c r="U5" s="21">
        <f>SUM(U9:U39)</f>
        <v>5060</v>
      </c>
      <c r="V5" s="21"/>
      <c r="W5" s="23" t="s">
        <v>42</v>
      </c>
      <c r="X5" s="23"/>
      <c r="Y5" s="25">
        <f>SUM(Q5:Q499)</f>
        <v>4472.3</v>
      </c>
      <c r="Z5" s="26"/>
    </row>
    <row r="6" spans="1:26" ht="16" customHeight="1" thickBot="1" x14ac:dyDescent="0.25">
      <c r="A6" s="78"/>
      <c r="B6" s="81">
        <v>2</v>
      </c>
      <c r="C6" s="81">
        <v>1</v>
      </c>
      <c r="D6" s="37">
        <v>43859</v>
      </c>
      <c r="E6" s="83">
        <v>2019</v>
      </c>
      <c r="F6" s="71" t="s">
        <v>61</v>
      </c>
      <c r="G6" s="73" t="s">
        <v>57</v>
      </c>
      <c r="H6" s="34" t="s">
        <v>60</v>
      </c>
      <c r="I6" s="34" t="s">
        <v>30</v>
      </c>
      <c r="J6" s="83">
        <v>1</v>
      </c>
      <c r="K6" s="84">
        <v>5000</v>
      </c>
      <c r="L6" s="85">
        <f>SUMIFS('Inventory Master'!$L$7:$L$1000,'Inventory Master'!$B$7:$B$1000,$C6,'Inventory Master'!$D$7:$D$1000,$E6,'Inventory Master'!$E$7:$E$1000,$F6,'Inventory Master'!$F$7:$F$1000,$G6,'Inventory Master'!$G$7:$G$1000,$H6)*J6</f>
        <v>35.299999999999997</v>
      </c>
      <c r="M6" s="111">
        <f t="shared" ref="M6:M69" si="0">IF($I6 = $W$10,$K6*0.1,0)</f>
        <v>500</v>
      </c>
      <c r="N6" s="86">
        <v>0.1</v>
      </c>
      <c r="O6" s="86">
        <v>5</v>
      </c>
      <c r="P6" s="87">
        <f>SUM(M6:O6)</f>
        <v>505.1</v>
      </c>
      <c r="Q6" s="88">
        <f>SUM((K6)-(L6+P6))</f>
        <v>4459.6000000000004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37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0"/>
        <v>0</v>
      </c>
      <c r="N7" s="86"/>
      <c r="O7" s="86"/>
      <c r="P7" s="87">
        <f>SUM(M7:O7)</f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37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0"/>
        <v>0</v>
      </c>
      <c r="N8" s="86"/>
      <c r="O8" s="86"/>
      <c r="P8" s="87">
        <f>SUM(M8:O8)</f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37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0"/>
        <v>0</v>
      </c>
      <c r="N9" s="86"/>
      <c r="O9" s="86"/>
      <c r="P9" s="87">
        <f>SUM(M9:O9)</f>
        <v>0</v>
      </c>
      <c r="Q9" s="88">
        <f>SUM((K9)-(L9+P9))</f>
        <v>0</v>
      </c>
      <c r="R9" s="78"/>
      <c r="S9" s="75" t="s">
        <v>13</v>
      </c>
      <c r="T9" s="72">
        <v>43831</v>
      </c>
      <c r="U9" s="92">
        <f>SUMIF(D$5:D$498,"1/1/2020",K$5:K$498)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37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0"/>
        <v>0</v>
      </c>
      <c r="N10" s="86"/>
      <c r="O10" s="86"/>
      <c r="P10" s="87">
        <f>SUM(M10:O10)</f>
        <v>0</v>
      </c>
      <c r="Q10" s="88">
        <f>SUM((K10)-(L10+P10))</f>
        <v>0</v>
      </c>
      <c r="R10" s="78"/>
      <c r="S10" s="76" t="s">
        <v>14</v>
      </c>
      <c r="T10" s="73">
        <v>43832</v>
      </c>
      <c r="U10" s="94">
        <f>SUMIF(D$5:D$498,"1/2/2020",K$5:K$498)</f>
        <v>0</v>
      </c>
      <c r="V10" s="93"/>
      <c r="W10" s="10" t="s">
        <v>30</v>
      </c>
      <c r="X10" s="8">
        <f>SUMIF($I$5:$I$250,W10,$J$5:$J$250)</f>
        <v>2</v>
      </c>
      <c r="Y10" s="9">
        <f>SUMIF($I$5:$I$250,W10,$K$5:$K$250)</f>
        <v>5060</v>
      </c>
      <c r="Z10" s="11">
        <f>IFERROR(Y10/$U$5,0)</f>
        <v>1</v>
      </c>
    </row>
    <row r="11" spans="1:26" ht="16" customHeight="1" x14ac:dyDescent="0.2">
      <c r="A11" s="78"/>
      <c r="B11" s="81">
        <v>7</v>
      </c>
      <c r="C11" s="81"/>
      <c r="D11" s="37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0"/>
        <v>0</v>
      </c>
      <c r="N11" s="86"/>
      <c r="O11" s="86"/>
      <c r="P11" s="87">
        <f>SUM(M11:O11)</f>
        <v>0</v>
      </c>
      <c r="Q11" s="88">
        <f>SUM((K11)-(L11+P11))</f>
        <v>0</v>
      </c>
      <c r="R11" s="78"/>
      <c r="S11" s="76" t="s">
        <v>15</v>
      </c>
      <c r="T11" s="73">
        <v>43833</v>
      </c>
      <c r="U11" s="94">
        <f>SUMIF(D$5:D$498,"1/3/2020",K$5:K$498)</f>
        <v>0</v>
      </c>
      <c r="V11" s="93"/>
      <c r="W11" s="10" t="s">
        <v>31</v>
      </c>
      <c r="X11" s="8">
        <f t="shared" ref="X11:X13" si="1">SUMIF($I$5:$I$250,W11,$J$5:$J$250)</f>
        <v>0</v>
      </c>
      <c r="Y11" s="9">
        <f>SUMIF($I$5:$I$250,W11,$K$5:$K$250)</f>
        <v>0</v>
      </c>
      <c r="Z11" s="11">
        <f t="shared" ref="Z11:Z13" si="2">IFERROR(Y11/$U$5,0)</f>
        <v>0</v>
      </c>
    </row>
    <row r="12" spans="1:26" ht="16" customHeight="1" x14ac:dyDescent="0.2">
      <c r="A12" s="78"/>
      <c r="B12" s="81">
        <v>8</v>
      </c>
      <c r="C12" s="81"/>
      <c r="D12" s="37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0"/>
        <v>0</v>
      </c>
      <c r="N12" s="86"/>
      <c r="O12" s="86"/>
      <c r="P12" s="87">
        <f>SUM(M12:O12)</f>
        <v>0</v>
      </c>
      <c r="Q12" s="88">
        <f>SUM((K12)-(L12+P12))</f>
        <v>0</v>
      </c>
      <c r="R12" s="78"/>
      <c r="S12" s="76" t="s">
        <v>16</v>
      </c>
      <c r="T12" s="73">
        <v>43834</v>
      </c>
      <c r="U12" s="94">
        <f>SUMIF(D$5:D$498,"1/4/2020",K$5:K$498)</f>
        <v>0</v>
      </c>
      <c r="V12" s="93"/>
      <c r="W12" s="10" t="s">
        <v>29</v>
      </c>
      <c r="X12" s="8">
        <f t="shared" si="1"/>
        <v>0</v>
      </c>
      <c r="Y12" s="9">
        <f>SUMIF($I$5:$I$250,W12,$K$5:$K$250)</f>
        <v>0</v>
      </c>
      <c r="Z12" s="11">
        <f t="shared" si="2"/>
        <v>0</v>
      </c>
    </row>
    <row r="13" spans="1:26" ht="16" customHeight="1" thickBot="1" x14ac:dyDescent="0.25">
      <c r="A13" s="78"/>
      <c r="B13" s="81">
        <v>9</v>
      </c>
      <c r="C13" s="81"/>
      <c r="D13" s="37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0"/>
        <v>0</v>
      </c>
      <c r="N13" s="86"/>
      <c r="O13" s="86"/>
      <c r="P13" s="87">
        <f>SUM(M13:O13)</f>
        <v>0</v>
      </c>
      <c r="Q13" s="88">
        <f>SUM((K13)-(L13+P13))</f>
        <v>0</v>
      </c>
      <c r="R13" s="78"/>
      <c r="S13" s="76" t="s">
        <v>17</v>
      </c>
      <c r="T13" s="73">
        <v>43835</v>
      </c>
      <c r="U13" s="94">
        <f>SUMIF(D$5:D$498,"1/5/2020",K$5:K$498)</f>
        <v>0</v>
      </c>
      <c r="V13" s="93"/>
      <c r="W13" s="12" t="s">
        <v>28</v>
      </c>
      <c r="X13" s="16">
        <f t="shared" si="1"/>
        <v>0</v>
      </c>
      <c r="Y13" s="13">
        <f>SUMIF($I$5:$I$250,W13,$K$5:$K$250)</f>
        <v>0</v>
      </c>
      <c r="Z13" s="14">
        <f t="shared" si="2"/>
        <v>0</v>
      </c>
    </row>
    <row r="14" spans="1:26" ht="16" customHeight="1" thickBot="1" x14ac:dyDescent="0.25">
      <c r="A14" s="78"/>
      <c r="B14" s="81">
        <v>10</v>
      </c>
      <c r="C14" s="81"/>
      <c r="D14" s="37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0"/>
        <v>0</v>
      </c>
      <c r="N14" s="86"/>
      <c r="O14" s="86"/>
      <c r="P14" s="87">
        <f>SUM(M14:O14)</f>
        <v>0</v>
      </c>
      <c r="Q14" s="88">
        <f>SUM((K14)-(L14+P14))</f>
        <v>0</v>
      </c>
      <c r="R14" s="78"/>
      <c r="S14" s="76" t="s">
        <v>18</v>
      </c>
      <c r="T14" s="73">
        <v>43836</v>
      </c>
      <c r="U14" s="94">
        <f>SUMIF(D$5:D$498,"1/6/2020",K$5:K$498)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37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0"/>
        <v>0</v>
      </c>
      <c r="N15" s="86"/>
      <c r="O15" s="86"/>
      <c r="P15" s="87">
        <f>SUM(M15:O15)</f>
        <v>0</v>
      </c>
      <c r="Q15" s="88">
        <f>SUM((K15)-(L15+P15))</f>
        <v>0</v>
      </c>
      <c r="R15" s="78"/>
      <c r="S15" s="76" t="s">
        <v>12</v>
      </c>
      <c r="T15" s="73">
        <v>43837</v>
      </c>
      <c r="U15" s="94">
        <f>SUMIF(D$5:D$498,"1/7/2020",K$5:K$498)</f>
        <v>0</v>
      </c>
      <c r="V15" s="93"/>
      <c r="W15" s="89" t="s">
        <v>32</v>
      </c>
      <c r="X15" s="90"/>
      <c r="Y15" s="90"/>
      <c r="Z15" s="91"/>
    </row>
    <row r="16" spans="1:26" ht="16" customHeight="1" x14ac:dyDescent="0.2">
      <c r="A16" s="78"/>
      <c r="B16" s="81">
        <v>12</v>
      </c>
      <c r="C16" s="81"/>
      <c r="D16" s="37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0"/>
        <v>0</v>
      </c>
      <c r="N16" s="86"/>
      <c r="O16" s="86"/>
      <c r="P16" s="87">
        <f>SUM(M16:O16)</f>
        <v>0</v>
      </c>
      <c r="Q16" s="88">
        <f>SUM((K16)-(L16+P16))</f>
        <v>0</v>
      </c>
      <c r="R16" s="78"/>
      <c r="S16" s="76" t="s">
        <v>13</v>
      </c>
      <c r="T16" s="73">
        <v>43838</v>
      </c>
      <c r="U16" s="94">
        <f>SUMIF(D$5:D$498,"1/8/2020",K$5:K$498)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37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0"/>
        <v>0</v>
      </c>
      <c r="N17" s="86"/>
      <c r="O17" s="86"/>
      <c r="P17" s="87">
        <f>SUM(M17:O17)</f>
        <v>0</v>
      </c>
      <c r="Q17" s="88">
        <f>SUM((K17)-(L17+P17))</f>
        <v>0</v>
      </c>
      <c r="R17" s="78"/>
      <c r="S17" s="76" t="s">
        <v>14</v>
      </c>
      <c r="T17" s="73">
        <v>43839</v>
      </c>
      <c r="U17" s="94">
        <f>SUMIF(D$5:D$498,"1/9/2020",K$5:K$498)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37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0"/>
        <v>0</v>
      </c>
      <c r="N18" s="86"/>
      <c r="O18" s="86"/>
      <c r="P18" s="87">
        <f>SUM(M18:O18)</f>
        <v>0</v>
      </c>
      <c r="Q18" s="88">
        <f>SUM((K18)-(L18+P18))</f>
        <v>0</v>
      </c>
      <c r="R18" s="78"/>
      <c r="S18" s="76" t="s">
        <v>15</v>
      </c>
      <c r="T18" s="73">
        <v>43840</v>
      </c>
      <c r="U18" s="94">
        <f>SUMIF(D$5:D$498,"1/10/2020",K$5:K$498)</f>
        <v>0</v>
      </c>
      <c r="V18" s="93"/>
      <c r="W18" s="95" t="s">
        <v>34</v>
      </c>
      <c r="X18" s="96">
        <f>SUMIF(S$9:S$39,"TU",U$9:U$39)</f>
        <v>60</v>
      </c>
      <c r="Y18" s="96">
        <f>AVERAGEIF(S$9:S$39,"TU",U$9:U$39)</f>
        <v>15</v>
      </c>
      <c r="Z18" s="97">
        <f>IFERROR(X18/$U$5,0)</f>
        <v>1.1857707509881422E-2</v>
      </c>
    </row>
    <row r="19" spans="1:33" ht="16" customHeight="1" x14ac:dyDescent="0.2">
      <c r="A19" s="78"/>
      <c r="B19" s="81">
        <v>15</v>
      </c>
      <c r="C19" s="81"/>
      <c r="D19" s="37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0"/>
        <v>0</v>
      </c>
      <c r="N19" s="86"/>
      <c r="O19" s="86"/>
      <c r="P19" s="87">
        <f>SUM(M19:O19)</f>
        <v>0</v>
      </c>
      <c r="Q19" s="88">
        <f>SUM((K19)-(L19+P19))</f>
        <v>0</v>
      </c>
      <c r="R19" s="78"/>
      <c r="S19" s="76" t="s">
        <v>16</v>
      </c>
      <c r="T19" s="73">
        <v>43841</v>
      </c>
      <c r="U19" s="94">
        <f>SUMIF(D$5:D$498,"1/11/2020",K$5:K$498)</f>
        <v>0</v>
      </c>
      <c r="V19" s="93"/>
      <c r="W19" s="95" t="s">
        <v>35</v>
      </c>
      <c r="X19" s="96">
        <f>SUMIF(S$9:S$39,"WE",U$9:U$39)</f>
        <v>5000</v>
      </c>
      <c r="Y19" s="96">
        <f>AVERAGEIF(S$9:S$39,"WE",U$9:U$39)</f>
        <v>1000</v>
      </c>
      <c r="Z19" s="97">
        <f>IFERROR(X19/$U$5,0)</f>
        <v>0.98814229249011853</v>
      </c>
    </row>
    <row r="20" spans="1:33" ht="16" customHeight="1" x14ac:dyDescent="0.2">
      <c r="A20" s="78"/>
      <c r="B20" s="81">
        <v>16</v>
      </c>
      <c r="C20" s="81"/>
      <c r="D20" s="37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0"/>
        <v>0</v>
      </c>
      <c r="N20" s="86"/>
      <c r="O20" s="86"/>
      <c r="P20" s="87">
        <f>SUM(M20:O20)</f>
        <v>0</v>
      </c>
      <c r="Q20" s="88">
        <f>SUM((K20)-(L20+P20))</f>
        <v>0</v>
      </c>
      <c r="R20" s="78"/>
      <c r="S20" s="76" t="s">
        <v>17</v>
      </c>
      <c r="T20" s="73">
        <v>43842</v>
      </c>
      <c r="U20" s="94">
        <f>SUMIF(D$5:D$498,"1/12/2020",K$5:K$498)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37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0"/>
        <v>0</v>
      </c>
      <c r="N21" s="86"/>
      <c r="O21" s="86"/>
      <c r="P21" s="87">
        <f>SUM(M21:O21)</f>
        <v>0</v>
      </c>
      <c r="Q21" s="88">
        <f>SUM((K21)-(L21+P21))</f>
        <v>0</v>
      </c>
      <c r="R21" s="78"/>
      <c r="S21" s="76" t="s">
        <v>18</v>
      </c>
      <c r="T21" s="73">
        <v>43843</v>
      </c>
      <c r="U21" s="94">
        <f>SUMIF(D$5:D$498,"1/13/2020",K$5:K$498)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37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0"/>
        <v>0</v>
      </c>
      <c r="N22" s="86"/>
      <c r="O22" s="86"/>
      <c r="P22" s="87">
        <f>SUM(M22:O22)</f>
        <v>0</v>
      </c>
      <c r="Q22" s="88">
        <f>SUM((K22)-(L22+P22))</f>
        <v>0</v>
      </c>
      <c r="R22" s="78"/>
      <c r="S22" s="76" t="s">
        <v>12</v>
      </c>
      <c r="T22" s="73">
        <v>43844</v>
      </c>
      <c r="U22" s="94">
        <f>SUMIF(D$5:D$498,"1/14/2020",K$5:K$498)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37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0"/>
        <v>0</v>
      </c>
      <c r="N23" s="86"/>
      <c r="O23" s="86"/>
      <c r="P23" s="87">
        <f>SUM(M23:O23)</f>
        <v>0</v>
      </c>
      <c r="Q23" s="88">
        <f>SUM((K23)-(L23+P23))</f>
        <v>0</v>
      </c>
      <c r="R23" s="78"/>
      <c r="S23" s="76" t="s">
        <v>13</v>
      </c>
      <c r="T23" s="73">
        <v>43845</v>
      </c>
      <c r="U23" s="94">
        <f>SUMIF(D$5:D$498,"1/15/2020",K$5:K$498)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37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0"/>
        <v>0</v>
      </c>
      <c r="N24" s="86"/>
      <c r="O24" s="86"/>
      <c r="P24" s="87">
        <f>SUM(M24:O24)</f>
        <v>0</v>
      </c>
      <c r="Q24" s="88">
        <f>SUM((K24)-(L24+P24))</f>
        <v>0</v>
      </c>
      <c r="R24" s="78"/>
      <c r="S24" s="76" t="s">
        <v>14</v>
      </c>
      <c r="T24" s="73">
        <v>43846</v>
      </c>
      <c r="U24" s="94">
        <f>SUMIF(D$5:D$498,"1/16/2020",K$5:K$498)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37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0"/>
        <v>0</v>
      </c>
      <c r="N25" s="86"/>
      <c r="O25" s="86"/>
      <c r="P25" s="87">
        <f>SUM(M25:O25)</f>
        <v>0</v>
      </c>
      <c r="Q25" s="88">
        <f>SUM((K25)-(L25+P25))</f>
        <v>0</v>
      </c>
      <c r="R25" s="78"/>
      <c r="S25" s="76" t="s">
        <v>15</v>
      </c>
      <c r="T25" s="73">
        <v>43847</v>
      </c>
      <c r="U25" s="94">
        <f>SUMIF(D$5:D$498,"1/17/2020",K$5:K$498)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37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0"/>
        <v>0</v>
      </c>
      <c r="N26" s="86"/>
      <c r="O26" s="86"/>
      <c r="P26" s="87">
        <f>SUM(M26:O26)</f>
        <v>0</v>
      </c>
      <c r="Q26" s="88">
        <f>SUM((K26)-(L26+P26))</f>
        <v>0</v>
      </c>
      <c r="R26" s="78"/>
      <c r="S26" s="76" t="s">
        <v>16</v>
      </c>
      <c r="T26" s="73">
        <v>43848</v>
      </c>
      <c r="U26" s="94">
        <f>SUMIF(D$5:D$498,"1/18/2020",K$5:K$498)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37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0"/>
        <v>0</v>
      </c>
      <c r="N27" s="86"/>
      <c r="O27" s="86"/>
      <c r="P27" s="87">
        <f>SUM(M27:O27)</f>
        <v>0</v>
      </c>
      <c r="Q27" s="88">
        <f>SUM((K27)-(L27+P27))</f>
        <v>0</v>
      </c>
      <c r="R27" s="78"/>
      <c r="S27" s="76" t="s">
        <v>17</v>
      </c>
      <c r="T27" s="73">
        <v>43849</v>
      </c>
      <c r="U27" s="94">
        <f>SUMIF(D$5:D$498,"1/19/2020",K$5:K$498)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37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0"/>
        <v>0</v>
      </c>
      <c r="N28" s="86"/>
      <c r="O28" s="86"/>
      <c r="P28" s="87">
        <f>SUM(M28:O28)</f>
        <v>0</v>
      </c>
      <c r="Q28" s="88">
        <f>SUM((K28)-(L28+P28))</f>
        <v>0</v>
      </c>
      <c r="R28" s="78"/>
      <c r="S28" s="76" t="s">
        <v>18</v>
      </c>
      <c r="T28" s="73">
        <v>43850</v>
      </c>
      <c r="U28" s="94">
        <f>SUMIF(D$5:D$498,"1/20/2020",K$5:K$498)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3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37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0"/>
        <v>0</v>
      </c>
      <c r="N29" s="86"/>
      <c r="O29" s="86"/>
      <c r="P29" s="87">
        <f>SUM(M29:O29)</f>
        <v>0</v>
      </c>
      <c r="Q29" s="88">
        <f>SUM((K29)-(L29+P29))</f>
        <v>0</v>
      </c>
      <c r="R29" s="78"/>
      <c r="S29" s="76" t="s">
        <v>12</v>
      </c>
      <c r="T29" s="73">
        <v>43851</v>
      </c>
      <c r="U29" s="94">
        <f>SUMIF(D$5:D$498,"1/21/2020",K$5:K$498)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3"/>
        <v>0</v>
      </c>
      <c r="AE29" s="93"/>
    </row>
    <row r="30" spans="1:33" ht="16" customHeight="1" x14ac:dyDescent="0.2">
      <c r="A30" s="78"/>
      <c r="B30" s="81">
        <v>26</v>
      </c>
      <c r="C30" s="81"/>
      <c r="D30" s="37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0"/>
        <v>0</v>
      </c>
      <c r="N30" s="86"/>
      <c r="O30" s="86"/>
      <c r="P30" s="87">
        <f>SUM(M30:O30)</f>
        <v>0</v>
      </c>
      <c r="Q30" s="88">
        <f>SUM((K30)-(L30+P30))</f>
        <v>0</v>
      </c>
      <c r="R30" s="78"/>
      <c r="S30" s="76" t="s">
        <v>13</v>
      </c>
      <c r="T30" s="73">
        <v>43852</v>
      </c>
      <c r="U30" s="94">
        <f>SUMIF(D$5:D$498,"1/22/2020",K$5:K$498)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3"/>
        <v>0</v>
      </c>
      <c r="AE30" s="93"/>
    </row>
    <row r="31" spans="1:33" ht="16" customHeight="1" x14ac:dyDescent="0.2">
      <c r="A31" s="78"/>
      <c r="B31" s="81">
        <v>27</v>
      </c>
      <c r="C31" s="81"/>
      <c r="D31" s="37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0"/>
        <v>0</v>
      </c>
      <c r="N31" s="86"/>
      <c r="O31" s="86"/>
      <c r="P31" s="87">
        <f>SUM(M31:O31)</f>
        <v>0</v>
      </c>
      <c r="Q31" s="88">
        <f>SUM((K31)-(L31+P31))</f>
        <v>0</v>
      </c>
      <c r="R31" s="78"/>
      <c r="S31" s="76" t="s">
        <v>14</v>
      </c>
      <c r="T31" s="73">
        <v>43853</v>
      </c>
      <c r="U31" s="94">
        <f>SUMIF(D$5:D$498,"1/23/2020",K$5:K$498)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3"/>
        <v>0</v>
      </c>
      <c r="AE31" s="93"/>
    </row>
    <row r="32" spans="1:33" ht="16" customHeight="1" x14ac:dyDescent="0.2">
      <c r="A32" s="78"/>
      <c r="B32" s="81">
        <v>28</v>
      </c>
      <c r="C32" s="81"/>
      <c r="D32" s="37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0"/>
        <v>0</v>
      </c>
      <c r="N32" s="86"/>
      <c r="O32" s="86"/>
      <c r="P32" s="87">
        <f>SUM(M32:O32)</f>
        <v>0</v>
      </c>
      <c r="Q32" s="88">
        <f>SUM((K32)-(L32+P32))</f>
        <v>0</v>
      </c>
      <c r="R32" s="78"/>
      <c r="S32" s="76" t="s">
        <v>15</v>
      </c>
      <c r="T32" s="73">
        <v>43854</v>
      </c>
      <c r="U32" s="94">
        <f>SUMIF(D$5:D$498,"1/24/2020",K$5:K$498)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3"/>
        <v>0</v>
      </c>
    </row>
    <row r="33" spans="1:26" ht="16" customHeight="1" x14ac:dyDescent="0.2">
      <c r="A33" s="78"/>
      <c r="B33" s="81">
        <v>29</v>
      </c>
      <c r="C33" s="81"/>
      <c r="D33" s="38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0"/>
        <v>0</v>
      </c>
      <c r="N33" s="86"/>
      <c r="O33" s="86"/>
      <c r="P33" s="87">
        <f>SUM(M33:O33)</f>
        <v>0</v>
      </c>
      <c r="Q33" s="88">
        <f>SUM((K33)-(L33+P33))</f>
        <v>0</v>
      </c>
      <c r="R33" s="78"/>
      <c r="S33" s="76" t="s">
        <v>16</v>
      </c>
      <c r="T33" s="73">
        <v>43855</v>
      </c>
      <c r="U33" s="94">
        <f>SUMIF(D$5:D$498,"1/25/2020",K$5:K$498)</f>
        <v>0</v>
      </c>
      <c r="V33" s="93"/>
      <c r="W33" s="93"/>
      <c r="X33" s="76">
        <v>2019</v>
      </c>
      <c r="Y33" s="126">
        <f>SUMIF($E$5:$E$498,"2019",$K$5:$K$498)</f>
        <v>5060</v>
      </c>
      <c r="Z33" s="130">
        <f t="shared" si="3"/>
        <v>1</v>
      </c>
    </row>
    <row r="34" spans="1:26" ht="16" customHeight="1" thickBot="1" x14ac:dyDescent="0.25">
      <c r="A34" s="78"/>
      <c r="B34" s="81">
        <v>30</v>
      </c>
      <c r="C34" s="81"/>
      <c r="D34" s="37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0"/>
        <v>0</v>
      </c>
      <c r="N34" s="86"/>
      <c r="O34" s="86"/>
      <c r="P34" s="87">
        <f>SUM(M34:O34)</f>
        <v>0</v>
      </c>
      <c r="Q34" s="88">
        <f>SUM((K34)-(L34+P34))</f>
        <v>0</v>
      </c>
      <c r="R34" s="78"/>
      <c r="S34" s="76" t="s">
        <v>17</v>
      </c>
      <c r="T34" s="73">
        <v>43856</v>
      </c>
      <c r="U34" s="94">
        <f>SUMIF(D$5:D$498,"1/26/2020",K$5:K$498)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3"/>
        <v>0</v>
      </c>
    </row>
    <row r="35" spans="1:26" ht="16" customHeight="1" x14ac:dyDescent="0.2">
      <c r="A35" s="78"/>
      <c r="B35" s="81">
        <v>31</v>
      </c>
      <c r="C35" s="81"/>
      <c r="D35" s="37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0"/>
        <v>0</v>
      </c>
      <c r="N35" s="86"/>
      <c r="O35" s="86"/>
      <c r="P35" s="87">
        <f>SUM(M35:O35)</f>
        <v>0</v>
      </c>
      <c r="Q35" s="88">
        <f>SUM((K35)-(L35+P35))</f>
        <v>0</v>
      </c>
      <c r="R35" s="78"/>
      <c r="S35" s="76" t="s">
        <v>18</v>
      </c>
      <c r="T35" s="73">
        <v>43857</v>
      </c>
      <c r="U35" s="94">
        <f>SUMIF(D$5:D$498,"1/27/2020",K$5:K$498)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37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0"/>
        <v>0</v>
      </c>
      <c r="N36" s="86"/>
      <c r="O36" s="86"/>
      <c r="P36" s="87">
        <f>SUM(M36:O36)</f>
        <v>0</v>
      </c>
      <c r="Q36" s="88">
        <f>SUM((K36)-(L36+P36))</f>
        <v>0</v>
      </c>
      <c r="R36" s="78"/>
      <c r="S36" s="76" t="s">
        <v>12</v>
      </c>
      <c r="T36" s="73">
        <v>43858</v>
      </c>
      <c r="U36" s="94">
        <f>SUMIF(D$5:D$498,"1/28/2020",K$5:K$498)</f>
        <v>60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37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0"/>
        <v>0</v>
      </c>
      <c r="N37" s="86"/>
      <c r="O37" s="86"/>
      <c r="P37" s="87">
        <f>SUM(M37:O37)</f>
        <v>0</v>
      </c>
      <c r="Q37" s="88">
        <f>SUM((K37)-(L37+P37))</f>
        <v>0</v>
      </c>
      <c r="R37" s="78"/>
      <c r="S37" s="76" t="s">
        <v>13</v>
      </c>
      <c r="T37" s="73">
        <v>43859</v>
      </c>
      <c r="U37" s="94">
        <f>SUMIF(D$5:D$398,"1/29/2020",K$5:K$498)</f>
        <v>5000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37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0"/>
        <v>0</v>
      </c>
      <c r="N38" s="86"/>
      <c r="O38" s="86"/>
      <c r="P38" s="87">
        <f>SUM(M38:O38)</f>
        <v>0</v>
      </c>
      <c r="Q38" s="88">
        <f>SUM((K38)-(L38+P38))</f>
        <v>0</v>
      </c>
      <c r="R38" s="78"/>
      <c r="S38" s="76" t="s">
        <v>14</v>
      </c>
      <c r="T38" s="73">
        <v>43860</v>
      </c>
      <c r="U38" s="94">
        <f>SUMIF(D$5:D$498,"1/30/2020",K$5:K$498)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37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0"/>
        <v>0</v>
      </c>
      <c r="N39" s="86"/>
      <c r="O39" s="86"/>
      <c r="P39" s="87">
        <f>SUM(M39:O39)</f>
        <v>0</v>
      </c>
      <c r="Q39" s="88">
        <f>SUM((K39)-(L39+P39))</f>
        <v>0</v>
      </c>
      <c r="R39" s="78"/>
      <c r="S39" s="77" t="s">
        <v>15</v>
      </c>
      <c r="T39" s="74">
        <v>43861</v>
      </c>
      <c r="U39" s="102">
        <f>SUMIF(D$5:D$498,"1/31/2020",K$5:K$498)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37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0"/>
        <v>0</v>
      </c>
      <c r="N40" s="86"/>
      <c r="O40" s="86"/>
      <c r="P40" s="87">
        <f>SUM(M40:O40)</f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37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0"/>
        <v>0</v>
      </c>
      <c r="N41" s="86"/>
      <c r="O41" s="86"/>
      <c r="P41" s="87">
        <f>SUM(M41:O41)</f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37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0"/>
        <v>0</v>
      </c>
      <c r="N42" s="86"/>
      <c r="O42" s="86"/>
      <c r="P42" s="87">
        <f>SUM(M42:O42)</f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37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0"/>
        <v>0</v>
      </c>
      <c r="N43" s="86"/>
      <c r="O43" s="86"/>
      <c r="P43" s="87">
        <f>SUM(M43:O43)</f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37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0"/>
        <v>0</v>
      </c>
      <c r="N44" s="86"/>
      <c r="O44" s="86"/>
      <c r="P44" s="87">
        <f>SUM(M44:O44)</f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37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0"/>
        <v>0</v>
      </c>
      <c r="N45" s="86"/>
      <c r="O45" s="86"/>
      <c r="P45" s="87">
        <f>SUM(M45:O45)</f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37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0"/>
        <v>0</v>
      </c>
      <c r="N46" s="86"/>
      <c r="O46" s="86"/>
      <c r="P46" s="87">
        <f>SUM(M46:O46)</f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37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0"/>
        <v>0</v>
      </c>
      <c r="N47" s="86"/>
      <c r="O47" s="86"/>
      <c r="P47" s="87">
        <f>SUM(M47:O47)</f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37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0"/>
        <v>0</v>
      </c>
      <c r="N48" s="86"/>
      <c r="O48" s="86"/>
      <c r="P48" s="87">
        <f>SUM(M48:O48)</f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37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0"/>
        <v>0</v>
      </c>
      <c r="N49" s="86"/>
      <c r="O49" s="86"/>
      <c r="P49" s="87">
        <f>SUM(M49:O49)</f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37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0"/>
        <v>0</v>
      </c>
      <c r="N50" s="86"/>
      <c r="O50" s="86"/>
      <c r="P50" s="87">
        <f>SUM(M50:O50)</f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37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0"/>
        <v>0</v>
      </c>
      <c r="N51" s="86"/>
      <c r="O51" s="86"/>
      <c r="P51" s="87">
        <f>SUM(M51:O51)</f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37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0"/>
        <v>0</v>
      </c>
      <c r="N52" s="86"/>
      <c r="O52" s="86"/>
      <c r="P52" s="87">
        <f>SUM(M52:O52)</f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37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0"/>
        <v>0</v>
      </c>
      <c r="N53" s="86"/>
      <c r="O53" s="86"/>
      <c r="P53" s="87">
        <f>SUM(M53:O53)</f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37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0"/>
        <v>0</v>
      </c>
      <c r="N54" s="86"/>
      <c r="O54" s="86"/>
      <c r="P54" s="87">
        <f>SUM(M54:O54)</f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37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0"/>
        <v>0</v>
      </c>
      <c r="N55" s="86"/>
      <c r="O55" s="86"/>
      <c r="P55" s="87">
        <f>SUM(M55:O55)</f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37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0"/>
        <v>0</v>
      </c>
      <c r="N56" s="86"/>
      <c r="O56" s="86"/>
      <c r="P56" s="87">
        <f>SUM(M56:O56)</f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37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0"/>
        <v>0</v>
      </c>
      <c r="N57" s="86"/>
      <c r="O57" s="86"/>
      <c r="P57" s="87">
        <f>SUM(M57:O57)</f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37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0"/>
        <v>0</v>
      </c>
      <c r="N58" s="86"/>
      <c r="O58" s="86"/>
      <c r="P58" s="87">
        <f>SUM(M58:O58)</f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37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0"/>
        <v>0</v>
      </c>
      <c r="N59" s="86"/>
      <c r="O59" s="86"/>
      <c r="P59" s="87">
        <f>SUM(M59:O59)</f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37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0"/>
        <v>0</v>
      </c>
      <c r="N60" s="86"/>
      <c r="O60" s="86"/>
      <c r="P60" s="87">
        <f>SUM(M60:O60)</f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37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0"/>
        <v>0</v>
      </c>
      <c r="N61" s="86"/>
      <c r="O61" s="86"/>
      <c r="P61" s="87">
        <f>SUM(M61:O61)</f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37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0"/>
        <v>0</v>
      </c>
      <c r="N62" s="86"/>
      <c r="O62" s="86"/>
      <c r="P62" s="87">
        <f>SUM(M62:O62)</f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37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0"/>
        <v>0</v>
      </c>
      <c r="N63" s="86"/>
      <c r="O63" s="86"/>
      <c r="P63" s="87">
        <f>SUM(M63:O63)</f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37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0"/>
        <v>0</v>
      </c>
      <c r="N64" s="86"/>
      <c r="O64" s="86"/>
      <c r="P64" s="87">
        <f>SUM(M64:O64)</f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37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0"/>
        <v>0</v>
      </c>
      <c r="N65" s="86"/>
      <c r="O65" s="86"/>
      <c r="P65" s="87">
        <f>SUM(M65:O65)</f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37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0"/>
        <v>0</v>
      </c>
      <c r="N66" s="86"/>
      <c r="O66" s="86"/>
      <c r="P66" s="87">
        <f>SUM(M66:O66)</f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37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0"/>
        <v>0</v>
      </c>
      <c r="N67" s="86"/>
      <c r="O67" s="86"/>
      <c r="P67" s="87">
        <f>SUM(M67:O67)</f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37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0"/>
        <v>0</v>
      </c>
      <c r="N68" s="86"/>
      <c r="O68" s="86"/>
      <c r="P68" s="87">
        <f>SUM(M68:O68)</f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37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0"/>
        <v>0</v>
      </c>
      <c r="N69" s="86"/>
      <c r="O69" s="86"/>
      <c r="P69" s="87">
        <f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37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4">IF($I70 = $W$10,$K70*0.1,0)</f>
        <v>0</v>
      </c>
      <c r="N70" s="86"/>
      <c r="O70" s="86"/>
      <c r="P70" s="87">
        <f>SUM(M70:O70)</f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37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4"/>
        <v>0</v>
      </c>
      <c r="N71" s="86"/>
      <c r="O71" s="86"/>
      <c r="P71" s="87">
        <f>SUM(M71:O71)</f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37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4"/>
        <v>0</v>
      </c>
      <c r="N72" s="86"/>
      <c r="O72" s="86"/>
      <c r="P72" s="87">
        <f>SUM(M72:O72)</f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37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4"/>
        <v>0</v>
      </c>
      <c r="N73" s="86"/>
      <c r="O73" s="86"/>
      <c r="P73" s="87">
        <f>SUM(M73:O73)</f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37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4"/>
        <v>0</v>
      </c>
      <c r="N74" s="86"/>
      <c r="O74" s="86"/>
      <c r="P74" s="87">
        <f>SUM(M74:O74)</f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37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4"/>
        <v>0</v>
      </c>
      <c r="N75" s="86"/>
      <c r="O75" s="86"/>
      <c r="P75" s="87">
        <f>SUM(M75:O75)</f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37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4"/>
        <v>0</v>
      </c>
      <c r="N76" s="86"/>
      <c r="O76" s="86"/>
      <c r="P76" s="87">
        <f>SUM(M76:O76)</f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37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4"/>
        <v>0</v>
      </c>
      <c r="N77" s="86"/>
      <c r="O77" s="86"/>
      <c r="P77" s="87">
        <f>SUM(M77:O77)</f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37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4"/>
        <v>0</v>
      </c>
      <c r="N78" s="86"/>
      <c r="O78" s="86"/>
      <c r="P78" s="87">
        <f>SUM(M78:O78)</f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37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4"/>
        <v>0</v>
      </c>
      <c r="N79" s="86"/>
      <c r="O79" s="86"/>
      <c r="P79" s="87">
        <f>SUM(M79:O79)</f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37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4"/>
        <v>0</v>
      </c>
      <c r="N80" s="86"/>
      <c r="O80" s="86"/>
      <c r="P80" s="87">
        <f>SUM(M80:O80)</f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37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4"/>
        <v>0</v>
      </c>
      <c r="N81" s="86"/>
      <c r="O81" s="86"/>
      <c r="P81" s="87">
        <f>SUM(M81:O81)</f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37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4"/>
        <v>0</v>
      </c>
      <c r="N82" s="86"/>
      <c r="O82" s="86"/>
      <c r="P82" s="87">
        <f>SUM(M82:O82)</f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37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4"/>
        <v>0</v>
      </c>
      <c r="N83" s="86"/>
      <c r="O83" s="86"/>
      <c r="P83" s="87">
        <f>SUM(M83:O83)</f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37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4"/>
        <v>0</v>
      </c>
      <c r="N84" s="86"/>
      <c r="O84" s="86"/>
      <c r="P84" s="87">
        <f>SUM(M84:O84)</f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37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4"/>
        <v>0</v>
      </c>
      <c r="N85" s="86"/>
      <c r="O85" s="86"/>
      <c r="P85" s="87">
        <f>SUM(M85:O85)</f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37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4"/>
        <v>0</v>
      </c>
      <c r="N86" s="86"/>
      <c r="O86" s="86"/>
      <c r="P86" s="87">
        <f>SUM(M86:O86)</f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37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4"/>
        <v>0</v>
      </c>
      <c r="N87" s="86"/>
      <c r="O87" s="86"/>
      <c r="P87" s="87">
        <f>SUM(M87:O87)</f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37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4"/>
        <v>0</v>
      </c>
      <c r="N88" s="86"/>
      <c r="O88" s="86"/>
      <c r="P88" s="87">
        <f>SUM(M88:O88)</f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37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4"/>
        <v>0</v>
      </c>
      <c r="N89" s="86"/>
      <c r="O89" s="86"/>
      <c r="P89" s="87">
        <f>SUM(M89:O89)</f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37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4"/>
        <v>0</v>
      </c>
      <c r="N90" s="86"/>
      <c r="O90" s="86"/>
      <c r="P90" s="87">
        <f>SUM(M90:O90)</f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37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4"/>
        <v>0</v>
      </c>
      <c r="N91" s="86"/>
      <c r="O91" s="86"/>
      <c r="P91" s="87">
        <f>SUM(M91:O91)</f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37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4"/>
        <v>0</v>
      </c>
      <c r="N92" s="86"/>
      <c r="O92" s="86"/>
      <c r="P92" s="87">
        <f>SUM(M92:O92)</f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37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4"/>
        <v>0</v>
      </c>
      <c r="N93" s="86"/>
      <c r="O93" s="86"/>
      <c r="P93" s="87">
        <f>SUM(M93:O93)</f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37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4"/>
        <v>0</v>
      </c>
      <c r="N94" s="86"/>
      <c r="O94" s="86"/>
      <c r="P94" s="87">
        <f>SUM(M94:O94)</f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37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4"/>
        <v>0</v>
      </c>
      <c r="N95" s="86"/>
      <c r="O95" s="86"/>
      <c r="P95" s="87">
        <f>SUM(M95:O95)</f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37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4"/>
        <v>0</v>
      </c>
      <c r="N96" s="86"/>
      <c r="O96" s="86"/>
      <c r="P96" s="87">
        <f>SUM(M96:O96)</f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37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4"/>
        <v>0</v>
      </c>
      <c r="N97" s="86"/>
      <c r="O97" s="86"/>
      <c r="P97" s="87">
        <f>SUM(M97:O97)</f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37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4"/>
        <v>0</v>
      </c>
      <c r="N98" s="86"/>
      <c r="O98" s="86"/>
      <c r="P98" s="87">
        <f>SUM(M98:O98)</f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37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4"/>
        <v>0</v>
      </c>
      <c r="N99" s="86"/>
      <c r="O99" s="86"/>
      <c r="P99" s="87">
        <f>SUM(M99:O99)</f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37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4"/>
        <v>0</v>
      </c>
      <c r="N100" s="86"/>
      <c r="O100" s="86"/>
      <c r="P100" s="87">
        <f>SUM(M100:O100)</f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37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4"/>
        <v>0</v>
      </c>
      <c r="N101" s="86"/>
      <c r="O101" s="86"/>
      <c r="P101" s="87">
        <f>SUM(M101:O101)</f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37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4"/>
        <v>0</v>
      </c>
      <c r="N102" s="86"/>
      <c r="O102" s="86"/>
      <c r="P102" s="87">
        <f>SUM(M102:O102)</f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37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4"/>
        <v>0</v>
      </c>
      <c r="N103" s="86"/>
      <c r="O103" s="86"/>
      <c r="P103" s="87">
        <f>SUM(M103:O103)</f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37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4"/>
        <v>0</v>
      </c>
      <c r="N104" s="86"/>
      <c r="O104" s="86"/>
      <c r="P104" s="87">
        <f>SUM(M104:O104)</f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37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4"/>
        <v>0</v>
      </c>
      <c r="N105" s="86"/>
      <c r="O105" s="86"/>
      <c r="P105" s="87">
        <f>SUM(M105:O105)</f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37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4"/>
        <v>0</v>
      </c>
      <c r="N106" s="86"/>
      <c r="O106" s="86"/>
      <c r="P106" s="87">
        <f>SUM(M106:O106)</f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37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4"/>
        <v>0</v>
      </c>
      <c r="N107" s="86"/>
      <c r="O107" s="86"/>
      <c r="P107" s="87">
        <f>SUM(M107:O107)</f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37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4"/>
        <v>0</v>
      </c>
      <c r="N108" s="86"/>
      <c r="O108" s="86"/>
      <c r="P108" s="87">
        <f>SUM(M108:O108)</f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37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4"/>
        <v>0</v>
      </c>
      <c r="N109" s="86"/>
      <c r="O109" s="86"/>
      <c r="P109" s="87">
        <f>SUM(M109:O109)</f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37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4"/>
        <v>0</v>
      </c>
      <c r="N110" s="86"/>
      <c r="O110" s="86"/>
      <c r="P110" s="87">
        <f>SUM(M110:O110)</f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37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4"/>
        <v>0</v>
      </c>
      <c r="N111" s="86"/>
      <c r="O111" s="86"/>
      <c r="P111" s="87">
        <f>SUM(M111:O111)</f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37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4"/>
        <v>0</v>
      </c>
      <c r="N112" s="86"/>
      <c r="O112" s="86"/>
      <c r="P112" s="87">
        <f>SUM(M112:O112)</f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37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4"/>
        <v>0</v>
      </c>
      <c r="N113" s="86"/>
      <c r="O113" s="86"/>
      <c r="P113" s="87">
        <f>SUM(M113:O113)</f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37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4"/>
        <v>0</v>
      </c>
      <c r="N114" s="86"/>
      <c r="O114" s="86"/>
      <c r="P114" s="87">
        <f>SUM(M114:O114)</f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37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4"/>
        <v>0</v>
      </c>
      <c r="N115" s="86"/>
      <c r="O115" s="86"/>
      <c r="P115" s="87">
        <f>SUM(M115:O115)</f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37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4"/>
        <v>0</v>
      </c>
      <c r="N116" s="86"/>
      <c r="O116" s="86"/>
      <c r="P116" s="87">
        <f>SUM(M116:O116)</f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37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4"/>
        <v>0</v>
      </c>
      <c r="N117" s="86"/>
      <c r="O117" s="86"/>
      <c r="P117" s="87">
        <f>SUM(M117:O117)</f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37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4"/>
        <v>0</v>
      </c>
      <c r="N118" s="86"/>
      <c r="O118" s="86"/>
      <c r="P118" s="87">
        <f>SUM(M118:O118)</f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37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4"/>
        <v>0</v>
      </c>
      <c r="N119" s="86"/>
      <c r="O119" s="86"/>
      <c r="P119" s="87">
        <f>SUM(M119:O119)</f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37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4"/>
        <v>0</v>
      </c>
      <c r="N120" s="86"/>
      <c r="O120" s="86"/>
      <c r="P120" s="87">
        <f>SUM(M120:O120)</f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37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4"/>
        <v>0</v>
      </c>
      <c r="N121" s="86"/>
      <c r="O121" s="86"/>
      <c r="P121" s="87">
        <f>SUM(M121:O121)</f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37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4"/>
        <v>0</v>
      </c>
      <c r="N122" s="86"/>
      <c r="O122" s="86"/>
      <c r="P122" s="87">
        <f>SUM(M122:O122)</f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37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4"/>
        <v>0</v>
      </c>
      <c r="N123" s="86"/>
      <c r="O123" s="86"/>
      <c r="P123" s="87">
        <f>SUM(M123:O123)</f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37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4"/>
        <v>0</v>
      </c>
      <c r="N124" s="86"/>
      <c r="O124" s="86"/>
      <c r="P124" s="87">
        <f>SUM(M124:O124)</f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37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4"/>
        <v>0</v>
      </c>
      <c r="N125" s="86"/>
      <c r="O125" s="86"/>
      <c r="P125" s="87">
        <f>SUM(M125:O125)</f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37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4"/>
        <v>0</v>
      </c>
      <c r="N126" s="86"/>
      <c r="O126" s="86"/>
      <c r="P126" s="87">
        <f>SUM(M126:O126)</f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37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4"/>
        <v>0</v>
      </c>
      <c r="N127" s="86"/>
      <c r="O127" s="86"/>
      <c r="P127" s="87">
        <f>SUM(M127:O127)</f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37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4"/>
        <v>0</v>
      </c>
      <c r="N128" s="86"/>
      <c r="O128" s="86"/>
      <c r="P128" s="87">
        <f>SUM(M128:O128)</f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37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4"/>
        <v>0</v>
      </c>
      <c r="N129" s="86"/>
      <c r="O129" s="86"/>
      <c r="P129" s="87">
        <f>SUM(M129:O129)</f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37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4"/>
        <v>0</v>
      </c>
      <c r="N130" s="86"/>
      <c r="O130" s="86"/>
      <c r="P130" s="87">
        <f>SUM(M130:O130)</f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37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4"/>
        <v>0</v>
      </c>
      <c r="N131" s="86"/>
      <c r="O131" s="86"/>
      <c r="P131" s="87">
        <f>SUM(M131:O131)</f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37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4"/>
        <v>0</v>
      </c>
      <c r="N132" s="86"/>
      <c r="O132" s="86"/>
      <c r="P132" s="87">
        <f>SUM(M132:O132)</f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37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4"/>
        <v>0</v>
      </c>
      <c r="N133" s="86"/>
      <c r="O133" s="86"/>
      <c r="P133" s="87">
        <f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37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5">IF($I134 = $W$10,$K134*0.1,0)</f>
        <v>0</v>
      </c>
      <c r="N134" s="86"/>
      <c r="O134" s="86"/>
      <c r="P134" s="87">
        <f>SUM(M134:O134)</f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37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5"/>
        <v>0</v>
      </c>
      <c r="N135" s="86"/>
      <c r="O135" s="86"/>
      <c r="P135" s="87">
        <f>SUM(M135:O135)</f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37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5"/>
        <v>0</v>
      </c>
      <c r="N136" s="86"/>
      <c r="O136" s="86"/>
      <c r="P136" s="87">
        <f>SUM(M136:O136)</f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37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5"/>
        <v>0</v>
      </c>
      <c r="N137" s="86"/>
      <c r="O137" s="86"/>
      <c r="P137" s="87">
        <f>SUM(M137:O137)</f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37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5"/>
        <v>0</v>
      </c>
      <c r="N138" s="86"/>
      <c r="O138" s="86"/>
      <c r="P138" s="87">
        <f>SUM(M138:O138)</f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37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5"/>
        <v>0</v>
      </c>
      <c r="N139" s="86"/>
      <c r="O139" s="86"/>
      <c r="P139" s="87">
        <f>SUM(M139:O139)</f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37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5"/>
        <v>0</v>
      </c>
      <c r="N140" s="86"/>
      <c r="O140" s="86"/>
      <c r="P140" s="87">
        <f>SUM(M140:O140)</f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37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5"/>
        <v>0</v>
      </c>
      <c r="N141" s="86"/>
      <c r="O141" s="86"/>
      <c r="P141" s="87">
        <f>SUM(M141:O141)</f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37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5"/>
        <v>0</v>
      </c>
      <c r="N142" s="86"/>
      <c r="O142" s="86"/>
      <c r="P142" s="87">
        <f>SUM(M142:O142)</f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37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5"/>
        <v>0</v>
      </c>
      <c r="N143" s="86"/>
      <c r="O143" s="86"/>
      <c r="P143" s="87">
        <f>SUM(M143:O143)</f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37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5"/>
        <v>0</v>
      </c>
      <c r="N144" s="86"/>
      <c r="O144" s="86"/>
      <c r="P144" s="87">
        <f>SUM(M144:O144)</f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37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5"/>
        <v>0</v>
      </c>
      <c r="N145" s="86"/>
      <c r="O145" s="86"/>
      <c r="P145" s="87">
        <f>SUM(M145:O145)</f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37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5"/>
        <v>0</v>
      </c>
      <c r="N146" s="86"/>
      <c r="O146" s="86"/>
      <c r="P146" s="87">
        <f>SUM(M146:O146)</f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37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5"/>
        <v>0</v>
      </c>
      <c r="N147" s="86"/>
      <c r="O147" s="86"/>
      <c r="P147" s="87">
        <f>SUM(M147:O147)</f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37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5"/>
        <v>0</v>
      </c>
      <c r="N148" s="86"/>
      <c r="O148" s="86"/>
      <c r="P148" s="87">
        <f>SUM(M148:O148)</f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37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5"/>
        <v>0</v>
      </c>
      <c r="N149" s="86"/>
      <c r="O149" s="86"/>
      <c r="P149" s="87">
        <f>SUM(M149:O149)</f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37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5"/>
        <v>0</v>
      </c>
      <c r="N150" s="86"/>
      <c r="O150" s="86"/>
      <c r="P150" s="87">
        <f>SUM(M150:O150)</f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37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5"/>
        <v>0</v>
      </c>
      <c r="N151" s="86"/>
      <c r="O151" s="86"/>
      <c r="P151" s="87">
        <f>SUM(M151:O151)</f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37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5"/>
        <v>0</v>
      </c>
      <c r="N152" s="86"/>
      <c r="O152" s="86"/>
      <c r="P152" s="87">
        <f>SUM(M152:O152)</f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37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5"/>
        <v>0</v>
      </c>
      <c r="N153" s="86"/>
      <c r="O153" s="86"/>
      <c r="P153" s="87">
        <f>SUM(M153:O153)</f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37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5"/>
        <v>0</v>
      </c>
      <c r="N154" s="86"/>
      <c r="O154" s="86"/>
      <c r="P154" s="87">
        <f>SUM(M154:O154)</f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37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5"/>
        <v>0</v>
      </c>
      <c r="N155" s="86"/>
      <c r="O155" s="86"/>
      <c r="P155" s="87">
        <f>SUM(M155:O155)</f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37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5"/>
        <v>0</v>
      </c>
      <c r="N156" s="86"/>
      <c r="O156" s="86"/>
      <c r="P156" s="87">
        <f>SUM(M156:O156)</f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37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5"/>
        <v>0</v>
      </c>
      <c r="N157" s="86"/>
      <c r="O157" s="86"/>
      <c r="P157" s="87">
        <f>SUM(M157:O157)</f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37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5"/>
        <v>0</v>
      </c>
      <c r="N158" s="103"/>
      <c r="O158" s="86"/>
      <c r="P158" s="87">
        <f>SUM(M158:O158)</f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37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5"/>
        <v>0</v>
      </c>
      <c r="N159" s="86"/>
      <c r="O159" s="86"/>
      <c r="P159" s="87">
        <f>SUM(M159:O159)</f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37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5"/>
        <v>0</v>
      </c>
      <c r="N160" s="86"/>
      <c r="O160" s="86"/>
      <c r="P160" s="87">
        <f>SUM(M160:O160)</f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37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5"/>
        <v>0</v>
      </c>
      <c r="N161" s="86"/>
      <c r="O161" s="86"/>
      <c r="P161" s="87">
        <f>SUM(M161:O161)</f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37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5"/>
        <v>0</v>
      </c>
      <c r="N162" s="86"/>
      <c r="O162" s="86"/>
      <c r="P162" s="87">
        <f>SUM(M162:O162)</f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37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5"/>
        <v>0</v>
      </c>
      <c r="N163" s="86"/>
      <c r="O163" s="86"/>
      <c r="P163" s="87">
        <f>SUM(M163:O163)</f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37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5"/>
        <v>0</v>
      </c>
      <c r="N164" s="86"/>
      <c r="O164" s="86"/>
      <c r="P164" s="87">
        <f>SUM(M164:O164)</f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37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5"/>
        <v>0</v>
      </c>
      <c r="N165" s="86"/>
      <c r="O165" s="86"/>
      <c r="P165" s="87">
        <f>SUM(M165:O165)</f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37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5"/>
        <v>0</v>
      </c>
      <c r="N166" s="86"/>
      <c r="O166" s="86"/>
      <c r="P166" s="87">
        <f>SUM(M166:O166)</f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37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5"/>
        <v>0</v>
      </c>
      <c r="N167" s="86"/>
      <c r="O167" s="86"/>
      <c r="P167" s="87">
        <f>SUM(M167:O167)</f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37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5"/>
        <v>0</v>
      </c>
      <c r="N168" s="86"/>
      <c r="O168" s="86"/>
      <c r="P168" s="87">
        <f>SUM(M168:O168)</f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37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5"/>
        <v>0</v>
      </c>
      <c r="N169" s="86"/>
      <c r="O169" s="86"/>
      <c r="P169" s="87">
        <f>SUM(M169:O169)</f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37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5"/>
        <v>0</v>
      </c>
      <c r="N170" s="86"/>
      <c r="O170" s="86"/>
      <c r="P170" s="87">
        <f>SUM(M170:O170)</f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37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5"/>
        <v>0</v>
      </c>
      <c r="N171" s="86"/>
      <c r="O171" s="86"/>
      <c r="P171" s="87">
        <f>SUM(M171:O171)</f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37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5"/>
        <v>0</v>
      </c>
      <c r="N172" s="103"/>
      <c r="O172" s="86"/>
      <c r="P172" s="87">
        <f>SUM(M172:O172)</f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37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5"/>
        <v>0</v>
      </c>
      <c r="N173" s="86"/>
      <c r="O173" s="86"/>
      <c r="P173" s="87">
        <f>SUM(M173:O173)</f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37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5"/>
        <v>0</v>
      </c>
      <c r="N174" s="86"/>
      <c r="O174" s="86"/>
      <c r="P174" s="87">
        <f>SUM(M174:O174)</f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37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5"/>
        <v>0</v>
      </c>
      <c r="N175" s="86"/>
      <c r="O175" s="86"/>
      <c r="P175" s="87">
        <f>SUM(M175:O175)</f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37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5"/>
        <v>0</v>
      </c>
      <c r="N176" s="86"/>
      <c r="O176" s="86"/>
      <c r="P176" s="87">
        <f>SUM(M176:O176)</f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37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5"/>
        <v>0</v>
      </c>
      <c r="N177" s="86"/>
      <c r="O177" s="86"/>
      <c r="P177" s="87">
        <f>SUM(M177:O177)</f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37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5"/>
        <v>0</v>
      </c>
      <c r="N178" s="86"/>
      <c r="O178" s="86"/>
      <c r="P178" s="87">
        <f>SUM(M178:O178)</f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37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5"/>
        <v>0</v>
      </c>
      <c r="N179" s="86"/>
      <c r="O179" s="86"/>
      <c r="P179" s="87">
        <f>SUM(M179:O179)</f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37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5"/>
        <v>0</v>
      </c>
      <c r="N180" s="86"/>
      <c r="O180" s="86"/>
      <c r="P180" s="87">
        <f>SUM(M180:O180)</f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37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5"/>
        <v>0</v>
      </c>
      <c r="N181" s="86"/>
      <c r="O181" s="86"/>
      <c r="P181" s="87">
        <f>SUM(M181:O181)</f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37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5"/>
        <v>0</v>
      </c>
      <c r="N182" s="86"/>
      <c r="O182" s="86"/>
      <c r="P182" s="87">
        <f>SUM(M182:O182)</f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37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5"/>
        <v>0</v>
      </c>
      <c r="N183" s="86"/>
      <c r="O183" s="86"/>
      <c r="P183" s="87">
        <f>SUM(M183:O183)</f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37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5"/>
        <v>0</v>
      </c>
      <c r="N184" s="86"/>
      <c r="O184" s="86"/>
      <c r="P184" s="87">
        <f>SUM(M184:O184)</f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37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5"/>
        <v>0</v>
      </c>
      <c r="N185" s="86"/>
      <c r="O185" s="86"/>
      <c r="P185" s="87">
        <f>SUM(M185:O185)</f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37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5"/>
        <v>0</v>
      </c>
      <c r="N186" s="86"/>
      <c r="O186" s="86"/>
      <c r="P186" s="87">
        <f>SUM(M186:O186)</f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37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5"/>
        <v>0</v>
      </c>
      <c r="N187" s="86"/>
      <c r="O187" s="86"/>
      <c r="P187" s="87">
        <f>SUM(M187:O187)</f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37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5"/>
        <v>0</v>
      </c>
      <c r="N188" s="86"/>
      <c r="O188" s="86"/>
      <c r="P188" s="87">
        <f>SUM(M188:O188)</f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37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5"/>
        <v>0</v>
      </c>
      <c r="N189" s="86"/>
      <c r="O189" s="86"/>
      <c r="P189" s="87">
        <f>SUM(M189:O189)</f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37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5"/>
        <v>0</v>
      </c>
      <c r="N190" s="86"/>
      <c r="O190" s="86"/>
      <c r="P190" s="87">
        <f>SUM(M190:O190)</f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37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5"/>
        <v>0</v>
      </c>
      <c r="N191" s="86"/>
      <c r="O191" s="86"/>
      <c r="P191" s="87">
        <f>SUM(M191:O191)</f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37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5"/>
        <v>0</v>
      </c>
      <c r="N192" s="86"/>
      <c r="O192" s="86"/>
      <c r="P192" s="87">
        <f>SUM(M192:O192)</f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37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5"/>
        <v>0</v>
      </c>
      <c r="N193" s="86"/>
      <c r="O193" s="86"/>
      <c r="P193" s="87">
        <f>SUM(M193:O193)</f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37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5"/>
        <v>0</v>
      </c>
      <c r="N194" s="86"/>
      <c r="O194" s="86"/>
      <c r="P194" s="87">
        <f>SUM(M194:O194)</f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37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5"/>
        <v>0</v>
      </c>
      <c r="N195" s="86"/>
      <c r="O195" s="86"/>
      <c r="P195" s="87">
        <f>SUM(M195:O195)</f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37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5"/>
        <v>0</v>
      </c>
      <c r="N196" s="86"/>
      <c r="O196" s="86"/>
      <c r="P196" s="87">
        <f>SUM(M196:O196)</f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37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5"/>
        <v>0</v>
      </c>
      <c r="N197" s="86"/>
      <c r="O197" s="86"/>
      <c r="P197" s="87">
        <f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37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6">IF($I198 = $W$10,$K198*0.1,0)</f>
        <v>0</v>
      </c>
      <c r="N198" s="86"/>
      <c r="O198" s="86"/>
      <c r="P198" s="87">
        <f>SUM(M198:O198)</f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37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6"/>
        <v>0</v>
      </c>
      <c r="N199" s="86"/>
      <c r="O199" s="86"/>
      <c r="P199" s="87">
        <f>SUM(M199:O199)</f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37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6"/>
        <v>0</v>
      </c>
      <c r="N200" s="86"/>
      <c r="O200" s="86"/>
      <c r="P200" s="87">
        <f>SUM(M200:O200)</f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37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6"/>
        <v>0</v>
      </c>
      <c r="N201" s="86"/>
      <c r="O201" s="86"/>
      <c r="P201" s="87">
        <f>SUM(M201:O201)</f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37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6"/>
        <v>0</v>
      </c>
      <c r="N202" s="86"/>
      <c r="O202" s="86"/>
      <c r="P202" s="87">
        <f>SUM(M202:O202)</f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37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6"/>
        <v>0</v>
      </c>
      <c r="N203" s="86"/>
      <c r="O203" s="86"/>
      <c r="P203" s="87">
        <f>SUM(M203:O203)</f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37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6"/>
        <v>0</v>
      </c>
      <c r="N204" s="86"/>
      <c r="O204" s="86"/>
      <c r="P204" s="87">
        <f>SUM(M204:O204)</f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37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6"/>
        <v>0</v>
      </c>
      <c r="N205" s="86"/>
      <c r="O205" s="86"/>
      <c r="P205" s="87">
        <f>SUM(M205:O205)</f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37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6"/>
        <v>0</v>
      </c>
      <c r="N206" s="86"/>
      <c r="O206" s="86"/>
      <c r="P206" s="87">
        <f>SUM(M206:O206)</f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37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6"/>
        <v>0</v>
      </c>
      <c r="N207" s="86"/>
      <c r="O207" s="86"/>
      <c r="P207" s="87">
        <f>SUM(M207:O207)</f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37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6"/>
        <v>0</v>
      </c>
      <c r="N208" s="86"/>
      <c r="O208" s="86"/>
      <c r="P208" s="87">
        <f>SUM(M208:O208)</f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37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6"/>
        <v>0</v>
      </c>
      <c r="N209" s="86"/>
      <c r="O209" s="86"/>
      <c r="P209" s="87">
        <f>SUM(M209:O209)</f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37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6"/>
        <v>0</v>
      </c>
      <c r="N210" s="86"/>
      <c r="O210" s="86"/>
      <c r="P210" s="87">
        <f>SUM(M210:O210)</f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37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6"/>
        <v>0</v>
      </c>
      <c r="N211" s="86"/>
      <c r="O211" s="86"/>
      <c r="P211" s="87">
        <f>SUM(M211:O211)</f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37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6"/>
        <v>0</v>
      </c>
      <c r="N212" s="86"/>
      <c r="O212" s="86"/>
      <c r="P212" s="87">
        <f>SUM(M212:O212)</f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37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6"/>
        <v>0</v>
      </c>
      <c r="N213" s="86"/>
      <c r="O213" s="86"/>
      <c r="P213" s="87">
        <f>SUM(M213:O213)</f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37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6"/>
        <v>0</v>
      </c>
      <c r="N214" s="86"/>
      <c r="O214" s="86"/>
      <c r="P214" s="87">
        <f>SUM(M214:O214)</f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37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6"/>
        <v>0</v>
      </c>
      <c r="N215" s="86"/>
      <c r="O215" s="86"/>
      <c r="P215" s="87">
        <f>SUM(M215:O215)</f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37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6"/>
        <v>0</v>
      </c>
      <c r="N216" s="86"/>
      <c r="O216" s="86"/>
      <c r="P216" s="87">
        <f>SUM(M216:O216)</f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37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6"/>
        <v>0</v>
      </c>
      <c r="N217" s="86"/>
      <c r="O217" s="86"/>
      <c r="P217" s="87">
        <f>SUM(M217:O217)</f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37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6"/>
        <v>0</v>
      </c>
      <c r="N218" s="86"/>
      <c r="O218" s="86"/>
      <c r="P218" s="87">
        <f>SUM(M218:O218)</f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37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6"/>
        <v>0</v>
      </c>
      <c r="N219" s="86"/>
      <c r="O219" s="86"/>
      <c r="P219" s="87">
        <f>SUM(M219:O219)</f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37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6"/>
        <v>0</v>
      </c>
      <c r="N220" s="86"/>
      <c r="O220" s="86"/>
      <c r="P220" s="87">
        <f>SUM(M220:O220)</f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37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6"/>
        <v>0</v>
      </c>
      <c r="N221" s="86"/>
      <c r="O221" s="86"/>
      <c r="P221" s="87">
        <f>SUM(M221:O221)</f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37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6"/>
        <v>0</v>
      </c>
      <c r="N222" s="86"/>
      <c r="O222" s="86"/>
      <c r="P222" s="87">
        <f>SUM(M222:O222)</f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37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6"/>
        <v>0</v>
      </c>
      <c r="N223" s="86"/>
      <c r="O223" s="86"/>
      <c r="P223" s="87">
        <f>SUM(M223:O223)</f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37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6"/>
        <v>0</v>
      </c>
      <c r="N224" s="86"/>
      <c r="O224" s="86"/>
      <c r="P224" s="87">
        <f>SUM(M224:O224)</f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37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6"/>
        <v>0</v>
      </c>
      <c r="N225" s="86"/>
      <c r="O225" s="86"/>
      <c r="P225" s="87">
        <f>SUM(M225:O225)</f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37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6"/>
        <v>0</v>
      </c>
      <c r="N226" s="86"/>
      <c r="O226" s="86"/>
      <c r="P226" s="87">
        <f>SUM(M226:O226)</f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37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6"/>
        <v>0</v>
      </c>
      <c r="N227" s="86"/>
      <c r="O227" s="86"/>
      <c r="P227" s="87">
        <f>SUM(M227:O227)</f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37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6"/>
        <v>0</v>
      </c>
      <c r="N228" s="86"/>
      <c r="O228" s="86"/>
      <c r="P228" s="87">
        <f>SUM(M228:O228)</f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37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6"/>
        <v>0</v>
      </c>
      <c r="N229" s="86"/>
      <c r="O229" s="86"/>
      <c r="P229" s="87">
        <f>SUM(M229:O229)</f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37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6"/>
        <v>0</v>
      </c>
      <c r="N230" s="86"/>
      <c r="O230" s="86"/>
      <c r="P230" s="87">
        <f>SUM(M230:O230)</f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37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6"/>
        <v>0</v>
      </c>
      <c r="N231" s="86"/>
      <c r="O231" s="86"/>
      <c r="P231" s="87">
        <f>SUM(M231:O231)</f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37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6"/>
        <v>0</v>
      </c>
      <c r="N232" s="86"/>
      <c r="O232" s="86"/>
      <c r="P232" s="87">
        <f>SUM(M232:O232)</f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37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6"/>
        <v>0</v>
      </c>
      <c r="N233" s="86"/>
      <c r="O233" s="86"/>
      <c r="P233" s="87">
        <f>SUM(M233:O233)</f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37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6"/>
        <v>0</v>
      </c>
      <c r="N234" s="86"/>
      <c r="O234" s="86"/>
      <c r="P234" s="87">
        <f>SUM(M234:O234)</f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37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6"/>
        <v>0</v>
      </c>
      <c r="N235" s="86"/>
      <c r="O235" s="86"/>
      <c r="P235" s="87">
        <f>SUM(M235:O235)</f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37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6"/>
        <v>0</v>
      </c>
      <c r="N236" s="86"/>
      <c r="O236" s="86"/>
      <c r="P236" s="87">
        <f>SUM(M236:O236)</f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37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6"/>
        <v>0</v>
      </c>
      <c r="N237" s="86"/>
      <c r="O237" s="86"/>
      <c r="P237" s="87">
        <f>SUM(M237:O237)</f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37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6"/>
        <v>0</v>
      </c>
      <c r="N238" s="86"/>
      <c r="O238" s="86"/>
      <c r="P238" s="87">
        <f>SUM(M238:O238)</f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37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6"/>
        <v>0</v>
      </c>
      <c r="N239" s="86"/>
      <c r="O239" s="86"/>
      <c r="P239" s="87">
        <f>SUM(M239:O239)</f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37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6"/>
        <v>0</v>
      </c>
      <c r="N240" s="86"/>
      <c r="O240" s="86"/>
      <c r="P240" s="87">
        <f>SUM(M240:O240)</f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37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6"/>
        <v>0</v>
      </c>
      <c r="N241" s="86"/>
      <c r="O241" s="86"/>
      <c r="P241" s="87">
        <f>SUM(M241:O241)</f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37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6"/>
        <v>0</v>
      </c>
      <c r="N242" s="86"/>
      <c r="O242" s="86"/>
      <c r="P242" s="87">
        <f>SUM(M242:O242)</f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37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6"/>
        <v>0</v>
      </c>
      <c r="N243" s="86"/>
      <c r="O243" s="86"/>
      <c r="P243" s="87">
        <f>SUM(M243:O243)</f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37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6"/>
        <v>0</v>
      </c>
      <c r="N244" s="86"/>
      <c r="O244" s="86"/>
      <c r="P244" s="87">
        <f>SUM(M244:O244)</f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37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6"/>
        <v>0</v>
      </c>
      <c r="N245" s="86"/>
      <c r="O245" s="86"/>
      <c r="P245" s="87">
        <f>SUM(M245:O245)</f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37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6"/>
        <v>0</v>
      </c>
      <c r="N246" s="86"/>
      <c r="O246" s="86"/>
      <c r="P246" s="87">
        <f>SUM(M246:O246)</f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37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6"/>
        <v>0</v>
      </c>
      <c r="N247" s="86"/>
      <c r="O247" s="86"/>
      <c r="P247" s="87">
        <f>SUM(M247:O247)</f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37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6"/>
        <v>0</v>
      </c>
      <c r="N248" s="86"/>
      <c r="O248" s="86"/>
      <c r="P248" s="87">
        <f>SUM(M248:O248)</f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9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9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9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9B5431A5-BFB5-5F44-933A-3BBA6039231C}">
    <sortState xmlns:xlrd2="http://schemas.microsoft.com/office/spreadsheetml/2017/richdata2" ref="B5:Q248">
      <sortCondition ref="B4:B248"/>
    </sortState>
  </autoFilter>
  <mergeCells count="10">
    <mergeCell ref="B2:Q2"/>
    <mergeCell ref="W15:Z15"/>
    <mergeCell ref="X25:Z25"/>
    <mergeCell ref="S2:Z2"/>
    <mergeCell ref="W8:Z8"/>
    <mergeCell ref="S8:U8"/>
    <mergeCell ref="S5:T6"/>
    <mergeCell ref="U5:V6"/>
    <mergeCell ref="W5:X6"/>
    <mergeCell ref="Y5:Z6"/>
  </mergeCells>
  <dataValidations count="1">
    <dataValidation type="list" allowBlank="1" showInputMessage="1" showErrorMessage="1" sqref="I5:I248" xr:uid="{C109A3FD-02D3-D047-B328-152793E90561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0441-9EF2-AD4A-9E10-134F3C77216A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33203125" style="33" customWidth="1"/>
    <col min="12" max="12" width="11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63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1</v>
      </c>
      <c r="K3" s="114">
        <f>SUM(K5:K250)</f>
        <v>50</v>
      </c>
      <c r="L3" s="115">
        <f>SUM(L5:L250)</f>
        <v>28.5</v>
      </c>
      <c r="M3" s="119">
        <f>SUM(M5:M250)</f>
        <v>5</v>
      </c>
      <c r="N3" s="119">
        <f>SUM(N5:N250)</f>
        <v>0</v>
      </c>
      <c r="O3" s="116">
        <f>SUM(O5:O250)</f>
        <v>0</v>
      </c>
      <c r="P3" s="117">
        <f>SUM(P5:P250)</f>
        <v>5</v>
      </c>
      <c r="Q3" s="160">
        <f>SUM(Q5:Q250)</f>
        <v>16.5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>
        <v>7</v>
      </c>
      <c r="D5" s="82">
        <v>43835</v>
      </c>
      <c r="E5" s="83">
        <v>1984</v>
      </c>
      <c r="F5" s="71" t="s">
        <v>94</v>
      </c>
      <c r="G5" s="73" t="s">
        <v>95</v>
      </c>
      <c r="H5" s="34" t="s">
        <v>96</v>
      </c>
      <c r="I5" s="34" t="s">
        <v>30</v>
      </c>
      <c r="J5" s="80">
        <v>1</v>
      </c>
      <c r="K5" s="110">
        <v>50</v>
      </c>
      <c r="L5" s="85">
        <f>SUMIFS('Inventory Master'!$L$7:$L$1000,'Inventory Master'!$B$7:$B$1000,$C5,'Inventory Master'!$D$7:$D$1000,$E5,'Inventory Master'!$E$7:$E$1000,$F5,'Inventory Master'!$F$7:$F$1000,$G5,'Inventory Master'!$G$7:$G$1000,$H5)*J5</f>
        <v>28.5</v>
      </c>
      <c r="M5" s="111">
        <f>IF($I5 = $W$10,$K5*0.1,0)</f>
        <v>5</v>
      </c>
      <c r="N5" s="111"/>
      <c r="O5" s="111"/>
      <c r="P5" s="112">
        <f t="shared" ref="P5:P68" si="0">SUM(M5:O5)</f>
        <v>5</v>
      </c>
      <c r="Q5" s="113">
        <f>SUM((K5)-(L5+P5))</f>
        <v>16.5</v>
      </c>
      <c r="R5" s="78"/>
      <c r="S5" s="17" t="s">
        <v>41</v>
      </c>
      <c r="T5" s="18"/>
      <c r="U5" s="21">
        <f>SUM(U9:U37)</f>
        <v>0</v>
      </c>
      <c r="V5" s="21"/>
      <c r="W5" s="23" t="s">
        <v>42</v>
      </c>
      <c r="X5" s="23"/>
      <c r="Y5" s="25">
        <f>SUM(Q5:Q500)</f>
        <v>16.5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16</v>
      </c>
      <c r="T9" s="72">
        <v>43862</v>
      </c>
      <c r="U9" s="92">
        <f>SUMIF(D$5:D$498,"2/1/2020",K$5:K$498)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17</v>
      </c>
      <c r="T10" s="73">
        <v>43863</v>
      </c>
      <c r="U10" s="94">
        <f>SUMIF(D$5:D$498,"2/2/2020",K$5:K$498)</f>
        <v>0</v>
      </c>
      <c r="V10" s="93"/>
      <c r="W10" s="10" t="s">
        <v>30</v>
      </c>
      <c r="X10" s="8">
        <f>SUMIF($I$5:$I$250,W10,$J$5:$J$250)</f>
        <v>1</v>
      </c>
      <c r="Y10" s="9">
        <f>SUMIF($I$5:$I$250,W10,$K$5:$K$250)</f>
        <v>50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18</v>
      </c>
      <c r="T11" s="73">
        <v>43864</v>
      </c>
      <c r="U11" s="94">
        <f>SUMIF(D$5:D$498,"2/3/2020",K$5:K$498)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12</v>
      </c>
      <c r="T12" s="73">
        <v>43865</v>
      </c>
      <c r="U12" s="94">
        <f>SUMIF(D$5:D$498,"2/4/2020",K$5:K$498)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13</v>
      </c>
      <c r="T13" s="73">
        <v>43866</v>
      </c>
      <c r="U13" s="94">
        <f>SUMIF(D$5:D$498,"2/5/2020",K$5:K$498)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14</v>
      </c>
      <c r="T14" s="73">
        <v>43867</v>
      </c>
      <c r="U14" s="94">
        <f>SUMIF(D$5:D$498,"2/6/2020",K$5:K$498)</f>
        <v>0</v>
      </c>
      <c r="V14" s="93"/>
      <c r="W14"/>
      <c r="X14"/>
      <c r="Y14"/>
      <c r="Z14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15</v>
      </c>
      <c r="T15" s="73">
        <v>43868</v>
      </c>
      <c r="U15" s="94">
        <f>SUMIF(D$5:D$498,"2/7/2020",K$5:K$498)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16</v>
      </c>
      <c r="T16" s="73">
        <v>43869</v>
      </c>
      <c r="U16" s="94">
        <f>SUMIF(D$5:D$498,"2/8/2020",K$5:K$498)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17</v>
      </c>
      <c r="T17" s="73">
        <v>43870</v>
      </c>
      <c r="U17" s="94">
        <f>SUMIF(D$5:D$498,"2/9/2020",K$5:K$498)</f>
        <v>0</v>
      </c>
      <c r="V17" s="93"/>
      <c r="W17" s="95" t="s">
        <v>33</v>
      </c>
      <c r="X17" s="96">
        <f>SUMIF(S$9:S$37,"MO",U$9:U$37)</f>
        <v>0</v>
      </c>
      <c r="Y17" s="96">
        <f>AVERAGEIF(S$9:S$37,"MO",U$9:U$37)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18</v>
      </c>
      <c r="T18" s="73">
        <v>43871</v>
      </c>
      <c r="U18" s="94">
        <f>SUMIF(D$5:D$498,"2/10/2020",K$5:K$498)</f>
        <v>0</v>
      </c>
      <c r="V18" s="93"/>
      <c r="W18" s="95" t="s">
        <v>34</v>
      </c>
      <c r="X18" s="96">
        <f>SUMIF(S$9:S$37,"TU",U$9:U$37)</f>
        <v>0</v>
      </c>
      <c r="Y18" s="96">
        <f>AVERAGEIF(S$9:S$37,"TU",U$9:U$37)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12</v>
      </c>
      <c r="T19" s="73">
        <v>43872</v>
      </c>
      <c r="U19" s="94">
        <f>SUMIF(D$5:D$498,"2/11/2020",K$5:K$498)</f>
        <v>0</v>
      </c>
      <c r="V19" s="93"/>
      <c r="W19" s="95" t="s">
        <v>35</v>
      </c>
      <c r="X19" s="96">
        <f>SUMIF(S$9:S$37,"WE",U$9:U$37)</f>
        <v>0</v>
      </c>
      <c r="Y19" s="96">
        <f>AVERAGEIF(S$9:S$37,"WE",U$9:U$37)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13</v>
      </c>
      <c r="T20" s="73">
        <v>43873</v>
      </c>
      <c r="U20" s="94">
        <f>SUMIF(D$5:D$498,"2/12/2020",K$5:K$498)</f>
        <v>0</v>
      </c>
      <c r="V20" s="93"/>
      <c r="W20" s="95" t="s">
        <v>36</v>
      </c>
      <c r="X20" s="96">
        <f>SUMIF(S$9:S$37,"TH",U$9:U$37)</f>
        <v>0</v>
      </c>
      <c r="Y20" s="96">
        <f>AVERAGEIF(S$9:S$37,"TH",U$9:U$37)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14</v>
      </c>
      <c r="T21" s="73">
        <v>43874</v>
      </c>
      <c r="U21" s="94">
        <f>SUMIF(D$5:D$498,"2/13/2020",K$5:K$498)</f>
        <v>0</v>
      </c>
      <c r="V21" s="93"/>
      <c r="W21" s="95" t="s">
        <v>71</v>
      </c>
      <c r="X21" s="96">
        <f>SUMIF(S$9:S$37,"FR",U$9:U$37)</f>
        <v>0</v>
      </c>
      <c r="Y21" s="96">
        <f>AVERAGEIF(S$9:S$37,"FR",U$9:U$37)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15</v>
      </c>
      <c r="T22" s="73">
        <v>43875</v>
      </c>
      <c r="U22" s="94">
        <f>SUMIF(D$5:D$498,"2/14/2020",K$5:K$498)</f>
        <v>0</v>
      </c>
      <c r="V22" s="93"/>
      <c r="W22" s="95" t="s">
        <v>37</v>
      </c>
      <c r="X22" s="96">
        <f>SUMIF(S$9:S$37,"SA",U$9:U$37)</f>
        <v>0</v>
      </c>
      <c r="Y22" s="96">
        <f>AVERAGEIF(S$9:S$37,"SA",U$9:U$37)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16</v>
      </c>
      <c r="T23" s="73">
        <v>43876</v>
      </c>
      <c r="U23" s="94">
        <f>SUMIF(D$5:D$498,"2/15/2020",K$5:K$498)</f>
        <v>0</v>
      </c>
      <c r="V23" s="93"/>
      <c r="W23" s="98" t="s">
        <v>72</v>
      </c>
      <c r="X23" s="99">
        <f>SUMIF(S$9:S$37,"SU",U$9:U$37)</f>
        <v>0</v>
      </c>
      <c r="Y23" s="99">
        <f>AVERAGEIF(S$9:S$37,"SU",U$9:U$37)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17</v>
      </c>
      <c r="T24" s="73">
        <v>43877</v>
      </c>
      <c r="U24" s="94">
        <f>SUMIF(D$5:D$498,"2/16/2020",K$5:K$498)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18</v>
      </c>
      <c r="T25" s="73">
        <v>43878</v>
      </c>
      <c r="U25" s="94">
        <f>SUMIF(D$5:D$498,"2/17/2020",K$5:K$498)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12</v>
      </c>
      <c r="T26" s="73">
        <v>43879</v>
      </c>
      <c r="U26" s="94">
        <f>SUMIF(D$5:D$498,"2/18/2020",K$5:K$498)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13</v>
      </c>
      <c r="T27" s="73">
        <v>43880</v>
      </c>
      <c r="U27" s="94">
        <f>SUMIF(D$5:D$498,"2/19/2020",K$5:K$498)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14</v>
      </c>
      <c r="T28" s="73">
        <v>43881</v>
      </c>
      <c r="U28" s="94">
        <f>SUMIF(D$5:D$498,"2/20/2020",K$5:K$498)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15</v>
      </c>
      <c r="T29" s="73">
        <v>43882</v>
      </c>
      <c r="U29" s="94">
        <f>SUMIF(D$5:D$498,"2/21/2020",K$5:K$498)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16</v>
      </c>
      <c r="T30" s="73">
        <v>43883</v>
      </c>
      <c r="U30" s="94">
        <f>SUMIF(D$5:D$498,"2/22/2020",K$5:K$498)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17</v>
      </c>
      <c r="T31" s="73">
        <v>43884</v>
      </c>
      <c r="U31" s="94">
        <f>SUMIF(D$5:D$498,"2/23/2020",K$5:K$498)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18</v>
      </c>
      <c r="T32" s="73">
        <v>43885</v>
      </c>
      <c r="U32" s="94">
        <f>SUMIF(D$5:D$498,"2/24/2020",K$5:K$498)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12</v>
      </c>
      <c r="T33" s="73">
        <v>43886</v>
      </c>
      <c r="U33" s="94">
        <f>SUMIF(D$5:D$498,"2/25/2020",K$5:K$498)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13</v>
      </c>
      <c r="T34" s="73">
        <v>43887</v>
      </c>
      <c r="U34" s="94">
        <f>SUMIF(D$5:D$498,"2/26/2020",K$5:K$498)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14</v>
      </c>
      <c r="T35" s="73">
        <v>43888</v>
      </c>
      <c r="U35" s="94">
        <f>SUMIF(D$5:D$498,"2/27/2020",K$5:K$498)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15</v>
      </c>
      <c r="T36" s="73">
        <v>43889</v>
      </c>
      <c r="U36" s="94">
        <f>SUMIF(D$5:D$498,"2/28/2020",K$5:K$498)</f>
        <v>0</v>
      </c>
      <c r="V36" s="93"/>
      <c r="W36" s="93"/>
      <c r="X36" s="93"/>
      <c r="Y36" s="93"/>
    </row>
    <row r="37" spans="1:26" ht="16" customHeight="1" thickBot="1" x14ac:dyDescent="0.25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7" t="s">
        <v>16</v>
      </c>
      <c r="T37" s="74">
        <v>43890</v>
      </c>
      <c r="U37" s="94">
        <f>SUMIF(D$5:D$398,"2/29/2020",K$5:K$498)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U38" s="118"/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  <c r="S54" s="78"/>
      <c r="T54" s="78"/>
      <c r="U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AE8A692-433F-5942-8431-8F631798142F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62FAD44C-624C-3247-A434-D20941FC30C1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89F9-F1EC-C947-972C-5ADB4D980CD4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33203125" style="33" customWidth="1"/>
    <col min="12" max="12" width="11.1640625" style="33" customWidth="1"/>
    <col min="13" max="16" width="9.83203125" style="33" customWidth="1"/>
    <col min="17" max="17" width="11.332031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17</v>
      </c>
      <c r="T9" s="72">
        <v>43891</v>
      </c>
      <c r="U9" s="92">
        <f>SUMIF(D$5:D$498,"3/1/2020",K$5:K$498)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18</v>
      </c>
      <c r="T10" s="73">
        <v>43892</v>
      </c>
      <c r="U10" s="94">
        <f>SUMIF(D$5:D$498,"3/2/2020",K$5:K$498)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12</v>
      </c>
      <c r="T11" s="73">
        <v>43893</v>
      </c>
      <c r="U11" s="94">
        <f>SUMIF(D$5:D$498,"3/3/2020",K$5:K$498)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13</v>
      </c>
      <c r="T12" s="73">
        <v>43894</v>
      </c>
      <c r="U12" s="94">
        <f>SUMIF(D$5:D$498,"3/4/2020",K$5:K$498)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14</v>
      </c>
      <c r="T13" s="73">
        <v>43895</v>
      </c>
      <c r="U13" s="94">
        <f>SUMIF(D$5:D$498,"3/5/2020",K$5:K$498)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15</v>
      </c>
      <c r="T14" s="73">
        <v>43896</v>
      </c>
      <c r="U14" s="94">
        <f>SUMIF(D$5:D$498,"3/6/2020",K$5:K$498)</f>
        <v>0</v>
      </c>
      <c r="V14" s="93"/>
      <c r="W14"/>
      <c r="X14"/>
      <c r="Y14"/>
      <c r="Z14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16</v>
      </c>
      <c r="T15" s="73">
        <v>43897</v>
      </c>
      <c r="U15" s="94">
        <f>SUMIF(D$5:D$498,"3/7/2020",K$5:K$498)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17</v>
      </c>
      <c r="T16" s="73">
        <v>43898</v>
      </c>
      <c r="U16" s="94">
        <f>SUMIF(D$5:D$498,"3/8/2020",K$5:K$498)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18</v>
      </c>
      <c r="T17" s="73">
        <v>43899</v>
      </c>
      <c r="U17" s="94">
        <f>SUMIF(D$5:D$498,"3/9/2020",K$5:K$498)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12</v>
      </c>
      <c r="T18" s="73">
        <v>43900</v>
      </c>
      <c r="U18" s="94">
        <f>SUMIF(D$5:D$498,"3/10/2020",K$5:K$498)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13</v>
      </c>
      <c r="T19" s="73">
        <v>43901</v>
      </c>
      <c r="U19" s="94">
        <f>SUMIF(D$5:D$498,"3/11/2020",K$5:K$498)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14</v>
      </c>
      <c r="T20" s="73">
        <v>43902</v>
      </c>
      <c r="U20" s="94">
        <f>SUMIF(D$5:D$498,"3/12/2020",K$5:K$498)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15</v>
      </c>
      <c r="T21" s="73">
        <v>43903</v>
      </c>
      <c r="U21" s="94">
        <f>SUMIF(D$5:D$498,"3/13/2020",K$5:K$498)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16</v>
      </c>
      <c r="T22" s="73">
        <v>43904</v>
      </c>
      <c r="U22" s="94">
        <f>SUMIF(D$5:D$498,"3/14/2020",K$5:K$498)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17</v>
      </c>
      <c r="T23" s="73">
        <v>43905</v>
      </c>
      <c r="U23" s="94">
        <f>SUMIF(D$5:D$498,"3/15/2020",K$5:K$498)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18</v>
      </c>
      <c r="T24" s="73">
        <v>43906</v>
      </c>
      <c r="U24" s="94">
        <f>SUMIF(D$5:D$498,"3/16/2020",K$5:K$498)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12</v>
      </c>
      <c r="T25" s="73">
        <v>43907</v>
      </c>
      <c r="U25" s="94">
        <f>SUMIF(D$5:D$498,"3/17/2020",K$5:K$498)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13</v>
      </c>
      <c r="T26" s="73">
        <v>43908</v>
      </c>
      <c r="U26" s="94">
        <f>SUMIF(D$5:D$498,"3/18/2020",K$5:K$498)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14</v>
      </c>
      <c r="T27" s="73">
        <v>43909</v>
      </c>
      <c r="U27" s="94">
        <f>SUMIF(D$5:D$498,"3/19/2020",K$5:K$498)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15</v>
      </c>
      <c r="T28" s="73">
        <v>43910</v>
      </c>
      <c r="U28" s="94">
        <f>SUMIF(D$5:D$498,"3/20/2020",K$5:K$498)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16</v>
      </c>
      <c r="T29" s="73">
        <v>43911</v>
      </c>
      <c r="U29" s="94">
        <f>SUMIF(D$5:D$498,"3/21/2020",K$5:K$498)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17</v>
      </c>
      <c r="T30" s="73">
        <v>43912</v>
      </c>
      <c r="U30" s="94">
        <f>SUMIF(D$5:D$498,"3/22/2020",K$5:K$498)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18</v>
      </c>
      <c r="T31" s="73">
        <v>43913</v>
      </c>
      <c r="U31" s="94">
        <f>SUMIF(D$5:D$498,"3/23/2020",K$5:K$498)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12</v>
      </c>
      <c r="T32" s="73">
        <v>43914</v>
      </c>
      <c r="U32" s="94">
        <f>SUMIF(D$5:D$498,"3/24/2020",K$5:K$498)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13</v>
      </c>
      <c r="T33" s="73">
        <v>43915</v>
      </c>
      <c r="U33" s="94">
        <f>SUMIF(D$5:D$498,"3/25/2020",K$5:K$498)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14</v>
      </c>
      <c r="T34" s="73">
        <v>43916</v>
      </c>
      <c r="U34" s="94">
        <f>SUMIF(D$5:D$498,"3/26/2020",K$5:K$498)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15</v>
      </c>
      <c r="T35" s="73">
        <v>43917</v>
      </c>
      <c r="U35" s="94">
        <f>SUMIF(D$5:D$498,"3/27/2020",K$5:K$498)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16</v>
      </c>
      <c r="T36" s="73">
        <v>43918</v>
      </c>
      <c r="U36" s="94">
        <f>SUMIF(D$5:D$498,"3/28/2020",K$5:K$498)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17</v>
      </c>
      <c r="T37" s="73">
        <v>43919</v>
      </c>
      <c r="U37" s="94">
        <f>SUMIF(D$5:D$398,"3/29/2020",K$5:K$498)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18</v>
      </c>
      <c r="T38" s="73">
        <v>43920</v>
      </c>
      <c r="U38" s="94">
        <f>SUMIF(D$5:D$498,"3/30/2020",K$5:K$498)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12</v>
      </c>
      <c r="T39" s="74">
        <v>43921</v>
      </c>
      <c r="U39" s="102">
        <f>SUMIF(D$5:D$498,"3/31/2020",K$5:K$498)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3EDA79BC-3AF9-B74C-BA32-C6A0F443F7C5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A5A21FE1-4B1A-A840-96C1-C8E21CB9F201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2410-1E11-A049-8F51-4BDE814A183D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83203125" style="33" customWidth="1"/>
    <col min="20" max="20" width="10.66406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13</v>
      </c>
      <c r="T9" s="72">
        <v>43922</v>
      </c>
      <c r="U9" s="92">
        <f>SUMIF(D$5:D$498,"4/1/2020",K$5:K$498)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14</v>
      </c>
      <c r="T10" s="73">
        <v>43923</v>
      </c>
      <c r="U10" s="94">
        <f>SUMIF(D$5:D$498,"4/2/2020",K$5:K$498)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15</v>
      </c>
      <c r="T11" s="73">
        <v>43924</v>
      </c>
      <c r="U11" s="94">
        <f>SUMIF(D$5:D$498,"4/3/2020",K$5:K$498)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16</v>
      </c>
      <c r="T12" s="73">
        <v>43925</v>
      </c>
      <c r="U12" s="94">
        <f>SUMIF(D$5:D$498,"4/4/2020",K$5:K$498)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17</v>
      </c>
      <c r="T13" s="73">
        <v>43926</v>
      </c>
      <c r="U13" s="94">
        <f>SUMIF(D$5:D$498,"4/5/2020",K$5:K$498)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18</v>
      </c>
      <c r="T14" s="73">
        <v>43927</v>
      </c>
      <c r="U14" s="94">
        <f>SUMIF(D$5:D$498,"4/6/2020",K$5:K$498)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12</v>
      </c>
      <c r="T15" s="73">
        <v>43928</v>
      </c>
      <c r="U15" s="94">
        <f>SUMIF(D$5:D$498,"4/7/2020",K$5:K$498)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13</v>
      </c>
      <c r="T16" s="73">
        <v>43929</v>
      </c>
      <c r="U16" s="94">
        <f>SUMIF(D$5:D$498,"4/8/2020",K$5:K$498)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14</v>
      </c>
      <c r="T17" s="73">
        <v>43930</v>
      </c>
      <c r="U17" s="94">
        <f>SUMIF(D$5:D$498,"4/9/2020",K$5:K$498)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15</v>
      </c>
      <c r="T18" s="73">
        <v>43931</v>
      </c>
      <c r="U18" s="94">
        <f>SUMIF(D$5:D$498,"4/10/2020",K$5:K$498)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16</v>
      </c>
      <c r="T19" s="73">
        <v>43932</v>
      </c>
      <c r="U19" s="94">
        <f>SUMIF(D$5:D$498,"4/11/2020",K$5:K$498)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17</v>
      </c>
      <c r="T20" s="73">
        <v>43933</v>
      </c>
      <c r="U20" s="94">
        <f>SUMIF(D$5:D$498,"4/12/2020",K$5:K$498)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18</v>
      </c>
      <c r="T21" s="73">
        <v>43934</v>
      </c>
      <c r="U21" s="94">
        <f>SUMIF(D$5:D$498,"4/13/2020",K$5:K$498)</f>
        <v>0</v>
      </c>
      <c r="V21" s="93"/>
      <c r="W21" s="95" t="s">
        <v>71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12</v>
      </c>
      <c r="T22" s="73">
        <v>43935</v>
      </c>
      <c r="U22" s="94">
        <f>SUMIF(D$5:D$498,"4/14/2020",K$5:K$498)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13</v>
      </c>
      <c r="T23" s="73">
        <v>43936</v>
      </c>
      <c r="U23" s="94">
        <f>SUMIF(D$5:D$498,"4/15/2020",K$5:K$498)</f>
        <v>0</v>
      </c>
      <c r="V23" s="93"/>
      <c r="W23" s="98" t="s">
        <v>72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14</v>
      </c>
      <c r="T24" s="73">
        <v>43937</v>
      </c>
      <c r="U24" s="94">
        <f>SUMIF(D$5:D$498,"4/16/2020",K$5:K$498)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15</v>
      </c>
      <c r="T25" s="73">
        <v>43938</v>
      </c>
      <c r="U25" s="94">
        <f>SUMIF(D$5:D$498,"4/17/2020",K$5:K$498)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16</v>
      </c>
      <c r="T26" s="73">
        <v>43939</v>
      </c>
      <c r="U26" s="94">
        <f>SUMIF(D$5:D$498,"4/18/2020",K$5:K$498)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17</v>
      </c>
      <c r="T27" s="73">
        <v>43940</v>
      </c>
      <c r="U27" s="94">
        <f>SUMIF(D$5:D$498,"4/19/2020",K$5:K$498)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18</v>
      </c>
      <c r="T28" s="73">
        <v>43941</v>
      </c>
      <c r="U28" s="94">
        <f>SUMIF(D$5:D$498,"4/20/2020",K$5:K$498)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12</v>
      </c>
      <c r="T29" s="73">
        <v>43942</v>
      </c>
      <c r="U29" s="94">
        <f>SUMIF(D$5:D$498,"4/21/2020",K$5:K$498)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13</v>
      </c>
      <c r="T30" s="73">
        <v>43943</v>
      </c>
      <c r="U30" s="94">
        <f>SUMIF(D$5:D$498,"4/22/2020",K$5:K$498)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14</v>
      </c>
      <c r="T31" s="73">
        <v>43944</v>
      </c>
      <c r="U31" s="94">
        <f>SUMIF(D$5:D$498,"4/23/2020",K$5:K$498)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15</v>
      </c>
      <c r="T32" s="73">
        <v>43945</v>
      </c>
      <c r="U32" s="94">
        <f>SUMIF(D$5:D$498,"4/24/2020",K$5:K$498)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16</v>
      </c>
      <c r="T33" s="73">
        <v>43946</v>
      </c>
      <c r="U33" s="94">
        <f>SUMIF(D$5:D$498,"4/25/2020",K$5:K$498)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17</v>
      </c>
      <c r="T34" s="73">
        <v>43947</v>
      </c>
      <c r="U34" s="94">
        <f>SUMIF(D$5:D$498,"4/26/2020",K$5:K$498)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18</v>
      </c>
      <c r="T35" s="73">
        <v>43948</v>
      </c>
      <c r="U35" s="94">
        <f>SUMIF(D$5:D$498,"4/27/2020",K$5:K$498)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12</v>
      </c>
      <c r="T36" s="73">
        <v>43949</v>
      </c>
      <c r="U36" s="94">
        <f>SUMIF(D$5:D$498,"4/28/2020",K$5:K$498)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13</v>
      </c>
      <c r="T37" s="73">
        <v>43950</v>
      </c>
      <c r="U37" s="94">
        <f>SUMIF(D$5:D$398,"4/29/2020",K$5:K$498)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14</v>
      </c>
      <c r="T38" s="74">
        <v>43951</v>
      </c>
      <c r="U38" s="94">
        <f>SUMIF(D$5:D$498,"4/30/2020",K$5:K$498)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3E492EC-926A-1E46-9A0C-637002884C73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9DDD3B8E-5A29-7247-A7F2-3D575ABB10F9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0F15-4085-EB41-AE64-0027C64C613C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69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15</v>
      </c>
      <c r="T9" s="72">
        <v>43952</v>
      </c>
      <c r="U9" s="92">
        <f>SUMIF(D$5:D$498,"5/1/2020",K$5:K$498)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16</v>
      </c>
      <c r="T10" s="73">
        <v>43953</v>
      </c>
      <c r="U10" s="94">
        <f>SUMIF(D$5:D$498,"5/2/2020",K$5:K$498)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17</v>
      </c>
      <c r="T11" s="73">
        <v>43954</v>
      </c>
      <c r="U11" s="94">
        <f>SUMIF(D$5:D$498,"5/3/2020",K$5:K$498)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18</v>
      </c>
      <c r="T12" s="73">
        <v>43955</v>
      </c>
      <c r="U12" s="94">
        <f>SUMIF(D$5:D$498,"5/4/2020",K$5:K$498)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12</v>
      </c>
      <c r="T13" s="73">
        <v>43956</v>
      </c>
      <c r="U13" s="94">
        <f>SUMIF(D$5:D$498,"5/5/2020",K$5:K$498)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13</v>
      </c>
      <c r="T14" s="73">
        <v>43957</v>
      </c>
      <c r="U14" s="94">
        <f>SUMIF(D$5:D$498,"5/6/2020",K$5:K$498)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14</v>
      </c>
      <c r="T15" s="73">
        <v>43958</v>
      </c>
      <c r="U15" s="94">
        <f>SUMIF(D$5:D$498,"5/7/2020",K$5:K$498)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15</v>
      </c>
      <c r="T16" s="73">
        <v>43959</v>
      </c>
      <c r="U16" s="94">
        <f>SUMIF(D$5:D$498,"5/8/2020",K$5:K$498)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16</v>
      </c>
      <c r="T17" s="73">
        <v>43960</v>
      </c>
      <c r="U17" s="94">
        <f>SUMIF(D$5:D$498,"5/9/2020",K$5:K$498)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17</v>
      </c>
      <c r="T18" s="73">
        <v>43961</v>
      </c>
      <c r="U18" s="94">
        <f>SUMIF(D$5:D$498,"5/10/2020",K$5:K$498)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18</v>
      </c>
      <c r="T19" s="73">
        <v>43962</v>
      </c>
      <c r="U19" s="94">
        <f>SUMIF(D$5:D$498,"5/11/2020",K$5:K$498)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12</v>
      </c>
      <c r="T20" s="73">
        <v>43963</v>
      </c>
      <c r="U20" s="94">
        <f>SUMIF(D$5:D$498,"5/12/2020",K$5:K$498)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13</v>
      </c>
      <c r="T21" s="73">
        <v>43964</v>
      </c>
      <c r="U21" s="94">
        <f>SUMIF(D$5:D$498,"5/13/2020",K$5:K$498)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14</v>
      </c>
      <c r="T22" s="73">
        <v>43965</v>
      </c>
      <c r="U22" s="94">
        <f>SUMIF(D$5:D$498,"5/14/2020",K$5:K$498)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15</v>
      </c>
      <c r="T23" s="73">
        <v>43966</v>
      </c>
      <c r="U23" s="94">
        <f>SUMIF(D$5:D$498,"5/15/2020",K$5:K$498)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16</v>
      </c>
      <c r="T24" s="73">
        <v>43967</v>
      </c>
      <c r="U24" s="94">
        <f>SUMIF(D$5:D$498,"5/16/2020",K$5:K$498)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17</v>
      </c>
      <c r="T25" s="73">
        <v>43968</v>
      </c>
      <c r="U25" s="94">
        <f>SUMIF(D$5:D$498,"5/17/2020",K$5:K$498)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18</v>
      </c>
      <c r="T26" s="73">
        <v>43969</v>
      </c>
      <c r="U26" s="94">
        <f>SUMIF(D$5:D$498,"5/18/2020",K$5:K$498)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12</v>
      </c>
      <c r="T27" s="73">
        <v>43970</v>
      </c>
      <c r="U27" s="94">
        <f>SUMIF(D$5:D$498,"5/19/2020",K$5:K$498)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13</v>
      </c>
      <c r="T28" s="73">
        <v>43971</v>
      </c>
      <c r="U28" s="94">
        <f>SUMIF(D$5:D$498,"5/20/2020",K$5:K$498)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14</v>
      </c>
      <c r="T29" s="73">
        <v>43972</v>
      </c>
      <c r="U29" s="94">
        <f>SUMIF(D$5:D$498,"5/21/2020",K$5:K$498)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15</v>
      </c>
      <c r="T30" s="73">
        <v>43973</v>
      </c>
      <c r="U30" s="94">
        <f>SUMIF(D$5:D$498,"5/22/2020",K$5:K$498)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16</v>
      </c>
      <c r="T31" s="73">
        <v>43974</v>
      </c>
      <c r="U31" s="94">
        <f>SUMIF(D$5:D$498,"5/23/2020",K$5:K$498)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17</v>
      </c>
      <c r="T32" s="73">
        <v>43975</v>
      </c>
      <c r="U32" s="94">
        <f>SUMIF(D$5:D$498,"5/24/2020",K$5:K$498)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18</v>
      </c>
      <c r="T33" s="73">
        <v>43976</v>
      </c>
      <c r="U33" s="94">
        <f>SUMIF(D$5:D$498,"5/25/2020",K$5:K$498)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12</v>
      </c>
      <c r="T34" s="73">
        <v>43977</v>
      </c>
      <c r="U34" s="94">
        <f>SUMIF(D$5:D$498,"5/26/2020",K$5:K$498)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13</v>
      </c>
      <c r="T35" s="73">
        <v>43978</v>
      </c>
      <c r="U35" s="94">
        <f>SUMIF(D$5:D$498,"5/27/2020",K$5:K$498)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14</v>
      </c>
      <c r="T36" s="73">
        <v>43979</v>
      </c>
      <c r="U36" s="94">
        <f>SUMIF(D$5:D$498,"5/28/2020",K$5:K$498)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15</v>
      </c>
      <c r="T37" s="73">
        <v>43980</v>
      </c>
      <c r="U37" s="94">
        <f>SUMIF(D$5:D$498,"5/29/2020",K$5:K$498)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16</v>
      </c>
      <c r="T38" s="73">
        <v>43981</v>
      </c>
      <c r="U38" s="94">
        <f>SUMIF(D$5:D$498,"5/30/2020",K$5:K$498)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17</v>
      </c>
      <c r="T39" s="74">
        <v>43982</v>
      </c>
      <c r="U39" s="102">
        <f>SUMIF(D$5:D$498,"5/31/2020",K$5:K$498)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2C52843-18F6-1843-BBB6-1F0D4B0B97A5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658652F0-D454-F244-90C0-41B4DA24B0E4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E06C-55D6-3246-BAE3-D8C39F3D8E67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2" width="11.16406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83203125" style="33" customWidth="1"/>
    <col min="20" max="20" width="10.83203125" style="33" customWidth="1"/>
    <col min="21" max="21" width="11.332031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70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1</v>
      </c>
      <c r="K3" s="114">
        <f>SUM(K5:K250)</f>
        <v>100</v>
      </c>
      <c r="L3" s="115">
        <f>SUM(L5:L250)</f>
        <v>50</v>
      </c>
      <c r="M3" s="119">
        <f>SUM(M5:M250)</f>
        <v>0</v>
      </c>
      <c r="N3" s="119">
        <f>SUM(N5:N250)</f>
        <v>0.5</v>
      </c>
      <c r="O3" s="116">
        <f>SUM(O5:O250)</f>
        <v>3.5</v>
      </c>
      <c r="P3" s="117">
        <f>SUM(P5:P250)</f>
        <v>4</v>
      </c>
      <c r="Q3" s="160">
        <f>SUM(Q5:Q250)</f>
        <v>46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>
        <v>23</v>
      </c>
      <c r="D5" s="82">
        <v>43853</v>
      </c>
      <c r="E5" s="83">
        <v>1984</v>
      </c>
      <c r="F5" s="71" t="s">
        <v>97</v>
      </c>
      <c r="G5" s="73" t="s">
        <v>95</v>
      </c>
      <c r="H5" s="34" t="s">
        <v>96</v>
      </c>
      <c r="I5" s="34" t="s">
        <v>31</v>
      </c>
      <c r="J5" s="80">
        <v>1</v>
      </c>
      <c r="K5" s="110">
        <v>100</v>
      </c>
      <c r="L5" s="85">
        <f>SUMIFS('Inventory Master'!$L$7:$L$1000,'Inventory Master'!$B$7:$B$1000,$C5,'Inventory Master'!$D$7:$D$1000,$E5,'Inventory Master'!$E$7:$E$1000,$F5,'Inventory Master'!$F$7:$F$1000,$G5,'Inventory Master'!$G$7:$G$1000,$H5)*J5</f>
        <v>50</v>
      </c>
      <c r="M5" s="111">
        <f>IF($I5 = $W$10,$K5*0.1,0)</f>
        <v>0</v>
      </c>
      <c r="N5" s="111">
        <v>0.5</v>
      </c>
      <c r="O5" s="111">
        <v>3.5</v>
      </c>
      <c r="P5" s="112">
        <f t="shared" ref="P5:P68" si="0">SUM(M5:O5)</f>
        <v>4</v>
      </c>
      <c r="Q5" s="113">
        <f>SUM((K5)-(L5+P5))</f>
        <v>46</v>
      </c>
      <c r="R5" s="78"/>
      <c r="S5" s="17" t="s">
        <v>41</v>
      </c>
      <c r="T5" s="18"/>
      <c r="U5" s="21">
        <f>SUM(U9:U38)</f>
        <v>0</v>
      </c>
      <c r="V5" s="21"/>
      <c r="W5" s="23" t="s">
        <v>42</v>
      </c>
      <c r="X5" s="23"/>
      <c r="Y5" s="25">
        <f>SUM(Q5:Q500)</f>
        <v>46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18</v>
      </c>
      <c r="T9" s="72">
        <v>43983</v>
      </c>
      <c r="U9" s="92">
        <f>SUMIF(D$5:D$498,"6/1/2020",K$5:K$498)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12</v>
      </c>
      <c r="T10" s="73">
        <v>43984</v>
      </c>
      <c r="U10" s="94">
        <f>SUMIF(D$5:D$498,"6/2/2020",K$5:K$498)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13</v>
      </c>
      <c r="T11" s="73">
        <v>43985</v>
      </c>
      <c r="U11" s="94">
        <f>SUMIF(D$5:D$498,"6/3/2020",K$5:K$498)</f>
        <v>0</v>
      </c>
      <c r="V11" s="93"/>
      <c r="W11" s="10" t="s">
        <v>31</v>
      </c>
      <c r="X11" s="8">
        <f t="shared" ref="X11:X13" si="2">SUMIF($I$5:$I$250,W11,$J$5:$J$250)</f>
        <v>1</v>
      </c>
      <c r="Y11" s="9">
        <f>SUMIF($I$5:$I$250,W11,$K$5:$K$250)</f>
        <v>100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14</v>
      </c>
      <c r="T12" s="73">
        <v>43986</v>
      </c>
      <c r="U12" s="94">
        <f>SUMIF(D$5:D$498,"6/4/2020",K$5:K$498)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15</v>
      </c>
      <c r="T13" s="73">
        <v>43987</v>
      </c>
      <c r="U13" s="94">
        <f>SUMIF(D$5:D$498,"6/5/2020",K$5:K$498)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16</v>
      </c>
      <c r="T14" s="73">
        <v>43988</v>
      </c>
      <c r="U14" s="94">
        <f>SUMIF(D$5:D$498,"6/6/2020",K$5:K$498)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17</v>
      </c>
      <c r="T15" s="73">
        <v>43989</v>
      </c>
      <c r="U15" s="94">
        <f>SUMIF(D$5:D$498,"6/7/2020",K$5:K$498)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18</v>
      </c>
      <c r="T16" s="73">
        <v>43990</v>
      </c>
      <c r="U16" s="94">
        <f>SUMIF(D$5:D$498,"6/8/2020",K$5:K$498)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12</v>
      </c>
      <c r="T17" s="73">
        <v>43991</v>
      </c>
      <c r="U17" s="94">
        <f>SUMIF(D$5:D$498,"6/9/2020",K$5:K$498)</f>
        <v>0</v>
      </c>
      <c r="V17" s="93"/>
      <c r="W17" s="95" t="s">
        <v>33</v>
      </c>
      <c r="X17" s="96">
        <f>SUMIF(S$9:S$38,"MO",U$9:U$38)</f>
        <v>0</v>
      </c>
      <c r="Y17" s="96">
        <f>AVERAGEIF(S$9:S$38,"MO",U$9:U$38)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13</v>
      </c>
      <c r="T18" s="73">
        <v>43992</v>
      </c>
      <c r="U18" s="94">
        <f>SUMIF(D$5:D$498,"6/10/2020",K$5:K$498)</f>
        <v>0</v>
      </c>
      <c r="V18" s="93"/>
      <c r="W18" s="95" t="s">
        <v>34</v>
      </c>
      <c r="X18" s="96">
        <f>SUMIF(S$9:S$38,"TU",U$9:U$38)</f>
        <v>0</v>
      </c>
      <c r="Y18" s="96">
        <f>AVERAGEIF(S$9:S$38,"TU",U$9:U$38)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14</v>
      </c>
      <c r="T19" s="73">
        <v>43993</v>
      </c>
      <c r="U19" s="94">
        <f>SUMIF(D$5:D$498,"6/11/2020",K$5:K$498)</f>
        <v>0</v>
      </c>
      <c r="V19" s="93"/>
      <c r="W19" s="95" t="s">
        <v>35</v>
      </c>
      <c r="X19" s="96">
        <f>SUMIF(S$9:S$38,"WE",U$9:U$38)</f>
        <v>0</v>
      </c>
      <c r="Y19" s="96">
        <f>AVERAGEIF(S$9:S$38,"WE",U$9:U$38)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15</v>
      </c>
      <c r="T20" s="73">
        <v>43994</v>
      </c>
      <c r="U20" s="94">
        <f>SUMIF(D$5:D$498,"6/12/2020",K$5:K$498)</f>
        <v>0</v>
      </c>
      <c r="V20" s="93"/>
      <c r="W20" s="95" t="s">
        <v>36</v>
      </c>
      <c r="X20" s="96">
        <f>SUMIF(S$9:S$38,"TH",U$9:U$38)</f>
        <v>0</v>
      </c>
      <c r="Y20" s="96">
        <f>AVERAGEIF(S$9:S$38,"TH",U$9:U$38)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16</v>
      </c>
      <c r="T21" s="73">
        <v>43995</v>
      </c>
      <c r="U21" s="94">
        <f>SUMIF(D$5:D$498,"6/13/2020",K$5:K$498)</f>
        <v>0</v>
      </c>
      <c r="V21" s="93"/>
      <c r="W21" s="95" t="s">
        <v>71</v>
      </c>
      <c r="X21" s="96">
        <f>SUMIF(S$9:S$38,"FR",U$9:U$38)</f>
        <v>0</v>
      </c>
      <c r="Y21" s="96">
        <f>AVERAGEIF(S$9:S$38,"FR",U$9:U$38)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17</v>
      </c>
      <c r="T22" s="73">
        <v>43996</v>
      </c>
      <c r="U22" s="94">
        <f>SUMIF(D$5:D$498,"6/14/2020",K$5:K$498)</f>
        <v>0</v>
      </c>
      <c r="V22" s="93"/>
      <c r="W22" s="95" t="s">
        <v>37</v>
      </c>
      <c r="X22" s="96">
        <f>SUMIF(S$9:S$38,"SA",U$9:U$38)</f>
        <v>0</v>
      </c>
      <c r="Y22" s="96">
        <f>AVERAGEIF(S$9:S$38,"SA",U$9:U$38)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18</v>
      </c>
      <c r="T23" s="73">
        <v>43997</v>
      </c>
      <c r="U23" s="94">
        <f>SUMIF(D$5:D$498,"6/15/2020",K$5:K$498)</f>
        <v>0</v>
      </c>
      <c r="V23" s="93"/>
      <c r="W23" s="98" t="s">
        <v>72</v>
      </c>
      <c r="X23" s="99">
        <f>SUMIF(S$9:S$38,"SU",U$9:U$38)</f>
        <v>0</v>
      </c>
      <c r="Y23" s="99">
        <f>AVERAGEIF(S$9:S$38,"SU",U$9:U$38)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12</v>
      </c>
      <c r="T24" s="73">
        <v>43998</v>
      </c>
      <c r="U24" s="94">
        <f>SUMIF(D$5:D$498,"6/16/2020",K$5:K$498)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13</v>
      </c>
      <c r="T25" s="73">
        <v>43999</v>
      </c>
      <c r="U25" s="94">
        <f>SUMIF(D$5:D$498,"6/17/2020",K$5:K$498)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14</v>
      </c>
      <c r="T26" s="73">
        <v>44000</v>
      </c>
      <c r="U26" s="94">
        <f>SUMIF(D$5:D$498,"6/18/2020",K$5:K$498)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15</v>
      </c>
      <c r="T27" s="73">
        <v>44001</v>
      </c>
      <c r="U27" s="94">
        <f>SUMIF(D$5:D$498,"6/19/2020",K$5:K$498)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16</v>
      </c>
      <c r="T28" s="73">
        <v>44002</v>
      </c>
      <c r="U28" s="94">
        <f>SUMIF(D$5:D$498,"6/20/2020",K$5:K$498)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17</v>
      </c>
      <c r="T29" s="73">
        <v>44003</v>
      </c>
      <c r="U29" s="94">
        <f>SUMIF(D$5:D$498,"6/21/2020",K$5:K$498)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18</v>
      </c>
      <c r="T30" s="73">
        <v>44004</v>
      </c>
      <c r="U30" s="94">
        <f>SUMIF(D$5:D$498,"6/22/2020",K$5:K$498)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12</v>
      </c>
      <c r="T31" s="73">
        <v>44005</v>
      </c>
      <c r="U31" s="94">
        <f>SUMIF(D$5:D$498,"6/23/2020",K$5:K$498)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13</v>
      </c>
      <c r="T32" s="73">
        <v>44006</v>
      </c>
      <c r="U32" s="94">
        <f>SUMIF(D$5:D$498,"6/24/2020",K$5:K$498)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14</v>
      </c>
      <c r="T33" s="73">
        <v>44007</v>
      </c>
      <c r="U33" s="94">
        <f>SUMIF(D$5:D$498,"6/25/2020",K$5:K$498)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15</v>
      </c>
      <c r="T34" s="73">
        <v>44008</v>
      </c>
      <c r="U34" s="94">
        <f>SUMIF(D$5:D$498,"6/26/2020",K$5:K$498)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16</v>
      </c>
      <c r="T35" s="73">
        <v>44009</v>
      </c>
      <c r="U35" s="94">
        <f>SUMIF(D$5:D$498,"6/27/2020",K$5:K$498)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17</v>
      </c>
      <c r="T36" s="73">
        <v>44010</v>
      </c>
      <c r="U36" s="94">
        <f>SUMIF(D$5:D$498,"6/28/2020",K$5:K$498)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18</v>
      </c>
      <c r="T37" s="73">
        <v>44011</v>
      </c>
      <c r="U37" s="94">
        <f>SUMIF(D$5:D$398,"6/29/2020",K$5:K$498)</f>
        <v>0</v>
      </c>
      <c r="W37" s="93"/>
      <c r="X37" s="93"/>
      <c r="Y37" s="93"/>
    </row>
    <row r="38" spans="1:26" ht="16" customHeight="1" thickBot="1" x14ac:dyDescent="0.25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7" t="s">
        <v>12</v>
      </c>
      <c r="T38" s="74">
        <v>44012</v>
      </c>
      <c r="U38" s="102">
        <f>SUMIF(D$5:D$498,"6/30/2020",K$5:K$498)</f>
        <v>0</v>
      </c>
      <c r="W38" s="93"/>
      <c r="X38" s="93"/>
      <c r="Y38" s="93"/>
    </row>
    <row r="39" spans="1:26" ht="16" customHeight="1" x14ac:dyDescent="0.2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U39" s="118"/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  <c r="S55" s="78"/>
      <c r="T55" s="78"/>
      <c r="U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E74561E0-8319-0943-B067-4D637E4D92F0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phoneticPr fontId="16" type="noConversion"/>
  <dataValidations count="1">
    <dataValidation type="list" allowBlank="1" showInputMessage="1" showErrorMessage="1" sqref="I5:I248" xr:uid="{578DAA3C-A554-7E46-9730-2B8205AEB39F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E282-E1BD-5541-A4A0-EA9C613A349A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332031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73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139">
        <f>SUM(U9:U39)</f>
        <v>0</v>
      </c>
      <c r="V5" s="139"/>
      <c r="W5" s="23" t="s">
        <v>42</v>
      </c>
      <c r="X5" s="23"/>
      <c r="Y5" s="25">
        <f>SUM(Q5:Q500)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140"/>
      <c r="V6" s="140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13</v>
      </c>
      <c r="T9" s="72">
        <v>44013</v>
      </c>
      <c r="U9" s="92">
        <f>SUMIF(D$5:D$498,"7/1/2020",K$5:K$498)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14</v>
      </c>
      <c r="T10" s="73">
        <v>44014</v>
      </c>
      <c r="U10" s="94">
        <f>SUMIF(D$5:D$498,"7/2/2020",K$5:K$498)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15</v>
      </c>
      <c r="T11" s="73">
        <v>44015</v>
      </c>
      <c r="U11" s="94">
        <f>SUMIF(D$5:D$498,"7/3/2020",K$5:K$498)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16</v>
      </c>
      <c r="T12" s="73">
        <v>44016</v>
      </c>
      <c r="U12" s="94">
        <f>SUMIF(D$5:D$498,"7/4/2020",K$5:K$498)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17</v>
      </c>
      <c r="T13" s="73">
        <v>44017</v>
      </c>
      <c r="U13" s="94">
        <f>SUMIF(D$5:D$498,"7/5/2020",K$5:K$498)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18</v>
      </c>
      <c r="T14" s="73">
        <v>44018</v>
      </c>
      <c r="U14" s="94">
        <f>SUMIF(D$5:D$498,"7/6/2020",K$5:K$498)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12</v>
      </c>
      <c r="T15" s="73">
        <v>44019</v>
      </c>
      <c r="U15" s="94">
        <f>SUMIF(D$5:D$498,"7/7/2020",K$5:K$498)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13</v>
      </c>
      <c r="T16" s="73">
        <v>44020</v>
      </c>
      <c r="U16" s="94">
        <f>SUMIF(D$5:D$498,"7/8/2020",K$5:K$498)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14</v>
      </c>
      <c r="T17" s="73">
        <v>44021</v>
      </c>
      <c r="U17" s="94">
        <f>SUMIF(D$5:D$498,"7/9/2020",K$5:K$498)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15</v>
      </c>
      <c r="T18" s="73">
        <v>44022</v>
      </c>
      <c r="U18" s="94">
        <f>SUMIF(D$5:D$498,"7/10/2020",K$5:K$498)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16</v>
      </c>
      <c r="T19" s="73">
        <v>44023</v>
      </c>
      <c r="U19" s="94">
        <f>SUMIF(D$5:D$498,"7/11/2020",K$5:K$498)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17</v>
      </c>
      <c r="T20" s="73">
        <v>44024</v>
      </c>
      <c r="U20" s="94">
        <f>SUMIF(D$5:D$498,"7/12/2020",K$5:K$498)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18</v>
      </c>
      <c r="T21" s="73">
        <v>44025</v>
      </c>
      <c r="U21" s="94">
        <f>SUMIF(D$5:D$498,"7/13/2020",K$5:K$498)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12</v>
      </c>
      <c r="T22" s="73">
        <v>44026</v>
      </c>
      <c r="U22" s="94">
        <f>SUMIF(D$5:D$498,"7/14/2020",K$5:K$498)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13</v>
      </c>
      <c r="T23" s="73">
        <v>44027</v>
      </c>
      <c r="U23" s="94">
        <f>SUMIF(D$5:D$498,"7/15/2020",K$5:K$498)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14</v>
      </c>
      <c r="T24" s="73">
        <v>44028</v>
      </c>
      <c r="U24" s="94">
        <f>SUMIF(D$5:D$498,"7/16/2020",K$5:K$498)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15</v>
      </c>
      <c r="T25" s="73">
        <v>44029</v>
      </c>
      <c r="U25" s="94">
        <f>SUMIF(D$5:D$498,"7/17/2020",K$5:K$498)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16</v>
      </c>
      <c r="T26" s="73">
        <v>44030</v>
      </c>
      <c r="U26" s="94">
        <f>SUMIF(D$5:D$498,"7/18/2020",K$5:K$498)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17</v>
      </c>
      <c r="T27" s="73">
        <v>44031</v>
      </c>
      <c r="U27" s="94">
        <f>SUMIF(D$5:D$498,"7/19/2020",K$5:K$498)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18</v>
      </c>
      <c r="T28" s="73">
        <v>44032</v>
      </c>
      <c r="U28" s="94">
        <f>SUMIF(D$5:D$498,"7/20/2020",K$5:K$498)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12</v>
      </c>
      <c r="T29" s="73">
        <v>44033</v>
      </c>
      <c r="U29" s="94">
        <f>SUMIF(D$5:D$498,"7/21/2020",K$5:K$498)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13</v>
      </c>
      <c r="T30" s="73">
        <v>44034</v>
      </c>
      <c r="U30" s="94">
        <f>SUMIF(D$5:D$498,"7/22/2020",K$5:K$498)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14</v>
      </c>
      <c r="T31" s="73">
        <v>44035</v>
      </c>
      <c r="U31" s="94">
        <f>SUMIF(D$5:D$498,"7/23/2020",K$5:K$498)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15</v>
      </c>
      <c r="T32" s="73">
        <v>44036</v>
      </c>
      <c r="U32" s="94">
        <f>SUMIF(D$5:D$498,"7/24/2020",K$5:K$498)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16</v>
      </c>
      <c r="T33" s="73">
        <v>44037</v>
      </c>
      <c r="U33" s="94">
        <f>SUMIF(D$5:D$498,"7/25/2020",K$5:K$498)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17</v>
      </c>
      <c r="T34" s="73">
        <v>44038</v>
      </c>
      <c r="U34" s="94">
        <f>SUMIF(D$5:D$498,"7/26/2020",K$5:K$498)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18</v>
      </c>
      <c r="T35" s="73">
        <v>44039</v>
      </c>
      <c r="U35" s="94">
        <f>SUMIF(D$5:D$498,"7/27/2020",K$5:K$498)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12</v>
      </c>
      <c r="T36" s="73">
        <v>44040</v>
      </c>
      <c r="U36" s="94">
        <f>SUMIF(D$5:D$498,"7/28/2020",K$5:K$498)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13</v>
      </c>
      <c r="T37" s="73">
        <v>44041</v>
      </c>
      <c r="U37" s="94">
        <f>SUMIF(D$5:D$398,"7/29/2020",K$5:K$498)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14</v>
      </c>
      <c r="T38" s="73">
        <v>44042</v>
      </c>
      <c r="U38" s="94">
        <f>SUMIF(D$5:D$498,"7/30/2020",K$5:K$498)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15</v>
      </c>
      <c r="T39" s="74">
        <v>44043</v>
      </c>
      <c r="U39" s="102">
        <f>SUMIF(D$5:D$498,"7/31/2020",K$5:K$498)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4AA50E6B-41B9-B54C-972C-371B7E91C528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88798E88-E4F5-E84E-9745-2A169A028730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E5BC-54C6-8447-A0BD-3C729943EAC9}">
  <dimension ref="A1:AG258"/>
  <sheetViews>
    <sheetView showGridLines="0" zoomScale="80" zoomScaleNormal="80" workbookViewId="0">
      <selection activeCell="M5" sqref="M5"/>
    </sheetView>
  </sheetViews>
  <sheetFormatPr baseColWidth="10" defaultColWidth="8.83203125" defaultRowHeight="15" x14ac:dyDescent="0.2"/>
  <cols>
    <col min="1" max="1" width="5.83203125" style="33" customWidth="1"/>
    <col min="2" max="3" width="4.83203125" style="33" customWidth="1"/>
    <col min="4" max="4" width="9.83203125" style="33" customWidth="1"/>
    <col min="5" max="5" width="5.83203125" style="33" customWidth="1"/>
    <col min="6" max="6" width="21.6640625" style="33" bestFit="1" customWidth="1"/>
    <col min="7" max="7" width="21.6640625" style="35" customWidth="1"/>
    <col min="8" max="8" width="23.6640625" style="33" customWidth="1"/>
    <col min="9" max="9" width="11.83203125" style="33" customWidth="1"/>
    <col min="10" max="10" width="8.83203125" style="33"/>
    <col min="11" max="11" width="11.1640625" style="33" customWidth="1"/>
    <col min="12" max="12" width="11.33203125" style="33" customWidth="1"/>
    <col min="13" max="16" width="9.83203125" style="33" customWidth="1"/>
    <col min="17" max="17" width="11.1640625" style="33" customWidth="1"/>
    <col min="18" max="18" width="5.83203125" style="33" customWidth="1"/>
    <col min="19" max="19" width="8.6640625" style="33" customWidth="1"/>
    <col min="20" max="20" width="10.83203125" style="33" customWidth="1"/>
    <col min="21" max="21" width="11.1640625" style="33" customWidth="1"/>
    <col min="22" max="22" width="8.83203125" style="33" customWidth="1"/>
    <col min="23" max="23" width="10.83203125" style="33" customWidth="1"/>
    <col min="24" max="25" width="11.1640625" style="33" customWidth="1"/>
    <col min="26" max="26" width="10.83203125" style="33" customWidth="1"/>
    <col min="27" max="16384" width="8.83203125" style="33"/>
  </cols>
  <sheetData>
    <row r="1" spans="1:26" ht="8" customHeight="1" thickBot="1" x14ac:dyDescent="0.25">
      <c r="A1" s="78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78"/>
      <c r="S1" s="78"/>
      <c r="T1" s="78"/>
      <c r="U1" s="78"/>
      <c r="V1" s="78"/>
      <c r="W1" s="78"/>
      <c r="X1" s="78"/>
      <c r="Y1" s="78"/>
    </row>
    <row r="2" spans="1:26" ht="27" customHeight="1" thickBot="1" x14ac:dyDescent="0.25">
      <c r="A2" s="78"/>
      <c r="B2" s="136" t="s">
        <v>74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8"/>
      <c r="R2" s="6"/>
      <c r="S2" s="127" t="s">
        <v>67</v>
      </c>
      <c r="T2" s="128"/>
      <c r="U2" s="128"/>
      <c r="V2" s="128"/>
      <c r="W2" s="128"/>
      <c r="X2" s="128"/>
      <c r="Y2" s="128"/>
      <c r="Z2" s="129"/>
    </row>
    <row r="3" spans="1:26" ht="15" customHeight="1" thickBot="1" x14ac:dyDescent="0.25">
      <c r="A3" s="78"/>
      <c r="B3" s="151"/>
      <c r="C3" s="152"/>
      <c r="D3" s="152"/>
      <c r="E3" s="152"/>
      <c r="F3" s="152"/>
      <c r="G3" s="152"/>
      <c r="H3" s="150"/>
      <c r="I3" s="158"/>
      <c r="J3" s="161">
        <f>SUM(J5:J250)</f>
        <v>0</v>
      </c>
      <c r="K3" s="114">
        <f>SUM(K5:K250)</f>
        <v>0</v>
      </c>
      <c r="L3" s="115">
        <f>SUM(L5:L250)</f>
        <v>0</v>
      </c>
      <c r="M3" s="119">
        <f>SUM(M5:M250)</f>
        <v>0</v>
      </c>
      <c r="N3" s="119">
        <f>SUM(N5:N250)</f>
        <v>0</v>
      </c>
      <c r="O3" s="116">
        <f>SUM(O5:O250)</f>
        <v>0</v>
      </c>
      <c r="P3" s="117">
        <f>SUM(P5:P250)</f>
        <v>0</v>
      </c>
      <c r="Q3" s="160">
        <f>SUM(Q5:Q250)</f>
        <v>0</v>
      </c>
      <c r="R3" s="6"/>
      <c r="S3" s="6"/>
      <c r="T3" s="78"/>
      <c r="U3" s="78"/>
      <c r="V3" s="78"/>
      <c r="W3" s="78"/>
      <c r="X3" s="78"/>
      <c r="Y3" s="78"/>
    </row>
    <row r="4" spans="1:26" ht="17" thickBot="1" x14ac:dyDescent="0.25">
      <c r="A4" s="78"/>
      <c r="B4" s="153" t="s">
        <v>26</v>
      </c>
      <c r="C4" s="154" t="s">
        <v>91</v>
      </c>
      <c r="D4" s="154" t="s">
        <v>0</v>
      </c>
      <c r="E4" s="154" t="s">
        <v>1</v>
      </c>
      <c r="F4" s="154" t="s">
        <v>23</v>
      </c>
      <c r="G4" s="154" t="s">
        <v>25</v>
      </c>
      <c r="H4" s="154" t="s">
        <v>2</v>
      </c>
      <c r="I4" s="157" t="s">
        <v>38</v>
      </c>
      <c r="J4" s="159" t="s">
        <v>98</v>
      </c>
      <c r="K4" s="154" t="s">
        <v>3</v>
      </c>
      <c r="L4" s="154" t="s">
        <v>5</v>
      </c>
      <c r="M4" s="154" t="s">
        <v>6</v>
      </c>
      <c r="N4" s="154" t="s">
        <v>7</v>
      </c>
      <c r="O4" s="154" t="s">
        <v>8</v>
      </c>
      <c r="P4" s="154" t="s">
        <v>9</v>
      </c>
      <c r="Q4" s="163" t="s">
        <v>10</v>
      </c>
      <c r="R4" s="78"/>
      <c r="S4" s="78"/>
      <c r="T4" s="78"/>
      <c r="U4" s="78"/>
      <c r="V4" s="78"/>
      <c r="W4" s="78"/>
      <c r="X4" s="78"/>
      <c r="Y4" s="78"/>
    </row>
    <row r="5" spans="1:26" ht="16" customHeight="1" x14ac:dyDescent="0.2">
      <c r="A5" s="78"/>
      <c r="B5" s="81">
        <v>1</v>
      </c>
      <c r="C5" s="81"/>
      <c r="D5" s="82"/>
      <c r="E5" s="83"/>
      <c r="F5" s="71"/>
      <c r="G5" s="73"/>
      <c r="H5" s="34"/>
      <c r="I5" s="34"/>
      <c r="J5" s="80"/>
      <c r="K5" s="110"/>
      <c r="L5" s="85">
        <f>SUMIFS('Inventory Master'!$L$7:$L$1000,'Inventory Master'!$B$7:$B$1000,$C5,'Inventory Master'!$D$7:$D$1000,$E5,'Inventory Master'!$E$7:$E$1000,$F5,'Inventory Master'!$F$7:$F$1000,$G5,'Inventory Master'!$G$7:$G$1000,$H5)*J5</f>
        <v>0</v>
      </c>
      <c r="M5" s="111">
        <f>IF($I5 = $W$10,$K5*0.1,0)</f>
        <v>0</v>
      </c>
      <c r="N5" s="111"/>
      <c r="O5" s="111"/>
      <c r="P5" s="112">
        <f t="shared" ref="P5:P68" si="0">SUM(M5:O5)</f>
        <v>0</v>
      </c>
      <c r="Q5" s="113">
        <f>SUM((K5)-(L5+P5))</f>
        <v>0</v>
      </c>
      <c r="R5" s="78"/>
      <c r="S5" s="17" t="s">
        <v>41</v>
      </c>
      <c r="T5" s="18"/>
      <c r="U5" s="21">
        <f>SUM(U9:U39)</f>
        <v>0</v>
      </c>
      <c r="V5" s="21"/>
      <c r="W5" s="23" t="s">
        <v>42</v>
      </c>
      <c r="X5" s="23"/>
      <c r="Y5" s="25">
        <f>SUM(Q5:Q499)</f>
        <v>0</v>
      </c>
      <c r="Z5" s="26"/>
    </row>
    <row r="6" spans="1:26" ht="16" customHeight="1" thickBot="1" x14ac:dyDescent="0.25">
      <c r="A6" s="78"/>
      <c r="B6" s="81">
        <v>2</v>
      </c>
      <c r="C6" s="81"/>
      <c r="D6" s="82"/>
      <c r="E6" s="83"/>
      <c r="F6" s="71"/>
      <c r="G6" s="73"/>
      <c r="H6" s="34"/>
      <c r="I6" s="34"/>
      <c r="J6" s="83"/>
      <c r="K6" s="84"/>
      <c r="L6" s="85">
        <f>SUMIFS('Inventory Master'!$L$7:$L$1000,'Inventory Master'!$B$7:$B$1000,$C6,'Inventory Master'!$D$7:$D$1000,$E6,'Inventory Master'!$E$7:$E$1000,$F6,'Inventory Master'!$F$7:$F$1000,$G6,'Inventory Master'!$G$7:$G$1000,$H6)*J6</f>
        <v>0</v>
      </c>
      <c r="M6" s="111">
        <f t="shared" ref="M6:M69" si="1">IF($I6 = $W$10,$K6*0.1,0)</f>
        <v>0</v>
      </c>
      <c r="N6" s="86"/>
      <c r="O6" s="86"/>
      <c r="P6" s="87">
        <f t="shared" si="0"/>
        <v>0</v>
      </c>
      <c r="Q6" s="88">
        <f>SUM((K6)-(L6+P6))</f>
        <v>0</v>
      </c>
      <c r="R6" s="78"/>
      <c r="S6" s="19"/>
      <c r="T6" s="20"/>
      <c r="U6" s="22"/>
      <c r="V6" s="22"/>
      <c r="W6" s="24"/>
      <c r="X6" s="24"/>
      <c r="Y6" s="27"/>
      <c r="Z6" s="28"/>
    </row>
    <row r="7" spans="1:26" ht="16" customHeight="1" thickBot="1" x14ac:dyDescent="0.25">
      <c r="A7" s="78"/>
      <c r="B7" s="81">
        <v>3</v>
      </c>
      <c r="C7" s="81"/>
      <c r="D7" s="82"/>
      <c r="E7" s="83"/>
      <c r="F7" s="71"/>
      <c r="G7" s="73"/>
      <c r="H7" s="34"/>
      <c r="I7" s="34"/>
      <c r="J7" s="83"/>
      <c r="K7" s="84"/>
      <c r="L7" s="85">
        <f>SUMIFS('Inventory Master'!$L$7:$L$1000,'Inventory Master'!$B$7:$B$1000,$C7,'Inventory Master'!$D$7:$D$1000,$E7,'Inventory Master'!$E$7:$E$1000,$F7,'Inventory Master'!$F$7:$F$1000,$G7,'Inventory Master'!$G$7:$G$1000,$H7)*J7</f>
        <v>0</v>
      </c>
      <c r="M7" s="111">
        <f t="shared" si="1"/>
        <v>0</v>
      </c>
      <c r="N7" s="86"/>
      <c r="O7" s="86"/>
      <c r="P7" s="87">
        <f t="shared" si="0"/>
        <v>0</v>
      </c>
      <c r="Q7" s="88">
        <f>SUM((K7)-(L7+P7))</f>
        <v>0</v>
      </c>
      <c r="R7" s="78"/>
      <c r="V7" s="93"/>
      <c r="W7"/>
      <c r="X7"/>
      <c r="Y7"/>
      <c r="Z7"/>
    </row>
    <row r="8" spans="1:26" ht="16" customHeight="1" thickBot="1" x14ac:dyDescent="0.25">
      <c r="A8" s="78"/>
      <c r="B8" s="81">
        <v>4</v>
      </c>
      <c r="C8" s="81"/>
      <c r="D8" s="82"/>
      <c r="E8" s="83"/>
      <c r="F8" s="71"/>
      <c r="G8" s="73"/>
      <c r="H8" s="34"/>
      <c r="I8" s="34"/>
      <c r="J8" s="83"/>
      <c r="K8" s="84"/>
      <c r="L8" s="85">
        <f>SUMIFS('Inventory Master'!$L$7:$L$1000,'Inventory Master'!$B$7:$B$1000,$C8,'Inventory Master'!$D$7:$D$1000,$E8,'Inventory Master'!$E$7:$E$1000,$F8,'Inventory Master'!$F$7:$F$1000,$G8,'Inventory Master'!$G$7:$G$1000,$H8)*J8</f>
        <v>0</v>
      </c>
      <c r="M8" s="111">
        <f t="shared" si="1"/>
        <v>0</v>
      </c>
      <c r="N8" s="86"/>
      <c r="O8" s="86"/>
      <c r="P8" s="87">
        <f t="shared" si="0"/>
        <v>0</v>
      </c>
      <c r="Q8" s="88">
        <f>SUM((K8)-(L8+P8))</f>
        <v>0</v>
      </c>
      <c r="R8" s="78"/>
      <c r="S8" s="89" t="s">
        <v>24</v>
      </c>
      <c r="T8" s="90"/>
      <c r="U8" s="91"/>
      <c r="V8" s="93"/>
      <c r="W8" s="29" t="s">
        <v>27</v>
      </c>
      <c r="X8" s="30"/>
      <c r="Y8" s="30"/>
      <c r="Z8" s="31"/>
    </row>
    <row r="9" spans="1:26" ht="16" customHeight="1" x14ac:dyDescent="0.2">
      <c r="A9" s="78"/>
      <c r="B9" s="81">
        <v>5</v>
      </c>
      <c r="C9" s="81"/>
      <c r="D9" s="82"/>
      <c r="E9" s="83"/>
      <c r="F9" s="71"/>
      <c r="G9" s="73"/>
      <c r="H9" s="34"/>
      <c r="I9" s="34"/>
      <c r="J9" s="83"/>
      <c r="K9" s="84"/>
      <c r="L9" s="85">
        <f>SUMIFS('Inventory Master'!$L$7:$L$1000,'Inventory Master'!$B$7:$B$1000,$C9,'Inventory Master'!$D$7:$D$1000,$E9,'Inventory Master'!$E$7:$E$1000,$F9,'Inventory Master'!$F$7:$F$1000,$G9,'Inventory Master'!$G$7:$G$1000,$H9)*J9</f>
        <v>0</v>
      </c>
      <c r="M9" s="111">
        <f t="shared" si="1"/>
        <v>0</v>
      </c>
      <c r="N9" s="86"/>
      <c r="O9" s="86"/>
      <c r="P9" s="87">
        <f t="shared" si="0"/>
        <v>0</v>
      </c>
      <c r="Q9" s="88">
        <f>SUM((K9)-(L9+P9))</f>
        <v>0</v>
      </c>
      <c r="R9" s="78"/>
      <c r="S9" s="75" t="s">
        <v>17</v>
      </c>
      <c r="T9" s="72">
        <v>44044</v>
      </c>
      <c r="U9" s="92">
        <f>SUMIF(D$5:D$498,"8/1/2020",K$5:K$498)</f>
        <v>0</v>
      </c>
      <c r="V9" s="93"/>
      <c r="W9" s="141" t="s">
        <v>38</v>
      </c>
      <c r="X9" s="142" t="s">
        <v>43</v>
      </c>
      <c r="Y9" s="142" t="s">
        <v>11</v>
      </c>
      <c r="Z9" s="143" t="s">
        <v>20</v>
      </c>
    </row>
    <row r="10" spans="1:26" ht="16" customHeight="1" x14ac:dyDescent="0.2">
      <c r="A10" s="78"/>
      <c r="B10" s="81">
        <v>6</v>
      </c>
      <c r="C10" s="81"/>
      <c r="D10" s="82"/>
      <c r="E10" s="83"/>
      <c r="F10" s="71"/>
      <c r="G10" s="73"/>
      <c r="H10" s="34"/>
      <c r="I10" s="34"/>
      <c r="J10" s="83"/>
      <c r="K10" s="84"/>
      <c r="L10" s="85">
        <f>SUMIFS('Inventory Master'!$L$7:$L$1000,'Inventory Master'!$B$7:$B$1000,$C10,'Inventory Master'!$D$7:$D$1000,$E10,'Inventory Master'!$E$7:$E$1000,$F10,'Inventory Master'!$F$7:$F$1000,$G10,'Inventory Master'!$G$7:$G$1000,$H10)*J10</f>
        <v>0</v>
      </c>
      <c r="M10" s="111">
        <f t="shared" si="1"/>
        <v>0</v>
      </c>
      <c r="N10" s="86"/>
      <c r="O10" s="86"/>
      <c r="P10" s="87">
        <f t="shared" si="0"/>
        <v>0</v>
      </c>
      <c r="Q10" s="88">
        <f>SUM((K10)-(L10+P10))</f>
        <v>0</v>
      </c>
      <c r="R10" s="78"/>
      <c r="S10" s="76" t="s">
        <v>18</v>
      </c>
      <c r="T10" s="73">
        <v>44045</v>
      </c>
      <c r="U10" s="94">
        <f>SUMIF(D$5:D$498,"8/2/2020",K$5:K$498)</f>
        <v>0</v>
      </c>
      <c r="V10" s="93"/>
      <c r="W10" s="10" t="s">
        <v>30</v>
      </c>
      <c r="X10" s="8">
        <f>SUMIF($I$5:$I$250,W10,$J$5:$J$250)</f>
        <v>0</v>
      </c>
      <c r="Y10" s="9">
        <f>SUMIF($I$5:$I$250,W10,$K$5:$K$250)</f>
        <v>0</v>
      </c>
      <c r="Z10" s="11">
        <f>IFERROR(Y10/$U$5,0)</f>
        <v>0</v>
      </c>
    </row>
    <row r="11" spans="1:26" ht="16" customHeight="1" x14ac:dyDescent="0.2">
      <c r="A11" s="78"/>
      <c r="B11" s="81">
        <v>7</v>
      </c>
      <c r="C11" s="81"/>
      <c r="D11" s="82"/>
      <c r="E11" s="83"/>
      <c r="F11" s="71"/>
      <c r="G11" s="73"/>
      <c r="H11" s="34"/>
      <c r="I11" s="34"/>
      <c r="J11" s="83"/>
      <c r="K11" s="84"/>
      <c r="L11" s="85">
        <f>SUMIFS('Inventory Master'!$L$7:$L$1000,'Inventory Master'!$B$7:$B$1000,$C11,'Inventory Master'!$D$7:$D$1000,$E11,'Inventory Master'!$E$7:$E$1000,$F11,'Inventory Master'!$F$7:$F$1000,$G11,'Inventory Master'!$G$7:$G$1000,$H11)*J11</f>
        <v>0</v>
      </c>
      <c r="M11" s="111">
        <f t="shared" si="1"/>
        <v>0</v>
      </c>
      <c r="N11" s="86"/>
      <c r="O11" s="86"/>
      <c r="P11" s="87">
        <f t="shared" si="0"/>
        <v>0</v>
      </c>
      <c r="Q11" s="88">
        <f>SUM((K11)-(L11+P11))</f>
        <v>0</v>
      </c>
      <c r="R11" s="78"/>
      <c r="S11" s="76" t="s">
        <v>12</v>
      </c>
      <c r="T11" s="73">
        <v>44046</v>
      </c>
      <c r="U11" s="94">
        <f>SUMIF(D$5:D$498,"8/3/2020",K$5:K$498)</f>
        <v>0</v>
      </c>
      <c r="V11" s="93"/>
      <c r="W11" s="10" t="s">
        <v>31</v>
      </c>
      <c r="X11" s="8">
        <f t="shared" ref="X11:X13" si="2">SUMIF($I$5:$I$250,W11,$J$5:$J$250)</f>
        <v>0</v>
      </c>
      <c r="Y11" s="9">
        <f>SUMIF($I$5:$I$250,W11,$K$5:$K$250)</f>
        <v>0</v>
      </c>
      <c r="Z11" s="11">
        <f t="shared" ref="Z11:Z13" si="3">IFERROR(Y11/$U$5,0)</f>
        <v>0</v>
      </c>
    </row>
    <row r="12" spans="1:26" ht="16" customHeight="1" x14ac:dyDescent="0.2">
      <c r="A12" s="78"/>
      <c r="B12" s="81">
        <v>8</v>
      </c>
      <c r="C12" s="81"/>
      <c r="D12" s="82"/>
      <c r="E12" s="83"/>
      <c r="F12" s="71"/>
      <c r="G12" s="73"/>
      <c r="H12" s="34"/>
      <c r="I12" s="34"/>
      <c r="J12" s="83"/>
      <c r="K12" s="84"/>
      <c r="L12" s="85">
        <f>SUMIFS('Inventory Master'!$L$7:$L$1000,'Inventory Master'!$B$7:$B$1000,$C12,'Inventory Master'!$D$7:$D$1000,$E12,'Inventory Master'!$E$7:$E$1000,$F12,'Inventory Master'!$F$7:$F$1000,$G12,'Inventory Master'!$G$7:$G$1000,$H12)*J12</f>
        <v>0</v>
      </c>
      <c r="M12" s="111">
        <f t="shared" si="1"/>
        <v>0</v>
      </c>
      <c r="N12" s="86"/>
      <c r="O12" s="86"/>
      <c r="P12" s="87">
        <f t="shared" si="0"/>
        <v>0</v>
      </c>
      <c r="Q12" s="88">
        <f>SUM((K12)-(L12+P12))</f>
        <v>0</v>
      </c>
      <c r="R12" s="78"/>
      <c r="S12" s="76" t="s">
        <v>13</v>
      </c>
      <c r="T12" s="73">
        <v>44047</v>
      </c>
      <c r="U12" s="94">
        <f>SUMIF(D$5:D$498,"8/4/2020",K$5:K$498)</f>
        <v>0</v>
      </c>
      <c r="V12" s="93"/>
      <c r="W12" s="10" t="s">
        <v>29</v>
      </c>
      <c r="X12" s="8">
        <f t="shared" si="2"/>
        <v>0</v>
      </c>
      <c r="Y12" s="9">
        <f>SUMIF($I$5:$I$250,W12,$K$5:$K$250)</f>
        <v>0</v>
      </c>
      <c r="Z12" s="11">
        <f t="shared" si="3"/>
        <v>0</v>
      </c>
    </row>
    <row r="13" spans="1:26" ht="16" customHeight="1" thickBot="1" x14ac:dyDescent="0.25">
      <c r="A13" s="78"/>
      <c r="B13" s="81">
        <v>9</v>
      </c>
      <c r="C13" s="81"/>
      <c r="D13" s="82"/>
      <c r="E13" s="83"/>
      <c r="F13" s="71"/>
      <c r="G13" s="73"/>
      <c r="H13" s="34"/>
      <c r="I13" s="34"/>
      <c r="J13" s="83"/>
      <c r="K13" s="84"/>
      <c r="L13" s="85">
        <f>SUMIFS('Inventory Master'!$L$7:$L$1000,'Inventory Master'!$B$7:$B$1000,$C13,'Inventory Master'!$D$7:$D$1000,$E13,'Inventory Master'!$E$7:$E$1000,$F13,'Inventory Master'!$F$7:$F$1000,$G13,'Inventory Master'!$G$7:$G$1000,$H13)*J13</f>
        <v>0</v>
      </c>
      <c r="M13" s="111">
        <f t="shared" si="1"/>
        <v>0</v>
      </c>
      <c r="N13" s="86"/>
      <c r="O13" s="86"/>
      <c r="P13" s="87">
        <f t="shared" si="0"/>
        <v>0</v>
      </c>
      <c r="Q13" s="88">
        <f>SUM((K13)-(L13+P13))</f>
        <v>0</v>
      </c>
      <c r="R13" s="78"/>
      <c r="S13" s="76" t="s">
        <v>14</v>
      </c>
      <c r="T13" s="73">
        <v>44048</v>
      </c>
      <c r="U13" s="94">
        <f>SUMIF(D$5:D$498,"8/5/2020",K$5:K$498)</f>
        <v>0</v>
      </c>
      <c r="V13" s="93"/>
      <c r="W13" s="12" t="s">
        <v>28</v>
      </c>
      <c r="X13" s="16">
        <f t="shared" si="2"/>
        <v>0</v>
      </c>
      <c r="Y13" s="13">
        <f>SUMIF($I$5:$I$250,W13,$K$5:$K$250)</f>
        <v>0</v>
      </c>
      <c r="Z13" s="14">
        <f t="shared" si="3"/>
        <v>0</v>
      </c>
    </row>
    <row r="14" spans="1:26" ht="16" customHeight="1" thickBot="1" x14ac:dyDescent="0.25">
      <c r="A14" s="78"/>
      <c r="B14" s="81">
        <v>10</v>
      </c>
      <c r="C14" s="81"/>
      <c r="D14" s="82"/>
      <c r="E14" s="83"/>
      <c r="F14" s="71"/>
      <c r="G14" s="73"/>
      <c r="H14" s="34"/>
      <c r="I14" s="34"/>
      <c r="J14" s="83"/>
      <c r="K14" s="84"/>
      <c r="L14" s="85">
        <f>SUMIFS('Inventory Master'!$L$7:$L$1000,'Inventory Master'!$B$7:$B$1000,$C14,'Inventory Master'!$D$7:$D$1000,$E14,'Inventory Master'!$E$7:$E$1000,$F14,'Inventory Master'!$F$7:$F$1000,$G14,'Inventory Master'!$G$7:$G$1000,$H14)*J14</f>
        <v>0</v>
      </c>
      <c r="M14" s="111">
        <f t="shared" si="1"/>
        <v>0</v>
      </c>
      <c r="N14" s="86"/>
      <c r="O14" s="86"/>
      <c r="P14" s="87">
        <f t="shared" si="0"/>
        <v>0</v>
      </c>
      <c r="Q14" s="88">
        <f>SUM((K14)-(L14+P14))</f>
        <v>0</v>
      </c>
      <c r="R14" s="78"/>
      <c r="S14" s="76" t="s">
        <v>15</v>
      </c>
      <c r="T14" s="73">
        <v>44049</v>
      </c>
      <c r="U14" s="94">
        <f>SUMIF(D$5:D$498,"8/6/2020",K$5:K$498)</f>
        <v>0</v>
      </c>
      <c r="V14" s="93"/>
    </row>
    <row r="15" spans="1:26" ht="16" customHeight="1" thickBot="1" x14ac:dyDescent="0.25">
      <c r="A15" s="78"/>
      <c r="B15" s="81">
        <v>11</v>
      </c>
      <c r="C15" s="81"/>
      <c r="D15" s="82"/>
      <c r="E15" s="83"/>
      <c r="F15" s="71"/>
      <c r="G15" s="73"/>
      <c r="H15" s="34"/>
      <c r="I15" s="34"/>
      <c r="J15" s="83"/>
      <c r="K15" s="84"/>
      <c r="L15" s="85">
        <f>SUMIFS('Inventory Master'!$L$7:$L$1000,'Inventory Master'!$B$7:$B$1000,$C15,'Inventory Master'!$D$7:$D$1000,$E15,'Inventory Master'!$E$7:$E$1000,$F15,'Inventory Master'!$F$7:$F$1000,$G15,'Inventory Master'!$G$7:$G$1000,$H15)*J15</f>
        <v>0</v>
      </c>
      <c r="M15" s="111">
        <f t="shared" si="1"/>
        <v>0</v>
      </c>
      <c r="N15" s="86"/>
      <c r="O15" s="86"/>
      <c r="P15" s="87">
        <f t="shared" si="0"/>
        <v>0</v>
      </c>
      <c r="Q15" s="88">
        <f>SUM((K15)-(L15+P15))</f>
        <v>0</v>
      </c>
      <c r="R15" s="78"/>
      <c r="S15" s="76" t="s">
        <v>16</v>
      </c>
      <c r="T15" s="73">
        <v>44050</v>
      </c>
      <c r="U15" s="94">
        <f>SUMIF(D$5:D$498,"8/7/2020",K$5:K$498)</f>
        <v>0</v>
      </c>
      <c r="V15" s="93"/>
      <c r="W15" s="89" t="s">
        <v>32</v>
      </c>
      <c r="X15" s="90"/>
      <c r="Y15" s="90"/>
      <c r="Z15" s="120"/>
    </row>
    <row r="16" spans="1:26" ht="16" customHeight="1" x14ac:dyDescent="0.2">
      <c r="A16" s="78"/>
      <c r="B16" s="81">
        <v>12</v>
      </c>
      <c r="C16" s="81"/>
      <c r="D16" s="82"/>
      <c r="E16" s="83"/>
      <c r="F16" s="71"/>
      <c r="G16" s="73"/>
      <c r="H16" s="34"/>
      <c r="I16" s="34"/>
      <c r="J16" s="83"/>
      <c r="K16" s="84"/>
      <c r="L16" s="85">
        <f>SUMIFS('Inventory Master'!$L$7:$L$1000,'Inventory Master'!$B$7:$B$1000,$C16,'Inventory Master'!$D$7:$D$1000,$E16,'Inventory Master'!$E$7:$E$1000,$F16,'Inventory Master'!$F$7:$F$1000,$G16,'Inventory Master'!$G$7:$G$1000,$H16)*J16</f>
        <v>0</v>
      </c>
      <c r="M16" s="111">
        <f t="shared" si="1"/>
        <v>0</v>
      </c>
      <c r="N16" s="86"/>
      <c r="O16" s="86"/>
      <c r="P16" s="87">
        <f t="shared" si="0"/>
        <v>0</v>
      </c>
      <c r="Q16" s="88">
        <f>SUM((K16)-(L16+P16))</f>
        <v>0</v>
      </c>
      <c r="R16" s="78"/>
      <c r="S16" s="76" t="s">
        <v>17</v>
      </c>
      <c r="T16" s="73">
        <v>44051</v>
      </c>
      <c r="U16" s="94">
        <f>SUMIF(D$5:D$498,"8/8/2020",K$5:K$498)</f>
        <v>0</v>
      </c>
      <c r="V16" s="93"/>
      <c r="W16" s="121" t="s">
        <v>39</v>
      </c>
      <c r="X16" s="122" t="s">
        <v>11</v>
      </c>
      <c r="Y16" s="123" t="s">
        <v>19</v>
      </c>
      <c r="Z16" s="124" t="s">
        <v>20</v>
      </c>
    </row>
    <row r="17" spans="1:33" ht="16" customHeight="1" x14ac:dyDescent="0.2">
      <c r="A17" s="78"/>
      <c r="B17" s="81">
        <v>13</v>
      </c>
      <c r="C17" s="81"/>
      <c r="D17" s="82"/>
      <c r="E17" s="83"/>
      <c r="F17" s="71"/>
      <c r="G17" s="73"/>
      <c r="H17" s="34"/>
      <c r="I17" s="34"/>
      <c r="J17" s="83"/>
      <c r="K17" s="84"/>
      <c r="L17" s="85">
        <f>SUMIFS('Inventory Master'!$L$7:$L$1000,'Inventory Master'!$B$7:$B$1000,$C17,'Inventory Master'!$D$7:$D$1000,$E17,'Inventory Master'!$E$7:$E$1000,$F17,'Inventory Master'!$F$7:$F$1000,$G17,'Inventory Master'!$G$7:$G$1000,$H17)*J17</f>
        <v>0</v>
      </c>
      <c r="M17" s="111">
        <f t="shared" si="1"/>
        <v>0</v>
      </c>
      <c r="N17" s="86"/>
      <c r="O17" s="86"/>
      <c r="P17" s="87">
        <f t="shared" si="0"/>
        <v>0</v>
      </c>
      <c r="Q17" s="88">
        <f>SUM((K17)-(L17+P17))</f>
        <v>0</v>
      </c>
      <c r="R17" s="78"/>
      <c r="S17" s="76" t="s">
        <v>18</v>
      </c>
      <c r="T17" s="73">
        <v>44052</v>
      </c>
      <c r="U17" s="94">
        <f>SUMIF(D$5:D$498,"8/9/2020",K$5:K$498)</f>
        <v>0</v>
      </c>
      <c r="V17" s="93"/>
      <c r="W17" s="95" t="s">
        <v>33</v>
      </c>
      <c r="X17" s="96">
        <f>SUMIF(S$9:S$39,"MO",U$9:U$39)</f>
        <v>0</v>
      </c>
      <c r="Y17" s="96">
        <f>AVERAGEIF(S$9:S$39,"MO",U$9:U$39)</f>
        <v>0</v>
      </c>
      <c r="Z17" s="97">
        <f>IFERROR(X17/$U$5,0)</f>
        <v>0</v>
      </c>
    </row>
    <row r="18" spans="1:33" ht="16" customHeight="1" x14ac:dyDescent="0.2">
      <c r="A18" s="78"/>
      <c r="B18" s="81">
        <v>14</v>
      </c>
      <c r="C18" s="81"/>
      <c r="D18" s="82"/>
      <c r="E18" s="83"/>
      <c r="F18" s="71"/>
      <c r="G18" s="73"/>
      <c r="H18" s="34"/>
      <c r="I18" s="34"/>
      <c r="J18" s="83"/>
      <c r="K18" s="84"/>
      <c r="L18" s="85">
        <f>SUMIFS('Inventory Master'!$L$7:$L$1000,'Inventory Master'!$B$7:$B$1000,$C18,'Inventory Master'!$D$7:$D$1000,$E18,'Inventory Master'!$E$7:$E$1000,$F18,'Inventory Master'!$F$7:$F$1000,$G18,'Inventory Master'!$G$7:$G$1000,$H18)*J18</f>
        <v>0</v>
      </c>
      <c r="M18" s="111">
        <f t="shared" si="1"/>
        <v>0</v>
      </c>
      <c r="N18" s="86"/>
      <c r="O18" s="86"/>
      <c r="P18" s="87">
        <f t="shared" si="0"/>
        <v>0</v>
      </c>
      <c r="Q18" s="88">
        <f>SUM((K18)-(L18+P18))</f>
        <v>0</v>
      </c>
      <c r="R18" s="78"/>
      <c r="S18" s="76" t="s">
        <v>12</v>
      </c>
      <c r="T18" s="73">
        <v>44053</v>
      </c>
      <c r="U18" s="94">
        <f>SUMIF(D$5:D$498,"8/10/2020",K$5:K$498)</f>
        <v>0</v>
      </c>
      <c r="V18" s="93"/>
      <c r="W18" s="95" t="s">
        <v>34</v>
      </c>
      <c r="X18" s="96">
        <f>SUMIF(S$9:S$39,"TU",U$9:U$39)</f>
        <v>0</v>
      </c>
      <c r="Y18" s="96">
        <f>AVERAGEIF(S$9:S$39,"TU",U$9:U$39)</f>
        <v>0</v>
      </c>
      <c r="Z18" s="97">
        <f>IFERROR(X18/$U$5,0)</f>
        <v>0</v>
      </c>
    </row>
    <row r="19" spans="1:33" ht="16" customHeight="1" x14ac:dyDescent="0.2">
      <c r="A19" s="78"/>
      <c r="B19" s="81">
        <v>15</v>
      </c>
      <c r="C19" s="81"/>
      <c r="D19" s="82"/>
      <c r="E19" s="83"/>
      <c r="F19" s="71"/>
      <c r="G19" s="73"/>
      <c r="H19" s="34"/>
      <c r="I19" s="34"/>
      <c r="J19" s="83"/>
      <c r="K19" s="84"/>
      <c r="L19" s="85">
        <f>SUMIFS('Inventory Master'!$L$7:$L$1000,'Inventory Master'!$B$7:$B$1000,$C19,'Inventory Master'!$D$7:$D$1000,$E19,'Inventory Master'!$E$7:$E$1000,$F19,'Inventory Master'!$F$7:$F$1000,$G19,'Inventory Master'!$G$7:$G$1000,$H19)*J19</f>
        <v>0</v>
      </c>
      <c r="M19" s="111">
        <f t="shared" si="1"/>
        <v>0</v>
      </c>
      <c r="N19" s="86"/>
      <c r="O19" s="86"/>
      <c r="P19" s="87">
        <f t="shared" si="0"/>
        <v>0</v>
      </c>
      <c r="Q19" s="88">
        <f>SUM((K19)-(L19+P19))</f>
        <v>0</v>
      </c>
      <c r="R19" s="78"/>
      <c r="S19" s="76" t="s">
        <v>13</v>
      </c>
      <c r="T19" s="73">
        <v>44054</v>
      </c>
      <c r="U19" s="94">
        <f>SUMIF(D$5:D$498,"8/11/2020",K$5:K$498)</f>
        <v>0</v>
      </c>
      <c r="V19" s="93"/>
      <c r="W19" s="95" t="s">
        <v>35</v>
      </c>
      <c r="X19" s="96">
        <f>SUMIF(S$9:S$39,"WE",U$9:U$39)</f>
        <v>0</v>
      </c>
      <c r="Y19" s="96">
        <f>AVERAGEIF(S$9:S$39,"WE",U$9:U$39)</f>
        <v>0</v>
      </c>
      <c r="Z19" s="97">
        <f>IFERROR(X19/$U$5,0)</f>
        <v>0</v>
      </c>
    </row>
    <row r="20" spans="1:33" ht="16" customHeight="1" x14ac:dyDescent="0.2">
      <c r="A20" s="78"/>
      <c r="B20" s="81">
        <v>16</v>
      </c>
      <c r="C20" s="81"/>
      <c r="D20" s="82"/>
      <c r="E20" s="83"/>
      <c r="F20" s="71"/>
      <c r="G20" s="73"/>
      <c r="H20" s="34"/>
      <c r="I20" s="34"/>
      <c r="J20" s="83"/>
      <c r="K20" s="84"/>
      <c r="L20" s="85">
        <f>SUMIFS('Inventory Master'!$L$7:$L$1000,'Inventory Master'!$B$7:$B$1000,$C20,'Inventory Master'!$D$7:$D$1000,$E20,'Inventory Master'!$E$7:$E$1000,$F20,'Inventory Master'!$F$7:$F$1000,$G20,'Inventory Master'!$G$7:$G$1000,$H20)*J20</f>
        <v>0</v>
      </c>
      <c r="M20" s="111">
        <f t="shared" si="1"/>
        <v>0</v>
      </c>
      <c r="N20" s="86"/>
      <c r="O20" s="86"/>
      <c r="P20" s="87">
        <f t="shared" si="0"/>
        <v>0</v>
      </c>
      <c r="Q20" s="88">
        <f>SUM((K20)-(L20+P20))</f>
        <v>0</v>
      </c>
      <c r="R20" s="78"/>
      <c r="S20" s="76" t="s">
        <v>14</v>
      </c>
      <c r="T20" s="73">
        <v>44055</v>
      </c>
      <c r="U20" s="94">
        <f>SUMIF(D$5:D$498,"8/12/2020",K$5:K$498)</f>
        <v>0</v>
      </c>
      <c r="V20" s="93"/>
      <c r="W20" s="95" t="s">
        <v>36</v>
      </c>
      <c r="X20" s="96">
        <f>SUMIF(S$9:S$39,"TH",U$9:U$39)</f>
        <v>0</v>
      </c>
      <c r="Y20" s="96">
        <f>AVERAGEIF(S$9:S$39,"TH",U$9:U$39)</f>
        <v>0</v>
      </c>
      <c r="Z20" s="97">
        <f>IFERROR(X20/$U$5,0)</f>
        <v>0</v>
      </c>
    </row>
    <row r="21" spans="1:33" ht="16" customHeight="1" x14ac:dyDescent="0.2">
      <c r="A21" s="78"/>
      <c r="B21" s="81">
        <v>17</v>
      </c>
      <c r="C21" s="81"/>
      <c r="D21" s="82"/>
      <c r="E21" s="83"/>
      <c r="F21" s="71"/>
      <c r="G21" s="73"/>
      <c r="H21" s="34"/>
      <c r="I21" s="34"/>
      <c r="J21" s="83"/>
      <c r="K21" s="84"/>
      <c r="L21" s="85">
        <f>SUMIFS('Inventory Master'!$L$7:$L$1000,'Inventory Master'!$B$7:$B$1000,$C21,'Inventory Master'!$D$7:$D$1000,$E21,'Inventory Master'!$E$7:$E$1000,$F21,'Inventory Master'!$F$7:$F$1000,$G21,'Inventory Master'!$G$7:$G$1000,$H21)*J21</f>
        <v>0</v>
      </c>
      <c r="M21" s="111">
        <f t="shared" si="1"/>
        <v>0</v>
      </c>
      <c r="N21" s="86"/>
      <c r="O21" s="86"/>
      <c r="P21" s="87">
        <f t="shared" si="0"/>
        <v>0</v>
      </c>
      <c r="Q21" s="88">
        <f>SUM((K21)-(L21+P21))</f>
        <v>0</v>
      </c>
      <c r="R21" s="78"/>
      <c r="S21" s="76" t="s">
        <v>15</v>
      </c>
      <c r="T21" s="73">
        <v>44056</v>
      </c>
      <c r="U21" s="94">
        <f>SUMIF(D$5:D$498,"8/13/2020",K$5:K$498)</f>
        <v>0</v>
      </c>
      <c r="V21" s="93"/>
      <c r="W21" s="95" t="s">
        <v>71</v>
      </c>
      <c r="X21" s="96">
        <f>SUMIF(S$9:S$39,"FR",U$9:U$39)</f>
        <v>0</v>
      </c>
      <c r="Y21" s="96">
        <f>AVERAGEIF(S$9:S$39,"FR",U$9:U$39)</f>
        <v>0</v>
      </c>
      <c r="Z21" s="97">
        <f>IFERROR(X21/$U$5,0)</f>
        <v>0</v>
      </c>
    </row>
    <row r="22" spans="1:33" ht="16" customHeight="1" x14ac:dyDescent="0.2">
      <c r="A22" s="78"/>
      <c r="B22" s="81">
        <v>18</v>
      </c>
      <c r="C22" s="81"/>
      <c r="D22" s="82"/>
      <c r="E22" s="83"/>
      <c r="F22" s="71"/>
      <c r="G22" s="73"/>
      <c r="H22" s="34"/>
      <c r="I22" s="34"/>
      <c r="J22" s="83"/>
      <c r="K22" s="84"/>
      <c r="L22" s="85">
        <f>SUMIFS('Inventory Master'!$L$7:$L$1000,'Inventory Master'!$B$7:$B$1000,$C22,'Inventory Master'!$D$7:$D$1000,$E22,'Inventory Master'!$E$7:$E$1000,$F22,'Inventory Master'!$F$7:$F$1000,$G22,'Inventory Master'!$G$7:$G$1000,$H22)*J22</f>
        <v>0</v>
      </c>
      <c r="M22" s="111">
        <f t="shared" si="1"/>
        <v>0</v>
      </c>
      <c r="N22" s="86"/>
      <c r="O22" s="86"/>
      <c r="P22" s="87">
        <f t="shared" si="0"/>
        <v>0</v>
      </c>
      <c r="Q22" s="88">
        <f>SUM((K22)-(L22+P22))</f>
        <v>0</v>
      </c>
      <c r="R22" s="78"/>
      <c r="S22" s="76" t="s">
        <v>16</v>
      </c>
      <c r="T22" s="73">
        <v>44057</v>
      </c>
      <c r="U22" s="94">
        <f>SUMIF(D$5:D$498,"8/14/2020",K$5:K$498)</f>
        <v>0</v>
      </c>
      <c r="V22" s="93"/>
      <c r="W22" s="95" t="s">
        <v>37</v>
      </c>
      <c r="X22" s="96">
        <f>SUMIF(S$9:S$39,"SA",U$9:U$39)</f>
        <v>0</v>
      </c>
      <c r="Y22" s="96">
        <f>AVERAGEIF(S$9:S$39,"SA",U$9:U$39)</f>
        <v>0</v>
      </c>
      <c r="Z22" s="97">
        <f>IFERROR(X22/$U$5,0)</f>
        <v>0</v>
      </c>
      <c r="AE22" s="93"/>
      <c r="AF22" s="93"/>
      <c r="AG22" s="93"/>
    </row>
    <row r="23" spans="1:33" ht="16" customHeight="1" thickBot="1" x14ac:dyDescent="0.25">
      <c r="A23" s="78"/>
      <c r="B23" s="81">
        <v>19</v>
      </c>
      <c r="C23" s="81"/>
      <c r="D23" s="82"/>
      <c r="E23" s="83"/>
      <c r="F23" s="71"/>
      <c r="G23" s="73"/>
      <c r="H23" s="34"/>
      <c r="I23" s="34"/>
      <c r="J23" s="83"/>
      <c r="K23" s="84"/>
      <c r="L23" s="85">
        <f>SUMIFS('Inventory Master'!$L$7:$L$1000,'Inventory Master'!$B$7:$B$1000,$C23,'Inventory Master'!$D$7:$D$1000,$E23,'Inventory Master'!$E$7:$E$1000,$F23,'Inventory Master'!$F$7:$F$1000,$G23,'Inventory Master'!$G$7:$G$1000,$H23)*J23</f>
        <v>0</v>
      </c>
      <c r="M23" s="111">
        <f t="shared" si="1"/>
        <v>0</v>
      </c>
      <c r="N23" s="86"/>
      <c r="O23" s="86"/>
      <c r="P23" s="87">
        <f t="shared" si="0"/>
        <v>0</v>
      </c>
      <c r="Q23" s="88">
        <f>SUM((K23)-(L23+P23))</f>
        <v>0</v>
      </c>
      <c r="R23" s="78"/>
      <c r="S23" s="76" t="s">
        <v>17</v>
      </c>
      <c r="T23" s="73">
        <v>44058</v>
      </c>
      <c r="U23" s="94">
        <f>SUMIF(D$5:D$498,"8/15/2020",K$5:K$498)</f>
        <v>0</v>
      </c>
      <c r="V23" s="93"/>
      <c r="W23" s="98" t="s">
        <v>72</v>
      </c>
      <c r="X23" s="99">
        <f>SUMIF(S$9:S$39,"SU",U$9:U$39)</f>
        <v>0</v>
      </c>
      <c r="Y23" s="99">
        <f>AVERAGEIF(S$9:S$39,"SU",U$9:U$39)</f>
        <v>0</v>
      </c>
      <c r="Z23" s="100">
        <f>IFERROR(X23/$U$5,0)</f>
        <v>0</v>
      </c>
      <c r="AE23" s="93"/>
    </row>
    <row r="24" spans="1:33" ht="16" customHeight="1" thickBot="1" x14ac:dyDescent="0.25">
      <c r="A24" s="78"/>
      <c r="B24" s="81">
        <v>20</v>
      </c>
      <c r="C24" s="81"/>
      <c r="D24" s="82"/>
      <c r="E24" s="83"/>
      <c r="F24" s="71"/>
      <c r="G24" s="73"/>
      <c r="H24" s="34"/>
      <c r="I24" s="34"/>
      <c r="J24" s="83"/>
      <c r="K24" s="84"/>
      <c r="L24" s="85">
        <f>SUMIFS('Inventory Master'!$L$7:$L$1000,'Inventory Master'!$B$7:$B$1000,$C24,'Inventory Master'!$D$7:$D$1000,$E24,'Inventory Master'!$E$7:$E$1000,$F24,'Inventory Master'!$F$7:$F$1000,$G24,'Inventory Master'!$G$7:$G$1000,$H24)*J24</f>
        <v>0</v>
      </c>
      <c r="M24" s="111">
        <f t="shared" si="1"/>
        <v>0</v>
      </c>
      <c r="N24" s="86"/>
      <c r="O24" s="86"/>
      <c r="P24" s="87">
        <f t="shared" si="0"/>
        <v>0</v>
      </c>
      <c r="Q24" s="88">
        <f>SUM((K24)-(L24+P24))</f>
        <v>0</v>
      </c>
      <c r="R24" s="78"/>
      <c r="S24" s="76" t="s">
        <v>18</v>
      </c>
      <c r="T24" s="73">
        <v>44059</v>
      </c>
      <c r="U24" s="94">
        <f>SUMIF(D$5:D$498,"8/16/2020",K$5:K$498)</f>
        <v>0</v>
      </c>
      <c r="V24" s="93"/>
      <c r="AE24" s="93"/>
    </row>
    <row r="25" spans="1:33" ht="16" customHeight="1" thickBot="1" x14ac:dyDescent="0.25">
      <c r="A25" s="78"/>
      <c r="B25" s="81">
        <v>21</v>
      </c>
      <c r="C25" s="81"/>
      <c r="D25" s="82"/>
      <c r="E25" s="83"/>
      <c r="F25" s="71"/>
      <c r="G25" s="73"/>
      <c r="H25" s="34"/>
      <c r="I25" s="34"/>
      <c r="J25" s="83"/>
      <c r="K25" s="84"/>
      <c r="L25" s="85">
        <f>SUMIFS('Inventory Master'!$L$7:$L$1000,'Inventory Master'!$B$7:$B$1000,$C25,'Inventory Master'!$D$7:$D$1000,$E25,'Inventory Master'!$E$7:$E$1000,$F25,'Inventory Master'!$F$7:$F$1000,$G25,'Inventory Master'!$G$7:$G$1000,$H25)*J25</f>
        <v>0</v>
      </c>
      <c r="M25" s="111">
        <f t="shared" si="1"/>
        <v>0</v>
      </c>
      <c r="N25" s="86"/>
      <c r="O25" s="86"/>
      <c r="P25" s="87">
        <f t="shared" si="0"/>
        <v>0</v>
      </c>
      <c r="Q25" s="88">
        <f>SUM((K25)-(L25+P25))</f>
        <v>0</v>
      </c>
      <c r="R25" s="78"/>
      <c r="S25" s="76" t="s">
        <v>12</v>
      </c>
      <c r="T25" s="73">
        <v>44060</v>
      </c>
      <c r="U25" s="94">
        <f>SUMIF(D$5:D$498,"8/17/2020",K$5:K$498)</f>
        <v>0</v>
      </c>
      <c r="V25" s="93"/>
      <c r="X25" s="89" t="s">
        <v>40</v>
      </c>
      <c r="Y25" s="90"/>
      <c r="Z25" s="91"/>
      <c r="AE25" s="93"/>
    </row>
    <row r="26" spans="1:33" ht="16" customHeight="1" x14ac:dyDescent="0.2">
      <c r="A26" s="78"/>
      <c r="B26" s="81">
        <v>22</v>
      </c>
      <c r="C26" s="81"/>
      <c r="D26" s="82"/>
      <c r="E26" s="83"/>
      <c r="F26" s="71"/>
      <c r="G26" s="73"/>
      <c r="H26" s="34"/>
      <c r="I26" s="34"/>
      <c r="J26" s="83"/>
      <c r="K26" s="84"/>
      <c r="L26" s="85">
        <f>SUMIFS('Inventory Master'!$L$7:$L$1000,'Inventory Master'!$B$7:$B$1000,$C26,'Inventory Master'!$D$7:$D$1000,$E26,'Inventory Master'!$E$7:$E$1000,$F26,'Inventory Master'!$F$7:$F$1000,$G26,'Inventory Master'!$G$7:$G$1000,$H26)*J26</f>
        <v>0</v>
      </c>
      <c r="M26" s="111">
        <f t="shared" si="1"/>
        <v>0</v>
      </c>
      <c r="N26" s="86"/>
      <c r="O26" s="86"/>
      <c r="P26" s="87">
        <f t="shared" si="0"/>
        <v>0</v>
      </c>
      <c r="Q26" s="88">
        <f>SUM((K26)-(L26+P26))</f>
        <v>0</v>
      </c>
      <c r="R26" s="78"/>
      <c r="S26" s="76" t="s">
        <v>13</v>
      </c>
      <c r="T26" s="73">
        <v>44061</v>
      </c>
      <c r="U26" s="94">
        <f>SUMIF(D$5:D$498,"8/18/2020",K$5:K$498)</f>
        <v>0</v>
      </c>
      <c r="V26" s="93"/>
      <c r="X26" s="121" t="s">
        <v>21</v>
      </c>
      <c r="Y26" s="122" t="s">
        <v>22</v>
      </c>
      <c r="Z26" s="125" t="s">
        <v>20</v>
      </c>
      <c r="AE26" s="93"/>
    </row>
    <row r="27" spans="1:33" ht="16" customHeight="1" x14ac:dyDescent="0.2">
      <c r="A27" s="78"/>
      <c r="B27" s="81">
        <v>23</v>
      </c>
      <c r="C27" s="81"/>
      <c r="D27" s="82"/>
      <c r="E27" s="83"/>
      <c r="F27" s="71"/>
      <c r="G27" s="73"/>
      <c r="H27" s="34"/>
      <c r="I27" s="34"/>
      <c r="J27" s="83"/>
      <c r="K27" s="84"/>
      <c r="L27" s="85">
        <f>SUMIFS('Inventory Master'!$L$7:$L$1000,'Inventory Master'!$B$7:$B$1000,$C27,'Inventory Master'!$D$7:$D$1000,$E27,'Inventory Master'!$E$7:$E$1000,$F27,'Inventory Master'!$F$7:$F$1000,$G27,'Inventory Master'!$G$7:$G$1000,$H27)*J27</f>
        <v>0</v>
      </c>
      <c r="M27" s="111">
        <f t="shared" si="1"/>
        <v>0</v>
      </c>
      <c r="N27" s="86"/>
      <c r="O27" s="86"/>
      <c r="P27" s="87">
        <f t="shared" si="0"/>
        <v>0</v>
      </c>
      <c r="Q27" s="88">
        <f>SUM((K27)-(L27+P27))</f>
        <v>0</v>
      </c>
      <c r="R27" s="78"/>
      <c r="S27" s="76" t="s">
        <v>14</v>
      </c>
      <c r="T27" s="73">
        <v>44062</v>
      </c>
      <c r="U27" s="94">
        <f>SUMIF(D$5:D$498,"8/19/2020",K$5:K$498)</f>
        <v>0</v>
      </c>
      <c r="V27" s="93"/>
      <c r="X27" s="76">
        <v>2013</v>
      </c>
      <c r="Y27" s="126">
        <f>SUMIF($E$5:$E$498,"2013",$K$5:$K$498)</f>
        <v>0</v>
      </c>
      <c r="Z27" s="130">
        <f>IFERROR(Y27/$U$5,0)</f>
        <v>0</v>
      </c>
      <c r="AE27" s="93"/>
    </row>
    <row r="28" spans="1:33" ht="16" customHeight="1" x14ac:dyDescent="0.2">
      <c r="A28" s="78"/>
      <c r="B28" s="81">
        <v>24</v>
      </c>
      <c r="C28" s="81"/>
      <c r="D28" s="82"/>
      <c r="E28" s="83"/>
      <c r="F28" s="71"/>
      <c r="G28" s="73"/>
      <c r="H28" s="34"/>
      <c r="I28" s="34"/>
      <c r="J28" s="83"/>
      <c r="K28" s="84"/>
      <c r="L28" s="85">
        <f>SUMIFS('Inventory Master'!$L$7:$L$1000,'Inventory Master'!$B$7:$B$1000,$C28,'Inventory Master'!$D$7:$D$1000,$E28,'Inventory Master'!$E$7:$E$1000,$F28,'Inventory Master'!$F$7:$F$1000,$G28,'Inventory Master'!$G$7:$G$1000,$H28)*J28</f>
        <v>0</v>
      </c>
      <c r="M28" s="111">
        <f t="shared" si="1"/>
        <v>0</v>
      </c>
      <c r="N28" s="86"/>
      <c r="O28" s="86"/>
      <c r="P28" s="87">
        <f t="shared" si="0"/>
        <v>0</v>
      </c>
      <c r="Q28" s="88">
        <f>SUM((K28)-(L28+P28))</f>
        <v>0</v>
      </c>
      <c r="R28" s="78"/>
      <c r="S28" s="76" t="s">
        <v>15</v>
      </c>
      <c r="T28" s="73">
        <v>44063</v>
      </c>
      <c r="U28" s="94">
        <f>SUMIF(D$5:D$498,"8/20/2020",K$5:K$498)</f>
        <v>0</v>
      </c>
      <c r="V28" s="93"/>
      <c r="X28" s="76">
        <v>2014</v>
      </c>
      <c r="Y28" s="126">
        <f>SUMIF($E$5:$E$498,"2014",$K$5:$K$498)</f>
        <v>0</v>
      </c>
      <c r="Z28" s="130">
        <f t="shared" ref="Z28:Z34" si="4">IFERROR(Y28/$U$5,0)</f>
        <v>0</v>
      </c>
      <c r="AE28" s="93"/>
    </row>
    <row r="29" spans="1:33" ht="16" customHeight="1" x14ac:dyDescent="0.2">
      <c r="A29" s="78"/>
      <c r="B29" s="81">
        <v>25</v>
      </c>
      <c r="C29" s="81"/>
      <c r="D29" s="82"/>
      <c r="E29" s="83"/>
      <c r="F29" s="71"/>
      <c r="G29" s="73"/>
      <c r="H29" s="34"/>
      <c r="I29" s="34"/>
      <c r="J29" s="83"/>
      <c r="K29" s="84"/>
      <c r="L29" s="85">
        <f>SUMIFS('Inventory Master'!$L$7:$L$1000,'Inventory Master'!$B$7:$B$1000,$C29,'Inventory Master'!$D$7:$D$1000,$E29,'Inventory Master'!$E$7:$E$1000,$F29,'Inventory Master'!$F$7:$F$1000,$G29,'Inventory Master'!$G$7:$G$1000,$H29)*J29</f>
        <v>0</v>
      </c>
      <c r="M29" s="111">
        <f t="shared" si="1"/>
        <v>0</v>
      </c>
      <c r="N29" s="86"/>
      <c r="O29" s="86"/>
      <c r="P29" s="87">
        <f t="shared" si="0"/>
        <v>0</v>
      </c>
      <c r="Q29" s="88">
        <f>SUM((K29)-(L29+P29))</f>
        <v>0</v>
      </c>
      <c r="R29" s="78"/>
      <c r="S29" s="76" t="s">
        <v>16</v>
      </c>
      <c r="T29" s="73">
        <v>44064</v>
      </c>
      <c r="U29" s="94">
        <f>SUMIF(D$5:D$498,"8/21/2020",K$5:K$498)</f>
        <v>0</v>
      </c>
      <c r="V29" s="93"/>
      <c r="X29" s="76">
        <v>2015</v>
      </c>
      <c r="Y29" s="126">
        <f>SUMIF($E$5:$E$498,"2015",$K$5:$K$498)</f>
        <v>0</v>
      </c>
      <c r="Z29" s="130">
        <f t="shared" si="4"/>
        <v>0</v>
      </c>
      <c r="AE29" s="93"/>
    </row>
    <row r="30" spans="1:33" ht="16" customHeight="1" x14ac:dyDescent="0.2">
      <c r="A30" s="78"/>
      <c r="B30" s="81">
        <v>26</v>
      </c>
      <c r="C30" s="81"/>
      <c r="D30" s="82"/>
      <c r="E30" s="83"/>
      <c r="F30" s="71"/>
      <c r="G30" s="73"/>
      <c r="H30" s="34"/>
      <c r="I30" s="34"/>
      <c r="J30" s="83"/>
      <c r="K30" s="84"/>
      <c r="L30" s="85">
        <f>SUMIFS('Inventory Master'!$L$7:$L$1000,'Inventory Master'!$B$7:$B$1000,$C30,'Inventory Master'!$D$7:$D$1000,$E30,'Inventory Master'!$E$7:$E$1000,$F30,'Inventory Master'!$F$7:$F$1000,$G30,'Inventory Master'!$G$7:$G$1000,$H30)*J30</f>
        <v>0</v>
      </c>
      <c r="M30" s="111">
        <f t="shared" si="1"/>
        <v>0</v>
      </c>
      <c r="N30" s="86"/>
      <c r="O30" s="86"/>
      <c r="P30" s="87">
        <f t="shared" si="0"/>
        <v>0</v>
      </c>
      <c r="Q30" s="88">
        <f>SUM((K30)-(L30+P30))</f>
        <v>0</v>
      </c>
      <c r="R30" s="78"/>
      <c r="S30" s="76" t="s">
        <v>17</v>
      </c>
      <c r="T30" s="73">
        <v>44065</v>
      </c>
      <c r="U30" s="94">
        <f>SUMIF(D$5:D$498,"8/22/2020",K$5:K$498)</f>
        <v>0</v>
      </c>
      <c r="V30" s="93"/>
      <c r="X30" s="76">
        <v>2016</v>
      </c>
      <c r="Y30" s="126">
        <f>SUMIF($E$5:$E$498,"2016",$K$5:$K$498)</f>
        <v>0</v>
      </c>
      <c r="Z30" s="130">
        <f t="shared" si="4"/>
        <v>0</v>
      </c>
      <c r="AE30" s="93"/>
    </row>
    <row r="31" spans="1:33" ht="16" customHeight="1" x14ac:dyDescent="0.2">
      <c r="A31" s="78"/>
      <c r="B31" s="81">
        <v>27</v>
      </c>
      <c r="C31" s="81"/>
      <c r="D31" s="82"/>
      <c r="E31" s="83"/>
      <c r="F31" s="71"/>
      <c r="G31" s="73"/>
      <c r="H31" s="34"/>
      <c r="I31" s="34"/>
      <c r="J31" s="83"/>
      <c r="K31" s="84"/>
      <c r="L31" s="85">
        <f>SUMIFS('Inventory Master'!$L$7:$L$1000,'Inventory Master'!$B$7:$B$1000,$C31,'Inventory Master'!$D$7:$D$1000,$E31,'Inventory Master'!$E$7:$E$1000,$F31,'Inventory Master'!$F$7:$F$1000,$G31,'Inventory Master'!$G$7:$G$1000,$H31)*J31</f>
        <v>0</v>
      </c>
      <c r="M31" s="111">
        <f t="shared" si="1"/>
        <v>0</v>
      </c>
      <c r="N31" s="86"/>
      <c r="O31" s="86"/>
      <c r="P31" s="87">
        <f t="shared" si="0"/>
        <v>0</v>
      </c>
      <c r="Q31" s="88">
        <f>SUM((K31)-(L31+P31))</f>
        <v>0</v>
      </c>
      <c r="R31" s="78"/>
      <c r="S31" s="76" t="s">
        <v>18</v>
      </c>
      <c r="T31" s="73">
        <v>44066</v>
      </c>
      <c r="U31" s="94">
        <f>SUMIF(D$5:D$498,"8/23/2020",K$5:K$498)</f>
        <v>0</v>
      </c>
      <c r="V31" s="93"/>
      <c r="W31" s="93"/>
      <c r="X31" s="76">
        <v>2017</v>
      </c>
      <c r="Y31" s="126">
        <f>SUMIF($E$5:$E$498,"2017",$K$5:$K$498)</f>
        <v>0</v>
      </c>
      <c r="Z31" s="130">
        <f t="shared" si="4"/>
        <v>0</v>
      </c>
      <c r="AE31" s="93"/>
    </row>
    <row r="32" spans="1:33" ht="16" customHeight="1" x14ac:dyDescent="0.2">
      <c r="A32" s="78"/>
      <c r="B32" s="81">
        <v>28</v>
      </c>
      <c r="C32" s="81"/>
      <c r="D32" s="82"/>
      <c r="E32" s="83"/>
      <c r="F32" s="71"/>
      <c r="G32" s="73"/>
      <c r="H32" s="34"/>
      <c r="I32" s="34"/>
      <c r="J32" s="83"/>
      <c r="K32" s="84"/>
      <c r="L32" s="85">
        <f>SUMIFS('Inventory Master'!$L$7:$L$1000,'Inventory Master'!$B$7:$B$1000,$C32,'Inventory Master'!$D$7:$D$1000,$E32,'Inventory Master'!$E$7:$E$1000,$F32,'Inventory Master'!$F$7:$F$1000,$G32,'Inventory Master'!$G$7:$G$1000,$H32)*J32</f>
        <v>0</v>
      </c>
      <c r="M32" s="111">
        <f t="shared" si="1"/>
        <v>0</v>
      </c>
      <c r="N32" s="86"/>
      <c r="O32" s="86"/>
      <c r="P32" s="87">
        <f t="shared" si="0"/>
        <v>0</v>
      </c>
      <c r="Q32" s="88">
        <f>SUM((K32)-(L32+P32))</f>
        <v>0</v>
      </c>
      <c r="R32" s="78"/>
      <c r="S32" s="76" t="s">
        <v>12</v>
      </c>
      <c r="T32" s="73">
        <v>44067</v>
      </c>
      <c r="U32" s="94">
        <f>SUMIF(D$5:D$498,"8/24/2020",K$5:K$498)</f>
        <v>0</v>
      </c>
      <c r="V32" s="93"/>
      <c r="W32" s="93"/>
      <c r="X32" s="76">
        <v>2018</v>
      </c>
      <c r="Y32" s="126">
        <f>SUMIF($E$5:$E$498,"2018",$K$5:$K$498)</f>
        <v>0</v>
      </c>
      <c r="Z32" s="130">
        <f t="shared" si="4"/>
        <v>0</v>
      </c>
    </row>
    <row r="33" spans="1:26" ht="16" customHeight="1" x14ac:dyDescent="0.2">
      <c r="A33" s="78"/>
      <c r="B33" s="81">
        <v>29</v>
      </c>
      <c r="C33" s="81"/>
      <c r="D33" s="101"/>
      <c r="E33" s="83"/>
      <c r="F33" s="71"/>
      <c r="G33" s="73"/>
      <c r="H33" s="34"/>
      <c r="I33" s="34"/>
      <c r="J33" s="83"/>
      <c r="K33" s="84"/>
      <c r="L33" s="85">
        <f>SUMIFS('Inventory Master'!$L$7:$L$1000,'Inventory Master'!$B$7:$B$1000,$C33,'Inventory Master'!$D$7:$D$1000,$E33,'Inventory Master'!$E$7:$E$1000,$F33,'Inventory Master'!$F$7:$F$1000,$G33,'Inventory Master'!$G$7:$G$1000,$H33)*J33</f>
        <v>0</v>
      </c>
      <c r="M33" s="111">
        <f t="shared" si="1"/>
        <v>0</v>
      </c>
      <c r="N33" s="86"/>
      <c r="O33" s="86"/>
      <c r="P33" s="87">
        <f t="shared" si="0"/>
        <v>0</v>
      </c>
      <c r="Q33" s="88">
        <f>SUM((K33)-(L33+P33))</f>
        <v>0</v>
      </c>
      <c r="R33" s="78"/>
      <c r="S33" s="76" t="s">
        <v>13</v>
      </c>
      <c r="T33" s="73">
        <v>44068</v>
      </c>
      <c r="U33" s="94">
        <f>SUMIF(D$5:D$498,"8/25/2020",K$5:K$498)</f>
        <v>0</v>
      </c>
      <c r="V33" s="93"/>
      <c r="W33" s="93"/>
      <c r="X33" s="76">
        <v>2019</v>
      </c>
      <c r="Y33" s="126">
        <f>SUMIF($E$5:$E$498,"2019",$K$5:$K$498)</f>
        <v>0</v>
      </c>
      <c r="Z33" s="130">
        <f t="shared" si="4"/>
        <v>0</v>
      </c>
    </row>
    <row r="34" spans="1:26" ht="16" customHeight="1" thickBot="1" x14ac:dyDescent="0.25">
      <c r="A34" s="78"/>
      <c r="B34" s="81">
        <v>30</v>
      </c>
      <c r="C34" s="81"/>
      <c r="D34" s="82"/>
      <c r="E34" s="83"/>
      <c r="F34" s="71"/>
      <c r="G34" s="73"/>
      <c r="H34" s="34"/>
      <c r="I34" s="34"/>
      <c r="J34" s="83"/>
      <c r="K34" s="84"/>
      <c r="L34" s="85">
        <f>SUMIFS('Inventory Master'!$L$7:$L$1000,'Inventory Master'!$B$7:$B$1000,$C34,'Inventory Master'!$D$7:$D$1000,$E34,'Inventory Master'!$E$7:$E$1000,$F34,'Inventory Master'!$F$7:$F$1000,$G34,'Inventory Master'!$G$7:$G$1000,$H34)*J34</f>
        <v>0</v>
      </c>
      <c r="M34" s="111">
        <f t="shared" si="1"/>
        <v>0</v>
      </c>
      <c r="N34" s="86"/>
      <c r="O34" s="86"/>
      <c r="P34" s="87">
        <f t="shared" si="0"/>
        <v>0</v>
      </c>
      <c r="Q34" s="88">
        <f>SUM((K34)-(L34+P34))</f>
        <v>0</v>
      </c>
      <c r="R34" s="78"/>
      <c r="S34" s="76" t="s">
        <v>14</v>
      </c>
      <c r="T34" s="73">
        <v>44069</v>
      </c>
      <c r="U34" s="94">
        <f>SUMIF(D$5:D$498,"8/26/2020",K$5:K$498)</f>
        <v>0</v>
      </c>
      <c r="V34" s="93"/>
      <c r="W34" s="93"/>
      <c r="X34" s="131">
        <v>2020</v>
      </c>
      <c r="Y34" s="132">
        <f>SUMIF($E$5:$E$498,"2020",$K$5:$K$498)</f>
        <v>0</v>
      </c>
      <c r="Z34" s="133">
        <f t="shared" si="4"/>
        <v>0</v>
      </c>
    </row>
    <row r="35" spans="1:26" ht="16" customHeight="1" x14ac:dyDescent="0.2">
      <c r="A35" s="78"/>
      <c r="B35" s="81">
        <v>31</v>
      </c>
      <c r="C35" s="81"/>
      <c r="D35" s="82"/>
      <c r="E35" s="83"/>
      <c r="F35" s="71"/>
      <c r="G35" s="73"/>
      <c r="H35" s="34"/>
      <c r="I35" s="34"/>
      <c r="J35" s="83"/>
      <c r="K35" s="84"/>
      <c r="L35" s="85">
        <f>SUMIFS('Inventory Master'!$L$7:$L$1000,'Inventory Master'!$B$7:$B$1000,$C35,'Inventory Master'!$D$7:$D$1000,$E35,'Inventory Master'!$E$7:$E$1000,$F35,'Inventory Master'!$F$7:$F$1000,$G35,'Inventory Master'!$G$7:$G$1000,$H35)*J35</f>
        <v>0</v>
      </c>
      <c r="M35" s="111">
        <f t="shared" si="1"/>
        <v>0</v>
      </c>
      <c r="N35" s="86"/>
      <c r="O35" s="86"/>
      <c r="P35" s="87">
        <f t="shared" si="0"/>
        <v>0</v>
      </c>
      <c r="Q35" s="88">
        <f>SUM((K35)-(L35+P35))</f>
        <v>0</v>
      </c>
      <c r="R35" s="78"/>
      <c r="S35" s="76" t="s">
        <v>15</v>
      </c>
      <c r="T35" s="73">
        <v>44070</v>
      </c>
      <c r="U35" s="94">
        <f>SUMIF(D$5:D$498,"8/27/2020",K$5:K$498)</f>
        <v>0</v>
      </c>
      <c r="V35" s="93"/>
      <c r="W35" s="93"/>
      <c r="X35" s="93"/>
      <c r="Y35" s="93"/>
    </row>
    <row r="36" spans="1:26" ht="16" customHeight="1" x14ac:dyDescent="0.2">
      <c r="A36" s="78"/>
      <c r="B36" s="81">
        <v>32</v>
      </c>
      <c r="C36" s="81"/>
      <c r="D36" s="82"/>
      <c r="E36" s="83"/>
      <c r="F36" s="71"/>
      <c r="G36" s="73"/>
      <c r="H36" s="34"/>
      <c r="I36" s="34"/>
      <c r="J36" s="83"/>
      <c r="K36" s="84"/>
      <c r="L36" s="85">
        <f>SUMIFS('Inventory Master'!$L$7:$L$1000,'Inventory Master'!$B$7:$B$1000,$C36,'Inventory Master'!$D$7:$D$1000,$E36,'Inventory Master'!$E$7:$E$1000,$F36,'Inventory Master'!$F$7:$F$1000,$G36,'Inventory Master'!$G$7:$G$1000,$H36)*J36</f>
        <v>0</v>
      </c>
      <c r="M36" s="111">
        <f t="shared" si="1"/>
        <v>0</v>
      </c>
      <c r="N36" s="86"/>
      <c r="O36" s="86"/>
      <c r="P36" s="87">
        <f t="shared" si="0"/>
        <v>0</v>
      </c>
      <c r="Q36" s="88">
        <f>SUM((K36)-(L36+P36))</f>
        <v>0</v>
      </c>
      <c r="R36" s="78"/>
      <c r="S36" s="76" t="s">
        <v>16</v>
      </c>
      <c r="T36" s="73">
        <v>44071</v>
      </c>
      <c r="U36" s="94">
        <f>SUMIF(D$5:D$498,"8/28/2020",K$5:K$498)</f>
        <v>0</v>
      </c>
      <c r="V36" s="93"/>
      <c r="W36" s="93"/>
      <c r="X36" s="93"/>
      <c r="Y36" s="93"/>
    </row>
    <row r="37" spans="1:26" ht="16" customHeight="1" x14ac:dyDescent="0.2">
      <c r="A37" s="78"/>
      <c r="B37" s="81">
        <v>33</v>
      </c>
      <c r="C37" s="81"/>
      <c r="D37" s="82"/>
      <c r="E37" s="83"/>
      <c r="F37" s="71"/>
      <c r="G37" s="73"/>
      <c r="H37" s="34"/>
      <c r="I37" s="34"/>
      <c r="J37" s="83"/>
      <c r="K37" s="84"/>
      <c r="L37" s="85">
        <f>SUMIFS('Inventory Master'!$L$7:$L$1000,'Inventory Master'!$B$7:$B$1000,$C37,'Inventory Master'!$D$7:$D$1000,$E37,'Inventory Master'!$E$7:$E$1000,$F37,'Inventory Master'!$F$7:$F$1000,$G37,'Inventory Master'!$G$7:$G$1000,$H37)*J37</f>
        <v>0</v>
      </c>
      <c r="M37" s="111">
        <f t="shared" si="1"/>
        <v>0</v>
      </c>
      <c r="N37" s="86"/>
      <c r="O37" s="86"/>
      <c r="P37" s="87">
        <f t="shared" si="0"/>
        <v>0</v>
      </c>
      <c r="Q37" s="88">
        <f>SUM((K37)-(L37+P37))</f>
        <v>0</v>
      </c>
      <c r="R37" s="78"/>
      <c r="S37" s="76" t="s">
        <v>17</v>
      </c>
      <c r="T37" s="73">
        <v>44072</v>
      </c>
      <c r="U37" s="94">
        <f>SUMIF(D$5:D$398,"8/29/2020",K$5:K$498)</f>
        <v>0</v>
      </c>
      <c r="W37" s="93"/>
      <c r="X37" s="93"/>
      <c r="Y37" s="93"/>
    </row>
    <row r="38" spans="1:26" ht="16" customHeight="1" x14ac:dyDescent="0.2">
      <c r="A38" s="78"/>
      <c r="B38" s="81">
        <v>35</v>
      </c>
      <c r="C38" s="81"/>
      <c r="D38" s="82"/>
      <c r="E38" s="83"/>
      <c r="F38" s="71"/>
      <c r="G38" s="73"/>
      <c r="H38" s="34"/>
      <c r="I38" s="34"/>
      <c r="J38" s="83"/>
      <c r="K38" s="84"/>
      <c r="L38" s="85">
        <f>SUMIFS('Inventory Master'!$L$7:$L$1000,'Inventory Master'!$B$7:$B$1000,$C38,'Inventory Master'!$D$7:$D$1000,$E38,'Inventory Master'!$E$7:$E$1000,$F38,'Inventory Master'!$F$7:$F$1000,$G38,'Inventory Master'!$G$7:$G$1000,$H38)*J38</f>
        <v>0</v>
      </c>
      <c r="M38" s="111">
        <f t="shared" si="1"/>
        <v>0</v>
      </c>
      <c r="N38" s="86"/>
      <c r="O38" s="86"/>
      <c r="P38" s="87">
        <f t="shared" si="0"/>
        <v>0</v>
      </c>
      <c r="Q38" s="88">
        <f>SUM((K38)-(L38+P38))</f>
        <v>0</v>
      </c>
      <c r="R38" s="78"/>
      <c r="S38" s="76" t="s">
        <v>18</v>
      </c>
      <c r="T38" s="73">
        <v>44073</v>
      </c>
      <c r="U38" s="94">
        <f>SUMIF(D$5:D$498,"8/30/2020",K$5:K$498)</f>
        <v>0</v>
      </c>
      <c r="W38" s="93"/>
      <c r="X38" s="93"/>
      <c r="Y38" s="93"/>
    </row>
    <row r="39" spans="1:26" ht="16" customHeight="1" thickBot="1" x14ac:dyDescent="0.25">
      <c r="A39" s="78"/>
      <c r="B39" s="81">
        <v>36</v>
      </c>
      <c r="C39" s="81"/>
      <c r="D39" s="82"/>
      <c r="E39" s="83"/>
      <c r="F39" s="71"/>
      <c r="G39" s="73"/>
      <c r="H39" s="34"/>
      <c r="I39" s="34"/>
      <c r="J39" s="83"/>
      <c r="K39" s="84"/>
      <c r="L39" s="85">
        <f>SUMIFS('Inventory Master'!$L$7:$L$1000,'Inventory Master'!$B$7:$B$1000,$C39,'Inventory Master'!$D$7:$D$1000,$E39,'Inventory Master'!$E$7:$E$1000,$F39,'Inventory Master'!$F$7:$F$1000,$G39,'Inventory Master'!$G$7:$G$1000,$H39)*J39</f>
        <v>0</v>
      </c>
      <c r="M39" s="111">
        <f t="shared" si="1"/>
        <v>0</v>
      </c>
      <c r="N39" s="86"/>
      <c r="O39" s="86"/>
      <c r="P39" s="87">
        <f t="shared" si="0"/>
        <v>0</v>
      </c>
      <c r="Q39" s="88">
        <f>SUM((K39)-(L39+P39))</f>
        <v>0</v>
      </c>
      <c r="R39" s="78"/>
      <c r="S39" s="77" t="s">
        <v>12</v>
      </c>
      <c r="T39" s="74">
        <v>44074</v>
      </c>
      <c r="U39" s="102">
        <f>SUMIF(D$5:D$498,"8/31/2020",K$5:K$498)</f>
        <v>0</v>
      </c>
      <c r="W39" s="93"/>
      <c r="X39" s="93"/>
      <c r="Y39" s="93"/>
    </row>
    <row r="40" spans="1:26" ht="16" customHeight="1" x14ac:dyDescent="0.2">
      <c r="A40" s="78"/>
      <c r="B40" s="81">
        <v>37</v>
      </c>
      <c r="C40" s="81"/>
      <c r="D40" s="82"/>
      <c r="E40" s="83"/>
      <c r="F40" s="71"/>
      <c r="G40" s="73"/>
      <c r="H40" s="34"/>
      <c r="I40" s="34"/>
      <c r="J40" s="83"/>
      <c r="K40" s="84"/>
      <c r="L40" s="85">
        <f>SUMIFS('Inventory Master'!$L$7:$L$1000,'Inventory Master'!$B$7:$B$1000,$C40,'Inventory Master'!$D$7:$D$1000,$E40,'Inventory Master'!$E$7:$E$1000,$F40,'Inventory Master'!$F$7:$F$1000,$G40,'Inventory Master'!$G$7:$G$1000,$H40)*J40</f>
        <v>0</v>
      </c>
      <c r="M40" s="111">
        <f t="shared" si="1"/>
        <v>0</v>
      </c>
      <c r="N40" s="86"/>
      <c r="O40" s="86"/>
      <c r="P40" s="87">
        <f t="shared" si="0"/>
        <v>0</v>
      </c>
      <c r="Q40" s="88">
        <f>SUM((K40)-(L40+P40))</f>
        <v>0</v>
      </c>
      <c r="R40" s="78"/>
      <c r="U40" s="118"/>
      <c r="W40" s="93"/>
      <c r="X40" s="93"/>
      <c r="Y40" s="93"/>
    </row>
    <row r="41" spans="1:26" ht="16" customHeight="1" x14ac:dyDescent="0.2">
      <c r="A41" s="78"/>
      <c r="B41" s="81">
        <v>38</v>
      </c>
      <c r="C41" s="81"/>
      <c r="D41" s="82"/>
      <c r="E41" s="83"/>
      <c r="F41" s="71"/>
      <c r="G41" s="73"/>
      <c r="H41" s="34"/>
      <c r="I41" s="34"/>
      <c r="J41" s="83"/>
      <c r="K41" s="84"/>
      <c r="L41" s="85">
        <f>SUMIFS('Inventory Master'!$L$7:$L$1000,'Inventory Master'!$B$7:$B$1000,$C41,'Inventory Master'!$D$7:$D$1000,$E41,'Inventory Master'!$E$7:$E$1000,$F41,'Inventory Master'!$F$7:$F$1000,$G41,'Inventory Master'!$G$7:$G$1000,$H41)*J41</f>
        <v>0</v>
      </c>
      <c r="M41" s="111">
        <f t="shared" si="1"/>
        <v>0</v>
      </c>
      <c r="N41" s="86"/>
      <c r="O41" s="86"/>
      <c r="P41" s="87">
        <f t="shared" si="0"/>
        <v>0</v>
      </c>
      <c r="Q41" s="88">
        <f>SUM((K41)-(L41+P41))</f>
        <v>0</v>
      </c>
      <c r="R41" s="78"/>
      <c r="W41" s="93"/>
      <c r="X41" s="93"/>
      <c r="Y41" s="93"/>
    </row>
    <row r="42" spans="1:26" ht="16" customHeight="1" x14ac:dyDescent="0.2">
      <c r="A42" s="78"/>
      <c r="B42" s="81">
        <v>39</v>
      </c>
      <c r="C42" s="81"/>
      <c r="D42" s="82"/>
      <c r="E42" s="83"/>
      <c r="F42" s="71"/>
      <c r="G42" s="73"/>
      <c r="H42" s="34"/>
      <c r="I42" s="34"/>
      <c r="J42" s="83"/>
      <c r="K42" s="84"/>
      <c r="L42" s="85">
        <f>SUMIFS('Inventory Master'!$L$7:$L$1000,'Inventory Master'!$B$7:$B$1000,$C42,'Inventory Master'!$D$7:$D$1000,$E42,'Inventory Master'!$E$7:$E$1000,$F42,'Inventory Master'!$F$7:$F$1000,$G42,'Inventory Master'!$G$7:$G$1000,$H42)*J42</f>
        <v>0</v>
      </c>
      <c r="M42" s="111">
        <f t="shared" si="1"/>
        <v>0</v>
      </c>
      <c r="N42" s="86"/>
      <c r="O42" s="86"/>
      <c r="P42" s="87">
        <f t="shared" si="0"/>
        <v>0</v>
      </c>
      <c r="Q42" s="88">
        <f>SUM((K42)-(L42+P42))</f>
        <v>0</v>
      </c>
      <c r="R42" s="78"/>
      <c r="W42" s="93"/>
      <c r="X42" s="93"/>
    </row>
    <row r="43" spans="1:26" ht="16" customHeight="1" x14ac:dyDescent="0.2">
      <c r="A43" s="78"/>
      <c r="B43" s="81">
        <v>40</v>
      </c>
      <c r="C43" s="81"/>
      <c r="D43" s="82"/>
      <c r="E43" s="83"/>
      <c r="F43" s="71"/>
      <c r="G43" s="73"/>
      <c r="H43" s="34"/>
      <c r="I43" s="34"/>
      <c r="J43" s="83"/>
      <c r="K43" s="84"/>
      <c r="L43" s="85">
        <f>SUMIFS('Inventory Master'!$L$7:$L$1000,'Inventory Master'!$B$7:$B$1000,$C43,'Inventory Master'!$D$7:$D$1000,$E43,'Inventory Master'!$E$7:$E$1000,$F43,'Inventory Master'!$F$7:$F$1000,$G43,'Inventory Master'!$G$7:$G$1000,$H43)*J43</f>
        <v>0</v>
      </c>
      <c r="M43" s="111">
        <f t="shared" si="1"/>
        <v>0</v>
      </c>
      <c r="N43" s="86"/>
      <c r="O43" s="86"/>
      <c r="P43" s="87">
        <f t="shared" si="0"/>
        <v>0</v>
      </c>
      <c r="Q43" s="88">
        <f>SUM((K43)-(L43+P43))</f>
        <v>0</v>
      </c>
      <c r="R43" s="78"/>
      <c r="W43" s="93"/>
      <c r="X43" s="93"/>
    </row>
    <row r="44" spans="1:26" ht="16" customHeight="1" x14ac:dyDescent="0.2">
      <c r="A44" s="78"/>
      <c r="B44" s="81">
        <v>41</v>
      </c>
      <c r="C44" s="81"/>
      <c r="D44" s="82"/>
      <c r="E44" s="83"/>
      <c r="F44" s="71"/>
      <c r="G44" s="73"/>
      <c r="H44" s="34"/>
      <c r="I44" s="34"/>
      <c r="J44" s="83"/>
      <c r="K44" s="84"/>
      <c r="L44" s="85">
        <f>SUMIFS('Inventory Master'!$L$7:$L$1000,'Inventory Master'!$B$7:$B$1000,$C44,'Inventory Master'!$D$7:$D$1000,$E44,'Inventory Master'!$E$7:$E$1000,$F44,'Inventory Master'!$F$7:$F$1000,$G44,'Inventory Master'!$G$7:$G$1000,$H44)*J44</f>
        <v>0</v>
      </c>
      <c r="M44" s="111">
        <f t="shared" si="1"/>
        <v>0</v>
      </c>
      <c r="N44" s="86"/>
      <c r="O44" s="86"/>
      <c r="P44" s="87">
        <f t="shared" si="0"/>
        <v>0</v>
      </c>
      <c r="Q44" s="88">
        <f>SUM((K44)-(L44+P44))</f>
        <v>0</v>
      </c>
      <c r="R44" s="78"/>
    </row>
    <row r="45" spans="1:26" ht="16" customHeight="1" x14ac:dyDescent="0.2">
      <c r="A45" s="78"/>
      <c r="B45" s="81">
        <v>42</v>
      </c>
      <c r="C45" s="81"/>
      <c r="D45" s="82"/>
      <c r="E45" s="83"/>
      <c r="F45" s="71"/>
      <c r="G45" s="73"/>
      <c r="H45" s="34"/>
      <c r="I45" s="34"/>
      <c r="J45" s="83"/>
      <c r="K45" s="84"/>
      <c r="L45" s="85">
        <f>SUMIFS('Inventory Master'!$L$7:$L$1000,'Inventory Master'!$B$7:$B$1000,$C45,'Inventory Master'!$D$7:$D$1000,$E45,'Inventory Master'!$E$7:$E$1000,$F45,'Inventory Master'!$F$7:$F$1000,$G45,'Inventory Master'!$G$7:$G$1000,$H45)*J45</f>
        <v>0</v>
      </c>
      <c r="M45" s="111">
        <f t="shared" si="1"/>
        <v>0</v>
      </c>
      <c r="N45" s="86"/>
      <c r="O45" s="86"/>
      <c r="P45" s="87">
        <f t="shared" si="0"/>
        <v>0</v>
      </c>
      <c r="Q45" s="88">
        <f>SUM((K45)-(L45+P45))</f>
        <v>0</v>
      </c>
      <c r="R45" s="78"/>
    </row>
    <row r="46" spans="1:26" ht="16" customHeight="1" x14ac:dyDescent="0.2">
      <c r="A46" s="78"/>
      <c r="B46" s="81">
        <v>43</v>
      </c>
      <c r="C46" s="81"/>
      <c r="D46" s="82"/>
      <c r="E46" s="83"/>
      <c r="F46" s="71"/>
      <c r="G46" s="73"/>
      <c r="H46" s="34"/>
      <c r="I46" s="34"/>
      <c r="J46" s="83"/>
      <c r="K46" s="84"/>
      <c r="L46" s="85">
        <f>SUMIFS('Inventory Master'!$L$7:$L$1000,'Inventory Master'!$B$7:$B$1000,$C46,'Inventory Master'!$D$7:$D$1000,$E46,'Inventory Master'!$E$7:$E$1000,$F46,'Inventory Master'!$F$7:$F$1000,$G46,'Inventory Master'!$G$7:$G$1000,$H46)*J46</f>
        <v>0</v>
      </c>
      <c r="M46" s="111">
        <f t="shared" si="1"/>
        <v>0</v>
      </c>
      <c r="N46" s="86"/>
      <c r="O46" s="86"/>
      <c r="P46" s="87">
        <f t="shared" si="0"/>
        <v>0</v>
      </c>
      <c r="Q46" s="88">
        <f>SUM((K46)-(L46+P46))</f>
        <v>0</v>
      </c>
      <c r="R46" s="78"/>
    </row>
    <row r="47" spans="1:26" ht="16" customHeight="1" x14ac:dyDescent="0.2">
      <c r="A47" s="78"/>
      <c r="B47" s="81">
        <v>44</v>
      </c>
      <c r="C47" s="81"/>
      <c r="D47" s="82"/>
      <c r="E47" s="83"/>
      <c r="F47" s="71"/>
      <c r="G47" s="73"/>
      <c r="H47" s="34"/>
      <c r="I47" s="34"/>
      <c r="J47" s="83"/>
      <c r="K47" s="84"/>
      <c r="L47" s="85">
        <f>SUMIFS('Inventory Master'!$L$7:$L$1000,'Inventory Master'!$B$7:$B$1000,$C47,'Inventory Master'!$D$7:$D$1000,$E47,'Inventory Master'!$E$7:$E$1000,$F47,'Inventory Master'!$F$7:$F$1000,$G47,'Inventory Master'!$G$7:$G$1000,$H47)*J47</f>
        <v>0</v>
      </c>
      <c r="M47" s="111">
        <f t="shared" si="1"/>
        <v>0</v>
      </c>
      <c r="N47" s="86"/>
      <c r="O47" s="86"/>
      <c r="P47" s="87">
        <f t="shared" si="0"/>
        <v>0</v>
      </c>
      <c r="Q47" s="88">
        <f>SUM((K47)-(L47+P47))</f>
        <v>0</v>
      </c>
      <c r="R47" s="78"/>
    </row>
    <row r="48" spans="1:26" ht="16" customHeight="1" x14ac:dyDescent="0.2">
      <c r="A48" s="78"/>
      <c r="B48" s="81">
        <v>45</v>
      </c>
      <c r="C48" s="81"/>
      <c r="D48" s="82"/>
      <c r="E48" s="83"/>
      <c r="F48" s="71"/>
      <c r="G48" s="73"/>
      <c r="H48" s="34"/>
      <c r="I48" s="34"/>
      <c r="J48" s="83"/>
      <c r="K48" s="84"/>
      <c r="L48" s="85">
        <f>SUMIFS('Inventory Master'!$L$7:$L$1000,'Inventory Master'!$B$7:$B$1000,$C48,'Inventory Master'!$D$7:$D$1000,$E48,'Inventory Master'!$E$7:$E$1000,$F48,'Inventory Master'!$F$7:$F$1000,$G48,'Inventory Master'!$G$7:$G$1000,$H48)*J48</f>
        <v>0</v>
      </c>
      <c r="M48" s="111">
        <f t="shared" si="1"/>
        <v>0</v>
      </c>
      <c r="N48" s="86"/>
      <c r="O48" s="86"/>
      <c r="P48" s="87">
        <f t="shared" si="0"/>
        <v>0</v>
      </c>
      <c r="Q48" s="88">
        <f>SUM((K48)-(L48+P48))</f>
        <v>0</v>
      </c>
      <c r="R48" s="78"/>
    </row>
    <row r="49" spans="1:24" ht="16" customHeight="1" x14ac:dyDescent="0.2">
      <c r="A49" s="78"/>
      <c r="B49" s="81">
        <v>46</v>
      </c>
      <c r="C49" s="81"/>
      <c r="D49" s="82"/>
      <c r="E49" s="83"/>
      <c r="F49" s="71"/>
      <c r="G49" s="73"/>
      <c r="H49" s="34"/>
      <c r="I49" s="34"/>
      <c r="J49" s="83"/>
      <c r="K49" s="84"/>
      <c r="L49" s="85">
        <f>SUMIFS('Inventory Master'!$L$7:$L$1000,'Inventory Master'!$B$7:$B$1000,$C49,'Inventory Master'!$D$7:$D$1000,$E49,'Inventory Master'!$E$7:$E$1000,$F49,'Inventory Master'!$F$7:$F$1000,$G49,'Inventory Master'!$G$7:$G$1000,$H49)*J49</f>
        <v>0</v>
      </c>
      <c r="M49" s="111">
        <f t="shared" si="1"/>
        <v>0</v>
      </c>
      <c r="N49" s="86"/>
      <c r="O49" s="86"/>
      <c r="P49" s="87">
        <f t="shared" si="0"/>
        <v>0</v>
      </c>
      <c r="Q49" s="88">
        <f>SUM((K49)-(L49+P49))</f>
        <v>0</v>
      </c>
      <c r="R49" s="78"/>
    </row>
    <row r="50" spans="1:24" ht="16" customHeight="1" x14ac:dyDescent="0.2">
      <c r="A50" s="78"/>
      <c r="B50" s="81">
        <v>47</v>
      </c>
      <c r="C50" s="81"/>
      <c r="D50" s="82"/>
      <c r="E50" s="83"/>
      <c r="F50" s="71"/>
      <c r="G50" s="73"/>
      <c r="H50" s="34"/>
      <c r="I50" s="34"/>
      <c r="J50" s="83"/>
      <c r="K50" s="84"/>
      <c r="L50" s="85">
        <f>SUMIFS('Inventory Master'!$L$7:$L$1000,'Inventory Master'!$B$7:$B$1000,$C50,'Inventory Master'!$D$7:$D$1000,$E50,'Inventory Master'!$E$7:$E$1000,$F50,'Inventory Master'!$F$7:$F$1000,$G50,'Inventory Master'!$G$7:$G$1000,$H50)*J50</f>
        <v>0</v>
      </c>
      <c r="M50" s="111">
        <f t="shared" si="1"/>
        <v>0</v>
      </c>
      <c r="N50" s="86"/>
      <c r="O50" s="86"/>
      <c r="P50" s="87">
        <f t="shared" si="0"/>
        <v>0</v>
      </c>
      <c r="Q50" s="88">
        <f>SUM((K50)-(L50+P50))</f>
        <v>0</v>
      </c>
      <c r="R50" s="78"/>
    </row>
    <row r="51" spans="1:24" ht="16" customHeight="1" x14ac:dyDescent="0.2">
      <c r="A51" s="78"/>
      <c r="B51" s="81">
        <v>48</v>
      </c>
      <c r="C51" s="81"/>
      <c r="D51" s="82"/>
      <c r="E51" s="83"/>
      <c r="F51" s="71"/>
      <c r="G51" s="73"/>
      <c r="H51" s="34"/>
      <c r="I51" s="34"/>
      <c r="J51" s="83"/>
      <c r="K51" s="84"/>
      <c r="L51" s="85">
        <f>SUMIFS('Inventory Master'!$L$7:$L$1000,'Inventory Master'!$B$7:$B$1000,$C51,'Inventory Master'!$D$7:$D$1000,$E51,'Inventory Master'!$E$7:$E$1000,$F51,'Inventory Master'!$F$7:$F$1000,$G51,'Inventory Master'!$G$7:$G$1000,$H51)*J51</f>
        <v>0</v>
      </c>
      <c r="M51" s="111">
        <f t="shared" si="1"/>
        <v>0</v>
      </c>
      <c r="N51" s="86"/>
      <c r="O51" s="86"/>
      <c r="P51" s="87">
        <f t="shared" si="0"/>
        <v>0</v>
      </c>
      <c r="Q51" s="88">
        <f>SUM((K51)-(L51+P51))</f>
        <v>0</v>
      </c>
      <c r="R51" s="78"/>
    </row>
    <row r="52" spans="1:24" ht="16" customHeight="1" x14ac:dyDescent="0.2">
      <c r="A52" s="78"/>
      <c r="B52" s="81">
        <v>49</v>
      </c>
      <c r="C52" s="81"/>
      <c r="D52" s="82"/>
      <c r="E52" s="83"/>
      <c r="F52" s="71"/>
      <c r="G52" s="73"/>
      <c r="H52" s="34"/>
      <c r="I52" s="34"/>
      <c r="J52" s="83"/>
      <c r="K52" s="84"/>
      <c r="L52" s="85">
        <f>SUMIFS('Inventory Master'!$L$7:$L$1000,'Inventory Master'!$B$7:$B$1000,$C52,'Inventory Master'!$D$7:$D$1000,$E52,'Inventory Master'!$E$7:$E$1000,$F52,'Inventory Master'!$F$7:$F$1000,$G52,'Inventory Master'!$G$7:$G$1000,$H52)*J52</f>
        <v>0</v>
      </c>
      <c r="M52" s="111">
        <f t="shared" si="1"/>
        <v>0</v>
      </c>
      <c r="N52" s="86"/>
      <c r="O52" s="86"/>
      <c r="P52" s="87">
        <f t="shared" si="0"/>
        <v>0</v>
      </c>
      <c r="Q52" s="88">
        <f>SUM((K52)-(L52+P52))</f>
        <v>0</v>
      </c>
      <c r="R52" s="78"/>
    </row>
    <row r="53" spans="1:24" ht="16" customHeight="1" x14ac:dyDescent="0.2">
      <c r="A53" s="78"/>
      <c r="B53" s="81">
        <v>50</v>
      </c>
      <c r="C53" s="81"/>
      <c r="D53" s="82"/>
      <c r="E53" s="83"/>
      <c r="F53" s="71"/>
      <c r="G53" s="73"/>
      <c r="H53" s="34"/>
      <c r="I53" s="34"/>
      <c r="J53" s="83"/>
      <c r="K53" s="84"/>
      <c r="L53" s="85">
        <f>SUMIFS('Inventory Master'!$L$7:$L$1000,'Inventory Master'!$B$7:$B$1000,$C53,'Inventory Master'!$D$7:$D$1000,$E53,'Inventory Master'!$E$7:$E$1000,$F53,'Inventory Master'!$F$7:$F$1000,$G53,'Inventory Master'!$G$7:$G$1000,$H53)*J53</f>
        <v>0</v>
      </c>
      <c r="M53" s="111">
        <f t="shared" si="1"/>
        <v>0</v>
      </c>
      <c r="N53" s="86"/>
      <c r="O53" s="86"/>
      <c r="P53" s="87">
        <f t="shared" si="0"/>
        <v>0</v>
      </c>
      <c r="Q53" s="88">
        <f>SUM((K53)-(L53+P53))</f>
        <v>0</v>
      </c>
      <c r="R53" s="78"/>
    </row>
    <row r="54" spans="1:24" ht="16" customHeight="1" x14ac:dyDescent="0.2">
      <c r="A54" s="78"/>
      <c r="B54" s="81">
        <v>51</v>
      </c>
      <c r="C54" s="81"/>
      <c r="D54" s="82"/>
      <c r="E54" s="83"/>
      <c r="F54" s="71"/>
      <c r="G54" s="73"/>
      <c r="H54" s="34"/>
      <c r="I54" s="34"/>
      <c r="J54" s="83"/>
      <c r="K54" s="84"/>
      <c r="L54" s="85">
        <f>SUMIFS('Inventory Master'!$L$7:$L$1000,'Inventory Master'!$B$7:$B$1000,$C54,'Inventory Master'!$D$7:$D$1000,$E54,'Inventory Master'!$E$7:$E$1000,$F54,'Inventory Master'!$F$7:$F$1000,$G54,'Inventory Master'!$G$7:$G$1000,$H54)*J54</f>
        <v>0</v>
      </c>
      <c r="M54" s="111">
        <f t="shared" si="1"/>
        <v>0</v>
      </c>
      <c r="N54" s="86"/>
      <c r="O54" s="86"/>
      <c r="P54" s="87">
        <f t="shared" si="0"/>
        <v>0</v>
      </c>
      <c r="Q54" s="88">
        <f>SUM((K54)-(L54+P54))</f>
        <v>0</v>
      </c>
      <c r="R54" s="78"/>
    </row>
    <row r="55" spans="1:24" ht="16" customHeight="1" x14ac:dyDescent="0.2">
      <c r="A55" s="78"/>
      <c r="B55" s="81">
        <v>52</v>
      </c>
      <c r="C55" s="81"/>
      <c r="D55" s="82"/>
      <c r="E55" s="83"/>
      <c r="F55" s="71"/>
      <c r="G55" s="73"/>
      <c r="H55" s="34"/>
      <c r="I55" s="34"/>
      <c r="J55" s="83"/>
      <c r="K55" s="84"/>
      <c r="L55" s="85">
        <f>SUMIFS('Inventory Master'!$L$7:$L$1000,'Inventory Master'!$B$7:$B$1000,$C55,'Inventory Master'!$D$7:$D$1000,$E55,'Inventory Master'!$E$7:$E$1000,$F55,'Inventory Master'!$F$7:$F$1000,$G55,'Inventory Master'!$G$7:$G$1000,$H55)*J55</f>
        <v>0</v>
      </c>
      <c r="M55" s="111">
        <f t="shared" si="1"/>
        <v>0</v>
      </c>
      <c r="N55" s="86"/>
      <c r="O55" s="86"/>
      <c r="P55" s="87">
        <f t="shared" si="0"/>
        <v>0</v>
      </c>
      <c r="Q55" s="88">
        <f>SUM((K55)-(L55+P55))</f>
        <v>0</v>
      </c>
      <c r="R55" s="78"/>
    </row>
    <row r="56" spans="1:24" ht="16" customHeight="1" x14ac:dyDescent="0.2">
      <c r="A56" s="78"/>
      <c r="B56" s="81">
        <v>53</v>
      </c>
      <c r="C56" s="81"/>
      <c r="D56" s="82"/>
      <c r="E56" s="83"/>
      <c r="F56" s="71"/>
      <c r="G56" s="73"/>
      <c r="H56" s="34"/>
      <c r="I56" s="34"/>
      <c r="J56" s="83"/>
      <c r="K56" s="84"/>
      <c r="L56" s="85">
        <f>SUMIFS('Inventory Master'!$L$7:$L$1000,'Inventory Master'!$B$7:$B$1000,$C56,'Inventory Master'!$D$7:$D$1000,$E56,'Inventory Master'!$E$7:$E$1000,$F56,'Inventory Master'!$F$7:$F$1000,$G56,'Inventory Master'!$G$7:$G$1000,$H56)*J56</f>
        <v>0</v>
      </c>
      <c r="M56" s="111">
        <f t="shared" si="1"/>
        <v>0</v>
      </c>
      <c r="N56" s="86"/>
      <c r="O56" s="86"/>
      <c r="P56" s="87">
        <f t="shared" si="0"/>
        <v>0</v>
      </c>
      <c r="Q56" s="88">
        <f>SUM((K56)-(L56+P56))</f>
        <v>0</v>
      </c>
      <c r="R56" s="78"/>
      <c r="S56" s="78"/>
      <c r="T56" s="78"/>
      <c r="U56" s="78"/>
      <c r="V56" s="78"/>
    </row>
    <row r="57" spans="1:24" ht="16" customHeight="1" x14ac:dyDescent="0.2">
      <c r="A57" s="78"/>
      <c r="B57" s="81">
        <v>54</v>
      </c>
      <c r="C57" s="81"/>
      <c r="D57" s="82"/>
      <c r="E57" s="83"/>
      <c r="F57" s="71"/>
      <c r="G57" s="73"/>
      <c r="H57" s="34"/>
      <c r="I57" s="34"/>
      <c r="J57" s="83"/>
      <c r="K57" s="84"/>
      <c r="L57" s="85">
        <f>SUMIFS('Inventory Master'!$L$7:$L$1000,'Inventory Master'!$B$7:$B$1000,$C57,'Inventory Master'!$D$7:$D$1000,$E57,'Inventory Master'!$E$7:$E$1000,$F57,'Inventory Master'!$F$7:$F$1000,$G57,'Inventory Master'!$G$7:$G$1000,$H57)*J57</f>
        <v>0</v>
      </c>
      <c r="M57" s="111">
        <f t="shared" si="1"/>
        <v>0</v>
      </c>
      <c r="N57" s="86"/>
      <c r="O57" s="86"/>
      <c r="P57" s="87">
        <f t="shared" si="0"/>
        <v>0</v>
      </c>
      <c r="Q57" s="88">
        <f>SUM((K57)-(L57+P57))</f>
        <v>0</v>
      </c>
      <c r="R57" s="78"/>
      <c r="S57" s="78"/>
      <c r="T57" s="78"/>
      <c r="U57" s="78"/>
      <c r="V57" s="78"/>
    </row>
    <row r="58" spans="1:24" ht="16" customHeight="1" x14ac:dyDescent="0.2">
      <c r="A58" s="78"/>
      <c r="B58" s="81">
        <v>55</v>
      </c>
      <c r="C58" s="81"/>
      <c r="D58" s="82"/>
      <c r="E58" s="83"/>
      <c r="F58" s="71"/>
      <c r="G58" s="73"/>
      <c r="H58" s="34"/>
      <c r="I58" s="34"/>
      <c r="J58" s="83"/>
      <c r="K58" s="84"/>
      <c r="L58" s="85">
        <f>SUMIFS('Inventory Master'!$L$7:$L$1000,'Inventory Master'!$B$7:$B$1000,$C58,'Inventory Master'!$D$7:$D$1000,$E58,'Inventory Master'!$E$7:$E$1000,$F58,'Inventory Master'!$F$7:$F$1000,$G58,'Inventory Master'!$G$7:$G$1000,$H58)*J58</f>
        <v>0</v>
      </c>
      <c r="M58" s="111">
        <f t="shared" si="1"/>
        <v>0</v>
      </c>
      <c r="N58" s="86"/>
      <c r="O58" s="86"/>
      <c r="P58" s="87">
        <f t="shared" si="0"/>
        <v>0</v>
      </c>
      <c r="Q58" s="88">
        <f>SUM((K58)-(L58+P58))</f>
        <v>0</v>
      </c>
      <c r="R58" s="78"/>
      <c r="S58" s="78"/>
      <c r="T58" s="78"/>
      <c r="U58" s="78"/>
      <c r="V58" s="78"/>
    </row>
    <row r="59" spans="1:24" ht="16" customHeight="1" x14ac:dyDescent="0.2">
      <c r="A59" s="78"/>
      <c r="B59" s="81">
        <v>56</v>
      </c>
      <c r="C59" s="81"/>
      <c r="D59" s="82"/>
      <c r="E59" s="83"/>
      <c r="F59" s="71"/>
      <c r="G59" s="73"/>
      <c r="H59" s="34"/>
      <c r="I59" s="34"/>
      <c r="J59" s="83"/>
      <c r="K59" s="84"/>
      <c r="L59" s="85">
        <f>SUMIFS('Inventory Master'!$L$7:$L$1000,'Inventory Master'!$B$7:$B$1000,$C59,'Inventory Master'!$D$7:$D$1000,$E59,'Inventory Master'!$E$7:$E$1000,$F59,'Inventory Master'!$F$7:$F$1000,$G59,'Inventory Master'!$G$7:$G$1000,$H59)*J59</f>
        <v>0</v>
      </c>
      <c r="M59" s="111">
        <f t="shared" si="1"/>
        <v>0</v>
      </c>
      <c r="N59" s="86"/>
      <c r="O59" s="86"/>
      <c r="P59" s="87">
        <f t="shared" si="0"/>
        <v>0</v>
      </c>
      <c r="Q59" s="88">
        <f>SUM((K59)-(L59+P59))</f>
        <v>0</v>
      </c>
      <c r="R59" s="78"/>
      <c r="S59" s="78"/>
      <c r="T59" s="78"/>
      <c r="U59" s="78"/>
      <c r="V59" s="78"/>
    </row>
    <row r="60" spans="1:24" ht="16" customHeight="1" x14ac:dyDescent="0.2">
      <c r="A60" s="78"/>
      <c r="B60" s="81">
        <v>57</v>
      </c>
      <c r="C60" s="81"/>
      <c r="D60" s="82"/>
      <c r="E60" s="83"/>
      <c r="F60" s="71"/>
      <c r="G60" s="73"/>
      <c r="H60" s="34"/>
      <c r="I60" s="34"/>
      <c r="J60" s="83"/>
      <c r="K60" s="84"/>
      <c r="L60" s="85">
        <f>SUMIFS('Inventory Master'!$L$7:$L$1000,'Inventory Master'!$B$7:$B$1000,$C60,'Inventory Master'!$D$7:$D$1000,$E60,'Inventory Master'!$E$7:$E$1000,$F60,'Inventory Master'!$F$7:$F$1000,$G60,'Inventory Master'!$G$7:$G$1000,$H60)*J60</f>
        <v>0</v>
      </c>
      <c r="M60" s="111">
        <f t="shared" si="1"/>
        <v>0</v>
      </c>
      <c r="N60" s="86"/>
      <c r="O60" s="86"/>
      <c r="P60" s="87">
        <f t="shared" si="0"/>
        <v>0</v>
      </c>
      <c r="Q60" s="88">
        <f>SUM((K60)-(L60+P60))</f>
        <v>0</v>
      </c>
      <c r="R60" s="78"/>
      <c r="S60" s="78"/>
      <c r="T60" s="78"/>
      <c r="U60" s="78"/>
      <c r="V60" s="78"/>
    </row>
    <row r="61" spans="1:24" ht="16" customHeight="1" x14ac:dyDescent="0.2">
      <c r="A61" s="78"/>
      <c r="B61" s="81">
        <v>58</v>
      </c>
      <c r="C61" s="81"/>
      <c r="D61" s="82"/>
      <c r="E61" s="83"/>
      <c r="F61" s="71"/>
      <c r="G61" s="73"/>
      <c r="H61" s="34"/>
      <c r="I61" s="34"/>
      <c r="J61" s="83"/>
      <c r="K61" s="84"/>
      <c r="L61" s="85">
        <f>SUMIFS('Inventory Master'!$L$7:$L$1000,'Inventory Master'!$B$7:$B$1000,$C61,'Inventory Master'!$D$7:$D$1000,$E61,'Inventory Master'!$E$7:$E$1000,$F61,'Inventory Master'!$F$7:$F$1000,$G61,'Inventory Master'!$G$7:$G$1000,$H61)*J61</f>
        <v>0</v>
      </c>
      <c r="M61" s="111">
        <f t="shared" si="1"/>
        <v>0</v>
      </c>
      <c r="N61" s="86"/>
      <c r="O61" s="86"/>
      <c r="P61" s="87">
        <f t="shared" si="0"/>
        <v>0</v>
      </c>
      <c r="Q61" s="88">
        <f>SUM((K61)-(L61+P61))</f>
        <v>0</v>
      </c>
      <c r="R61" s="78"/>
      <c r="S61" s="78"/>
      <c r="T61" s="78"/>
      <c r="U61" s="78"/>
      <c r="V61" s="78"/>
    </row>
    <row r="62" spans="1:24" ht="16" customHeight="1" x14ac:dyDescent="0.2">
      <c r="A62" s="78"/>
      <c r="B62" s="81">
        <v>59</v>
      </c>
      <c r="C62" s="81"/>
      <c r="D62" s="82"/>
      <c r="E62" s="83"/>
      <c r="F62" s="71"/>
      <c r="G62" s="73"/>
      <c r="H62" s="34"/>
      <c r="I62" s="34"/>
      <c r="J62" s="83"/>
      <c r="K62" s="84"/>
      <c r="L62" s="85">
        <f>SUMIFS('Inventory Master'!$L$7:$L$1000,'Inventory Master'!$B$7:$B$1000,$C62,'Inventory Master'!$D$7:$D$1000,$E62,'Inventory Master'!$E$7:$E$1000,$F62,'Inventory Master'!$F$7:$F$1000,$G62,'Inventory Master'!$G$7:$G$1000,$H62)*J62</f>
        <v>0</v>
      </c>
      <c r="M62" s="111">
        <f t="shared" si="1"/>
        <v>0</v>
      </c>
      <c r="N62" s="86"/>
      <c r="O62" s="86"/>
      <c r="P62" s="87">
        <f t="shared" si="0"/>
        <v>0</v>
      </c>
      <c r="Q62" s="88">
        <f>SUM((K62)-(L62+P62))</f>
        <v>0</v>
      </c>
      <c r="R62" s="78"/>
      <c r="S62" s="78"/>
      <c r="T62" s="78"/>
      <c r="U62" s="78"/>
      <c r="V62" s="78"/>
    </row>
    <row r="63" spans="1:24" ht="16" customHeight="1" x14ac:dyDescent="0.2">
      <c r="A63" s="78"/>
      <c r="B63" s="81">
        <v>60</v>
      </c>
      <c r="C63" s="81"/>
      <c r="D63" s="82"/>
      <c r="E63" s="83"/>
      <c r="F63" s="71"/>
      <c r="G63" s="73"/>
      <c r="H63" s="34"/>
      <c r="I63" s="34"/>
      <c r="J63" s="83"/>
      <c r="K63" s="84"/>
      <c r="L63" s="85">
        <f>SUMIFS('Inventory Master'!$L$7:$L$1000,'Inventory Master'!$B$7:$B$1000,$C63,'Inventory Master'!$D$7:$D$1000,$E63,'Inventory Master'!$E$7:$E$1000,$F63,'Inventory Master'!$F$7:$F$1000,$G63,'Inventory Master'!$G$7:$G$1000,$H63)*J63</f>
        <v>0</v>
      </c>
      <c r="M63" s="111">
        <f t="shared" si="1"/>
        <v>0</v>
      </c>
      <c r="N63" s="86"/>
      <c r="O63" s="86"/>
      <c r="P63" s="87">
        <f t="shared" si="0"/>
        <v>0</v>
      </c>
      <c r="Q63" s="88">
        <f>SUM((K63)-(L63+P63))</f>
        <v>0</v>
      </c>
      <c r="R63" s="78"/>
      <c r="S63" s="78"/>
      <c r="T63" s="78"/>
      <c r="U63" s="78"/>
      <c r="V63" s="78"/>
      <c r="W63" s="78"/>
      <c r="X63" s="78"/>
    </row>
    <row r="64" spans="1:24" ht="16" customHeight="1" x14ac:dyDescent="0.2">
      <c r="A64" s="78"/>
      <c r="B64" s="81">
        <v>61</v>
      </c>
      <c r="C64" s="81"/>
      <c r="D64" s="82"/>
      <c r="E64" s="83"/>
      <c r="F64" s="71"/>
      <c r="G64" s="73"/>
      <c r="H64" s="34"/>
      <c r="I64" s="34"/>
      <c r="J64" s="83"/>
      <c r="K64" s="84"/>
      <c r="L64" s="85">
        <f>SUMIFS('Inventory Master'!$L$7:$L$1000,'Inventory Master'!$B$7:$B$1000,$C64,'Inventory Master'!$D$7:$D$1000,$E64,'Inventory Master'!$E$7:$E$1000,$F64,'Inventory Master'!$F$7:$F$1000,$G64,'Inventory Master'!$G$7:$G$1000,$H64)*J64</f>
        <v>0</v>
      </c>
      <c r="M64" s="111">
        <f t="shared" si="1"/>
        <v>0</v>
      </c>
      <c r="N64" s="86"/>
      <c r="O64" s="86"/>
      <c r="P64" s="87">
        <f t="shared" si="0"/>
        <v>0</v>
      </c>
      <c r="Q64" s="88">
        <f>SUM((K64)-(L64+P64))</f>
        <v>0</v>
      </c>
      <c r="R64" s="78"/>
      <c r="S64" s="78"/>
      <c r="T64" s="78"/>
      <c r="U64" s="78"/>
      <c r="V64" s="78"/>
      <c r="W64" s="78"/>
      <c r="X64" s="78"/>
    </row>
    <row r="65" spans="1:25" ht="16" customHeight="1" x14ac:dyDescent="0.2">
      <c r="A65" s="78"/>
      <c r="B65" s="81">
        <v>62</v>
      </c>
      <c r="C65" s="81"/>
      <c r="D65" s="82"/>
      <c r="E65" s="83"/>
      <c r="F65" s="71"/>
      <c r="G65" s="73"/>
      <c r="H65" s="34"/>
      <c r="I65" s="34"/>
      <c r="J65" s="83"/>
      <c r="K65" s="84"/>
      <c r="L65" s="85">
        <f>SUMIFS('Inventory Master'!$L$7:$L$1000,'Inventory Master'!$B$7:$B$1000,$C65,'Inventory Master'!$D$7:$D$1000,$E65,'Inventory Master'!$E$7:$E$1000,$F65,'Inventory Master'!$F$7:$F$1000,$G65,'Inventory Master'!$G$7:$G$1000,$H65)*J65</f>
        <v>0</v>
      </c>
      <c r="M65" s="111">
        <f t="shared" si="1"/>
        <v>0</v>
      </c>
      <c r="N65" s="86"/>
      <c r="O65" s="86"/>
      <c r="P65" s="87">
        <f t="shared" si="0"/>
        <v>0</v>
      </c>
      <c r="Q65" s="88">
        <f>SUM((K65)-(L65+P65))</f>
        <v>0</v>
      </c>
      <c r="R65" s="78"/>
      <c r="S65" s="78"/>
      <c r="T65" s="78"/>
      <c r="U65" s="78"/>
      <c r="V65" s="78"/>
      <c r="W65" s="78"/>
      <c r="X65" s="78"/>
    </row>
    <row r="66" spans="1:25" ht="16" customHeight="1" x14ac:dyDescent="0.2">
      <c r="A66" s="78"/>
      <c r="B66" s="81">
        <v>63</v>
      </c>
      <c r="C66" s="81"/>
      <c r="D66" s="82"/>
      <c r="E66" s="83"/>
      <c r="F66" s="71"/>
      <c r="G66" s="73"/>
      <c r="H66" s="34"/>
      <c r="I66" s="34"/>
      <c r="J66" s="83"/>
      <c r="K66" s="84"/>
      <c r="L66" s="85">
        <f>SUMIFS('Inventory Master'!$L$7:$L$1000,'Inventory Master'!$B$7:$B$1000,$C66,'Inventory Master'!$D$7:$D$1000,$E66,'Inventory Master'!$E$7:$E$1000,$F66,'Inventory Master'!$F$7:$F$1000,$G66,'Inventory Master'!$G$7:$G$1000,$H66)*J66</f>
        <v>0</v>
      </c>
      <c r="M66" s="111">
        <f t="shared" si="1"/>
        <v>0</v>
      </c>
      <c r="N66" s="86"/>
      <c r="O66" s="86"/>
      <c r="P66" s="87">
        <f t="shared" si="0"/>
        <v>0</v>
      </c>
      <c r="Q66" s="88">
        <f>SUM((K66)-(L66+P66))</f>
        <v>0</v>
      </c>
      <c r="R66" s="78"/>
      <c r="S66" s="78"/>
      <c r="T66" s="78"/>
      <c r="U66" s="78"/>
      <c r="V66" s="78"/>
      <c r="W66" s="78"/>
      <c r="X66" s="78"/>
    </row>
    <row r="67" spans="1:25" ht="16" customHeight="1" x14ac:dyDescent="0.2">
      <c r="A67" s="78"/>
      <c r="B67" s="81">
        <v>64</v>
      </c>
      <c r="C67" s="81"/>
      <c r="D67" s="82"/>
      <c r="E67" s="83"/>
      <c r="F67" s="71"/>
      <c r="G67" s="73"/>
      <c r="H67" s="34"/>
      <c r="I67" s="34"/>
      <c r="J67" s="83"/>
      <c r="K67" s="84"/>
      <c r="L67" s="85">
        <f>SUMIFS('Inventory Master'!$L$7:$L$1000,'Inventory Master'!$B$7:$B$1000,$C67,'Inventory Master'!$D$7:$D$1000,$E67,'Inventory Master'!$E$7:$E$1000,$F67,'Inventory Master'!$F$7:$F$1000,$G67,'Inventory Master'!$G$7:$G$1000,$H67)*J67</f>
        <v>0</v>
      </c>
      <c r="M67" s="111">
        <f t="shared" si="1"/>
        <v>0</v>
      </c>
      <c r="N67" s="86"/>
      <c r="O67" s="86"/>
      <c r="P67" s="87">
        <f t="shared" si="0"/>
        <v>0</v>
      </c>
      <c r="Q67" s="88">
        <f>SUM((K67)-(L67+P67))</f>
        <v>0</v>
      </c>
      <c r="R67" s="78"/>
      <c r="S67" s="78"/>
      <c r="T67" s="78"/>
      <c r="U67" s="78"/>
      <c r="V67" s="78"/>
      <c r="W67" s="78"/>
      <c r="X67" s="78"/>
    </row>
    <row r="68" spans="1:25" ht="16" customHeight="1" x14ac:dyDescent="0.2">
      <c r="A68" s="78"/>
      <c r="B68" s="81">
        <v>65</v>
      </c>
      <c r="C68" s="81"/>
      <c r="D68" s="82"/>
      <c r="E68" s="83"/>
      <c r="F68" s="71"/>
      <c r="G68" s="73"/>
      <c r="H68" s="34"/>
      <c r="I68" s="34"/>
      <c r="J68" s="83"/>
      <c r="K68" s="84"/>
      <c r="L68" s="85">
        <f>SUMIFS('Inventory Master'!$L$7:$L$1000,'Inventory Master'!$B$7:$B$1000,$C68,'Inventory Master'!$D$7:$D$1000,$E68,'Inventory Master'!$E$7:$E$1000,$F68,'Inventory Master'!$F$7:$F$1000,$G68,'Inventory Master'!$G$7:$G$1000,$H68)*J68</f>
        <v>0</v>
      </c>
      <c r="M68" s="111">
        <f t="shared" si="1"/>
        <v>0</v>
      </c>
      <c r="N68" s="86"/>
      <c r="O68" s="86"/>
      <c r="P68" s="87">
        <f t="shared" si="0"/>
        <v>0</v>
      </c>
      <c r="Q68" s="88">
        <f>SUM((K68)-(L68+P68))</f>
        <v>0</v>
      </c>
      <c r="R68" s="78"/>
      <c r="S68" s="78"/>
      <c r="T68" s="78"/>
      <c r="U68" s="78"/>
      <c r="V68" s="78"/>
      <c r="W68" s="78"/>
      <c r="X68" s="78"/>
    </row>
    <row r="69" spans="1:25" ht="16" customHeight="1" x14ac:dyDescent="0.2">
      <c r="A69" s="78"/>
      <c r="B69" s="81">
        <v>66</v>
      </c>
      <c r="C69" s="81"/>
      <c r="D69" s="82"/>
      <c r="E69" s="83"/>
      <c r="F69" s="71"/>
      <c r="G69" s="73"/>
      <c r="H69" s="34"/>
      <c r="I69" s="34"/>
      <c r="J69" s="83"/>
      <c r="K69" s="84"/>
      <c r="L69" s="85">
        <f>SUMIFS('Inventory Master'!$L$7:$L$1000,'Inventory Master'!$B$7:$B$1000,$C69,'Inventory Master'!$D$7:$D$1000,$E69,'Inventory Master'!$E$7:$E$1000,$F69,'Inventory Master'!$F$7:$F$1000,$G69,'Inventory Master'!$G$7:$G$1000,$H69)*J69</f>
        <v>0</v>
      </c>
      <c r="M69" s="111">
        <f t="shared" si="1"/>
        <v>0</v>
      </c>
      <c r="N69" s="86"/>
      <c r="O69" s="86"/>
      <c r="P69" s="87">
        <f t="shared" ref="P69:P132" si="5">SUM(M69:O69)</f>
        <v>0</v>
      </c>
      <c r="Q69" s="88">
        <f>SUM((K69)-(L69+P69))</f>
        <v>0</v>
      </c>
      <c r="R69" s="78"/>
      <c r="S69" s="78"/>
      <c r="T69" s="78"/>
      <c r="U69" s="78"/>
      <c r="V69" s="78"/>
      <c r="W69" s="78"/>
      <c r="X69" s="78"/>
    </row>
    <row r="70" spans="1:25" ht="16" customHeight="1" x14ac:dyDescent="0.2">
      <c r="A70" s="78"/>
      <c r="B70" s="81">
        <v>67</v>
      </c>
      <c r="C70" s="81"/>
      <c r="D70" s="82"/>
      <c r="E70" s="83"/>
      <c r="F70" s="71"/>
      <c r="G70" s="73"/>
      <c r="H70" s="34"/>
      <c r="I70" s="34"/>
      <c r="J70" s="83"/>
      <c r="K70" s="84"/>
      <c r="L70" s="85">
        <f>SUMIFS('Inventory Master'!$L$7:$L$1000,'Inventory Master'!$B$7:$B$1000,$C70,'Inventory Master'!$D$7:$D$1000,$E70,'Inventory Master'!$E$7:$E$1000,$F70,'Inventory Master'!$F$7:$F$1000,$G70,'Inventory Master'!$G$7:$G$1000,$H70)*J70</f>
        <v>0</v>
      </c>
      <c r="M70" s="111">
        <f t="shared" ref="M70:M133" si="6">IF($I70 = $W$10,$K70*0.1,0)</f>
        <v>0</v>
      </c>
      <c r="N70" s="86"/>
      <c r="O70" s="86"/>
      <c r="P70" s="87">
        <f t="shared" si="5"/>
        <v>0</v>
      </c>
      <c r="Q70" s="88">
        <f>SUM((K70)-(L70+P70))</f>
        <v>0</v>
      </c>
      <c r="R70" s="78"/>
      <c r="S70" s="78"/>
      <c r="T70" s="78"/>
      <c r="U70" s="78"/>
      <c r="V70" s="78"/>
      <c r="W70" s="78"/>
      <c r="X70" s="78"/>
    </row>
    <row r="71" spans="1:25" ht="16" customHeight="1" x14ac:dyDescent="0.2">
      <c r="A71" s="78"/>
      <c r="B71" s="81">
        <v>68</v>
      </c>
      <c r="C71" s="81"/>
      <c r="D71" s="82"/>
      <c r="E71" s="83"/>
      <c r="F71" s="71"/>
      <c r="G71" s="73"/>
      <c r="H71" s="34"/>
      <c r="I71" s="34"/>
      <c r="J71" s="83"/>
      <c r="K71" s="84"/>
      <c r="L71" s="85">
        <f>SUMIFS('Inventory Master'!$L$7:$L$1000,'Inventory Master'!$B$7:$B$1000,$C71,'Inventory Master'!$D$7:$D$1000,$E71,'Inventory Master'!$E$7:$E$1000,$F71,'Inventory Master'!$F$7:$F$1000,$G71,'Inventory Master'!$G$7:$G$1000,$H71)*J71</f>
        <v>0</v>
      </c>
      <c r="M71" s="111">
        <f t="shared" si="6"/>
        <v>0</v>
      </c>
      <c r="N71" s="86"/>
      <c r="O71" s="86"/>
      <c r="P71" s="87">
        <f t="shared" si="5"/>
        <v>0</v>
      </c>
      <c r="Q71" s="88">
        <f>SUM((K71)-(L71+P71))</f>
        <v>0</v>
      </c>
      <c r="R71" s="78"/>
      <c r="S71" s="78"/>
      <c r="T71" s="78"/>
      <c r="U71" s="78"/>
      <c r="V71" s="78"/>
      <c r="W71" s="78"/>
      <c r="X71" s="78"/>
    </row>
    <row r="72" spans="1:25" ht="16" customHeight="1" x14ac:dyDescent="0.2">
      <c r="A72" s="78"/>
      <c r="B72" s="81">
        <v>69</v>
      </c>
      <c r="C72" s="81"/>
      <c r="D72" s="82"/>
      <c r="E72" s="83"/>
      <c r="F72" s="71"/>
      <c r="G72" s="73"/>
      <c r="H72" s="34"/>
      <c r="I72" s="34"/>
      <c r="J72" s="83"/>
      <c r="K72" s="84"/>
      <c r="L72" s="85">
        <f>SUMIFS('Inventory Master'!$L$7:$L$1000,'Inventory Master'!$B$7:$B$1000,$C72,'Inventory Master'!$D$7:$D$1000,$E72,'Inventory Master'!$E$7:$E$1000,$F72,'Inventory Master'!$F$7:$F$1000,$G72,'Inventory Master'!$G$7:$G$1000,$H72)*J72</f>
        <v>0</v>
      </c>
      <c r="M72" s="111">
        <f t="shared" si="6"/>
        <v>0</v>
      </c>
      <c r="N72" s="86"/>
      <c r="O72" s="86"/>
      <c r="P72" s="87">
        <f t="shared" si="5"/>
        <v>0</v>
      </c>
      <c r="Q72" s="88">
        <f>SUM((K72)-(L72+P72))</f>
        <v>0</v>
      </c>
      <c r="R72" s="78"/>
      <c r="S72" s="78"/>
      <c r="T72" s="78"/>
      <c r="U72" s="78"/>
      <c r="V72" s="78"/>
      <c r="W72" s="78"/>
      <c r="X72" s="78"/>
    </row>
    <row r="73" spans="1:25" ht="16" customHeight="1" x14ac:dyDescent="0.2">
      <c r="A73" s="78"/>
      <c r="B73" s="81">
        <v>70</v>
      </c>
      <c r="C73" s="81"/>
      <c r="D73" s="82"/>
      <c r="E73" s="83"/>
      <c r="F73" s="71"/>
      <c r="G73" s="73"/>
      <c r="H73" s="34"/>
      <c r="I73" s="34"/>
      <c r="J73" s="83"/>
      <c r="K73" s="84"/>
      <c r="L73" s="85">
        <f>SUMIFS('Inventory Master'!$L$7:$L$1000,'Inventory Master'!$B$7:$B$1000,$C73,'Inventory Master'!$D$7:$D$1000,$E73,'Inventory Master'!$E$7:$E$1000,$F73,'Inventory Master'!$F$7:$F$1000,$G73,'Inventory Master'!$G$7:$G$1000,$H73)*J73</f>
        <v>0</v>
      </c>
      <c r="M73" s="111">
        <f t="shared" si="6"/>
        <v>0</v>
      </c>
      <c r="N73" s="86"/>
      <c r="O73" s="86"/>
      <c r="P73" s="87">
        <f t="shared" si="5"/>
        <v>0</v>
      </c>
      <c r="Q73" s="88">
        <f>SUM((K73)-(L73+P73))</f>
        <v>0</v>
      </c>
      <c r="R73" s="78"/>
      <c r="S73" s="78"/>
      <c r="T73" s="78"/>
      <c r="U73" s="78"/>
      <c r="V73" s="78"/>
      <c r="W73" s="78"/>
      <c r="X73" s="78"/>
    </row>
    <row r="74" spans="1:25" ht="16" customHeight="1" x14ac:dyDescent="0.2">
      <c r="A74" s="78"/>
      <c r="B74" s="81">
        <v>71</v>
      </c>
      <c r="C74" s="81"/>
      <c r="D74" s="82"/>
      <c r="E74" s="83"/>
      <c r="F74" s="71"/>
      <c r="G74" s="73"/>
      <c r="H74" s="34"/>
      <c r="I74" s="34"/>
      <c r="J74" s="83"/>
      <c r="K74" s="84"/>
      <c r="L74" s="85">
        <f>SUMIFS('Inventory Master'!$L$7:$L$1000,'Inventory Master'!$B$7:$B$1000,$C74,'Inventory Master'!$D$7:$D$1000,$E74,'Inventory Master'!$E$7:$E$1000,$F74,'Inventory Master'!$F$7:$F$1000,$G74,'Inventory Master'!$G$7:$G$1000,$H74)*J74</f>
        <v>0</v>
      </c>
      <c r="M74" s="111">
        <f t="shared" si="6"/>
        <v>0</v>
      </c>
      <c r="N74" s="86"/>
      <c r="O74" s="86"/>
      <c r="P74" s="87">
        <f t="shared" si="5"/>
        <v>0</v>
      </c>
      <c r="Q74" s="88">
        <f>SUM((K74)-(L74+P74))</f>
        <v>0</v>
      </c>
      <c r="R74" s="78"/>
      <c r="S74" s="78"/>
      <c r="T74" s="78"/>
      <c r="U74" s="78"/>
      <c r="V74" s="78"/>
      <c r="W74" s="78"/>
      <c r="X74" s="78"/>
    </row>
    <row r="75" spans="1:25" ht="16" customHeight="1" x14ac:dyDescent="0.2">
      <c r="A75" s="78"/>
      <c r="B75" s="81">
        <v>72</v>
      </c>
      <c r="C75" s="81"/>
      <c r="D75" s="82"/>
      <c r="E75" s="83"/>
      <c r="F75" s="71"/>
      <c r="G75" s="73"/>
      <c r="H75" s="34"/>
      <c r="I75" s="34"/>
      <c r="J75" s="83"/>
      <c r="K75" s="84"/>
      <c r="L75" s="85">
        <f>SUMIFS('Inventory Master'!$L$7:$L$1000,'Inventory Master'!$B$7:$B$1000,$C75,'Inventory Master'!$D$7:$D$1000,$E75,'Inventory Master'!$E$7:$E$1000,$F75,'Inventory Master'!$F$7:$F$1000,$G75,'Inventory Master'!$G$7:$G$1000,$H75)*J75</f>
        <v>0</v>
      </c>
      <c r="M75" s="111">
        <f t="shared" si="6"/>
        <v>0</v>
      </c>
      <c r="N75" s="86"/>
      <c r="O75" s="86"/>
      <c r="P75" s="87">
        <f t="shared" si="5"/>
        <v>0</v>
      </c>
      <c r="Q75" s="88">
        <f>SUM((K75)-(L75+P75))</f>
        <v>0</v>
      </c>
      <c r="R75" s="78"/>
      <c r="S75" s="78"/>
      <c r="T75" s="78"/>
      <c r="U75" s="78"/>
      <c r="V75" s="78"/>
      <c r="W75" s="78"/>
      <c r="X75" s="78"/>
      <c r="Y75" s="78"/>
    </row>
    <row r="76" spans="1:25" ht="16" customHeight="1" x14ac:dyDescent="0.2">
      <c r="A76" s="78"/>
      <c r="B76" s="81">
        <v>73</v>
      </c>
      <c r="C76" s="81"/>
      <c r="D76" s="82"/>
      <c r="E76" s="83"/>
      <c r="F76" s="71"/>
      <c r="G76" s="73"/>
      <c r="H76" s="34"/>
      <c r="I76" s="34"/>
      <c r="J76" s="83"/>
      <c r="K76" s="84"/>
      <c r="L76" s="85">
        <f>SUMIFS('Inventory Master'!$L$7:$L$1000,'Inventory Master'!$B$7:$B$1000,$C76,'Inventory Master'!$D$7:$D$1000,$E76,'Inventory Master'!$E$7:$E$1000,$F76,'Inventory Master'!$F$7:$F$1000,$G76,'Inventory Master'!$G$7:$G$1000,$H76)*J76</f>
        <v>0</v>
      </c>
      <c r="M76" s="111">
        <f t="shared" si="6"/>
        <v>0</v>
      </c>
      <c r="N76" s="86"/>
      <c r="O76" s="86"/>
      <c r="P76" s="87">
        <f t="shared" si="5"/>
        <v>0</v>
      </c>
      <c r="Q76" s="88">
        <f>SUM((K76)-(L76+P76))</f>
        <v>0</v>
      </c>
      <c r="R76" s="78"/>
      <c r="S76" s="78"/>
      <c r="T76" s="78"/>
      <c r="U76" s="78"/>
      <c r="V76" s="78"/>
      <c r="W76" s="78"/>
      <c r="X76" s="78"/>
      <c r="Y76" s="78"/>
    </row>
    <row r="77" spans="1:25" ht="16" customHeight="1" x14ac:dyDescent="0.2">
      <c r="A77" s="78"/>
      <c r="B77" s="81">
        <v>74</v>
      </c>
      <c r="C77" s="81"/>
      <c r="D77" s="82"/>
      <c r="E77" s="83"/>
      <c r="F77" s="71"/>
      <c r="G77" s="73"/>
      <c r="H77" s="34"/>
      <c r="I77" s="34"/>
      <c r="J77" s="83"/>
      <c r="K77" s="84"/>
      <c r="L77" s="85">
        <f>SUMIFS('Inventory Master'!$L$7:$L$1000,'Inventory Master'!$B$7:$B$1000,$C77,'Inventory Master'!$D$7:$D$1000,$E77,'Inventory Master'!$E$7:$E$1000,$F77,'Inventory Master'!$F$7:$F$1000,$G77,'Inventory Master'!$G$7:$G$1000,$H77)*J77</f>
        <v>0</v>
      </c>
      <c r="M77" s="111">
        <f t="shared" si="6"/>
        <v>0</v>
      </c>
      <c r="N77" s="86"/>
      <c r="O77" s="86"/>
      <c r="P77" s="87">
        <f t="shared" si="5"/>
        <v>0</v>
      </c>
      <c r="Q77" s="88">
        <f>SUM((K77)-(L77+P77))</f>
        <v>0</v>
      </c>
      <c r="R77" s="78"/>
      <c r="S77" s="78"/>
      <c r="T77" s="78"/>
      <c r="U77" s="78"/>
      <c r="V77" s="78"/>
      <c r="W77" s="78"/>
      <c r="X77" s="78"/>
      <c r="Y77" s="78"/>
    </row>
    <row r="78" spans="1:25" ht="16" customHeight="1" x14ac:dyDescent="0.2">
      <c r="A78" s="78"/>
      <c r="B78" s="81">
        <v>75</v>
      </c>
      <c r="C78" s="81"/>
      <c r="D78" s="82"/>
      <c r="E78" s="83"/>
      <c r="F78" s="71"/>
      <c r="G78" s="73"/>
      <c r="H78" s="34"/>
      <c r="I78" s="34"/>
      <c r="J78" s="83"/>
      <c r="K78" s="84"/>
      <c r="L78" s="85">
        <f>SUMIFS('Inventory Master'!$L$7:$L$1000,'Inventory Master'!$B$7:$B$1000,$C78,'Inventory Master'!$D$7:$D$1000,$E78,'Inventory Master'!$E$7:$E$1000,$F78,'Inventory Master'!$F$7:$F$1000,$G78,'Inventory Master'!$G$7:$G$1000,$H78)*J78</f>
        <v>0</v>
      </c>
      <c r="M78" s="111">
        <f t="shared" si="6"/>
        <v>0</v>
      </c>
      <c r="N78" s="86"/>
      <c r="O78" s="86"/>
      <c r="P78" s="87">
        <f t="shared" si="5"/>
        <v>0</v>
      </c>
      <c r="Q78" s="88">
        <f>SUM((K78)-(L78+P78))</f>
        <v>0</v>
      </c>
      <c r="R78" s="78"/>
      <c r="S78" s="78"/>
      <c r="T78" s="78"/>
      <c r="U78" s="78"/>
      <c r="V78" s="78"/>
      <c r="W78" s="78"/>
      <c r="X78" s="78"/>
      <c r="Y78" s="78"/>
    </row>
    <row r="79" spans="1:25" ht="16" customHeight="1" x14ac:dyDescent="0.2">
      <c r="A79" s="78"/>
      <c r="B79" s="81">
        <v>76</v>
      </c>
      <c r="C79" s="81"/>
      <c r="D79" s="82"/>
      <c r="E79" s="83"/>
      <c r="F79" s="71"/>
      <c r="G79" s="73"/>
      <c r="H79" s="34"/>
      <c r="I79" s="34"/>
      <c r="J79" s="83"/>
      <c r="K79" s="84"/>
      <c r="L79" s="85">
        <f>SUMIFS('Inventory Master'!$L$7:$L$1000,'Inventory Master'!$B$7:$B$1000,$C79,'Inventory Master'!$D$7:$D$1000,$E79,'Inventory Master'!$E$7:$E$1000,$F79,'Inventory Master'!$F$7:$F$1000,$G79,'Inventory Master'!$G$7:$G$1000,$H79)*J79</f>
        <v>0</v>
      </c>
      <c r="M79" s="111">
        <f t="shared" si="6"/>
        <v>0</v>
      </c>
      <c r="N79" s="86"/>
      <c r="O79" s="86"/>
      <c r="P79" s="87">
        <f t="shared" si="5"/>
        <v>0</v>
      </c>
      <c r="Q79" s="88">
        <f>SUM((K79)-(L79+P79))</f>
        <v>0</v>
      </c>
      <c r="R79" s="78"/>
      <c r="S79" s="78"/>
      <c r="T79" s="78"/>
      <c r="U79" s="78"/>
      <c r="V79" s="78"/>
      <c r="W79" s="78"/>
      <c r="X79" s="78"/>
      <c r="Y79" s="78"/>
    </row>
    <row r="80" spans="1:25" ht="16" customHeight="1" x14ac:dyDescent="0.2">
      <c r="A80" s="78"/>
      <c r="B80" s="81">
        <v>77</v>
      </c>
      <c r="C80" s="81"/>
      <c r="D80" s="82"/>
      <c r="E80" s="83"/>
      <c r="F80" s="71"/>
      <c r="G80" s="73"/>
      <c r="H80" s="34"/>
      <c r="I80" s="34"/>
      <c r="J80" s="83"/>
      <c r="K80" s="84"/>
      <c r="L80" s="85">
        <f>SUMIFS('Inventory Master'!$L$7:$L$1000,'Inventory Master'!$B$7:$B$1000,$C80,'Inventory Master'!$D$7:$D$1000,$E80,'Inventory Master'!$E$7:$E$1000,$F80,'Inventory Master'!$F$7:$F$1000,$G80,'Inventory Master'!$G$7:$G$1000,$H80)*J80</f>
        <v>0</v>
      </c>
      <c r="M80" s="111">
        <f t="shared" si="6"/>
        <v>0</v>
      </c>
      <c r="N80" s="86"/>
      <c r="O80" s="86"/>
      <c r="P80" s="87">
        <f t="shared" si="5"/>
        <v>0</v>
      </c>
      <c r="Q80" s="88">
        <f>SUM((K80)-(L80+P80))</f>
        <v>0</v>
      </c>
      <c r="R80" s="78"/>
      <c r="S80" s="78"/>
      <c r="T80" s="78"/>
      <c r="U80" s="78"/>
      <c r="V80" s="78"/>
      <c r="W80" s="78"/>
      <c r="X80" s="78"/>
      <c r="Y80" s="78"/>
    </row>
    <row r="81" spans="1:25" ht="16" customHeight="1" x14ac:dyDescent="0.2">
      <c r="A81" s="78"/>
      <c r="B81" s="81">
        <v>78</v>
      </c>
      <c r="C81" s="81"/>
      <c r="D81" s="82"/>
      <c r="E81" s="83"/>
      <c r="F81" s="71"/>
      <c r="G81" s="73"/>
      <c r="H81" s="34"/>
      <c r="I81" s="34"/>
      <c r="J81" s="83"/>
      <c r="K81" s="84"/>
      <c r="L81" s="85">
        <f>SUMIFS('Inventory Master'!$L$7:$L$1000,'Inventory Master'!$B$7:$B$1000,$C81,'Inventory Master'!$D$7:$D$1000,$E81,'Inventory Master'!$E$7:$E$1000,$F81,'Inventory Master'!$F$7:$F$1000,$G81,'Inventory Master'!$G$7:$G$1000,$H81)*J81</f>
        <v>0</v>
      </c>
      <c r="M81" s="111">
        <f t="shared" si="6"/>
        <v>0</v>
      </c>
      <c r="N81" s="86"/>
      <c r="O81" s="86"/>
      <c r="P81" s="87">
        <f t="shared" si="5"/>
        <v>0</v>
      </c>
      <c r="Q81" s="88">
        <f>SUM((K81)-(L81+P81))</f>
        <v>0</v>
      </c>
      <c r="R81" s="78"/>
      <c r="S81" s="78"/>
      <c r="T81" s="78"/>
      <c r="U81" s="78"/>
      <c r="V81" s="78"/>
      <c r="W81" s="78"/>
      <c r="X81" s="78"/>
      <c r="Y81" s="78"/>
    </row>
    <row r="82" spans="1:25" ht="16" customHeight="1" x14ac:dyDescent="0.2">
      <c r="A82" s="78"/>
      <c r="B82" s="81">
        <v>79</v>
      </c>
      <c r="C82" s="81"/>
      <c r="D82" s="82"/>
      <c r="E82" s="83"/>
      <c r="F82" s="71"/>
      <c r="G82" s="73"/>
      <c r="H82" s="34"/>
      <c r="I82" s="34"/>
      <c r="J82" s="83"/>
      <c r="K82" s="84"/>
      <c r="L82" s="85">
        <f>SUMIFS('Inventory Master'!$L$7:$L$1000,'Inventory Master'!$B$7:$B$1000,$C82,'Inventory Master'!$D$7:$D$1000,$E82,'Inventory Master'!$E$7:$E$1000,$F82,'Inventory Master'!$F$7:$F$1000,$G82,'Inventory Master'!$G$7:$G$1000,$H82)*J82</f>
        <v>0</v>
      </c>
      <c r="M82" s="111">
        <f t="shared" si="6"/>
        <v>0</v>
      </c>
      <c r="N82" s="86"/>
      <c r="O82" s="86"/>
      <c r="P82" s="87">
        <f t="shared" si="5"/>
        <v>0</v>
      </c>
      <c r="Q82" s="88">
        <f>SUM((K82)-(L82+P82))</f>
        <v>0</v>
      </c>
      <c r="R82" s="78"/>
      <c r="S82" s="78"/>
      <c r="T82" s="78"/>
      <c r="U82" s="78"/>
      <c r="V82" s="78"/>
      <c r="W82" s="78"/>
      <c r="X82" s="78"/>
      <c r="Y82" s="78"/>
    </row>
    <row r="83" spans="1:25" ht="16" customHeight="1" x14ac:dyDescent="0.2">
      <c r="A83" s="78"/>
      <c r="B83" s="81">
        <v>80</v>
      </c>
      <c r="C83" s="81"/>
      <c r="D83" s="82"/>
      <c r="E83" s="83"/>
      <c r="F83" s="71"/>
      <c r="G83" s="73"/>
      <c r="H83" s="34"/>
      <c r="I83" s="34"/>
      <c r="J83" s="83"/>
      <c r="K83" s="84"/>
      <c r="L83" s="85">
        <f>SUMIFS('Inventory Master'!$L$7:$L$1000,'Inventory Master'!$B$7:$B$1000,$C83,'Inventory Master'!$D$7:$D$1000,$E83,'Inventory Master'!$E$7:$E$1000,$F83,'Inventory Master'!$F$7:$F$1000,$G83,'Inventory Master'!$G$7:$G$1000,$H83)*J83</f>
        <v>0</v>
      </c>
      <c r="M83" s="111">
        <f t="shared" si="6"/>
        <v>0</v>
      </c>
      <c r="N83" s="86"/>
      <c r="O83" s="86"/>
      <c r="P83" s="87">
        <f t="shared" si="5"/>
        <v>0</v>
      </c>
      <c r="Q83" s="88">
        <f>SUM((K83)-(L83+P83))</f>
        <v>0</v>
      </c>
      <c r="R83" s="78"/>
      <c r="S83" s="78"/>
      <c r="T83" s="78"/>
      <c r="U83" s="78"/>
      <c r="V83" s="78"/>
      <c r="W83" s="78"/>
      <c r="X83" s="78"/>
      <c r="Y83" s="78"/>
    </row>
    <row r="84" spans="1:25" ht="16" customHeight="1" x14ac:dyDescent="0.2">
      <c r="A84" s="78"/>
      <c r="B84" s="81">
        <v>81</v>
      </c>
      <c r="C84" s="81"/>
      <c r="D84" s="82"/>
      <c r="E84" s="83"/>
      <c r="F84" s="71"/>
      <c r="G84" s="73"/>
      <c r="H84" s="34"/>
      <c r="I84" s="34"/>
      <c r="J84" s="83"/>
      <c r="K84" s="84"/>
      <c r="L84" s="85">
        <f>SUMIFS('Inventory Master'!$L$7:$L$1000,'Inventory Master'!$B$7:$B$1000,$C84,'Inventory Master'!$D$7:$D$1000,$E84,'Inventory Master'!$E$7:$E$1000,$F84,'Inventory Master'!$F$7:$F$1000,$G84,'Inventory Master'!$G$7:$G$1000,$H84)*J84</f>
        <v>0</v>
      </c>
      <c r="M84" s="111">
        <f t="shared" si="6"/>
        <v>0</v>
      </c>
      <c r="N84" s="86"/>
      <c r="O84" s="86"/>
      <c r="P84" s="87">
        <f t="shared" si="5"/>
        <v>0</v>
      </c>
      <c r="Q84" s="88">
        <f>SUM((K84)-(L84+P84))</f>
        <v>0</v>
      </c>
      <c r="R84" s="78"/>
      <c r="S84" s="78"/>
      <c r="T84" s="78"/>
      <c r="U84" s="78"/>
      <c r="V84" s="78"/>
      <c r="W84" s="78"/>
      <c r="X84" s="78"/>
      <c r="Y84" s="78"/>
    </row>
    <row r="85" spans="1:25" ht="16" customHeight="1" x14ac:dyDescent="0.2">
      <c r="A85" s="78"/>
      <c r="B85" s="81">
        <v>82</v>
      </c>
      <c r="C85" s="81"/>
      <c r="D85" s="82"/>
      <c r="E85" s="83"/>
      <c r="F85" s="71"/>
      <c r="G85" s="73"/>
      <c r="H85" s="34"/>
      <c r="I85" s="34"/>
      <c r="J85" s="83"/>
      <c r="K85" s="84"/>
      <c r="L85" s="85">
        <f>SUMIFS('Inventory Master'!$L$7:$L$1000,'Inventory Master'!$B$7:$B$1000,$C85,'Inventory Master'!$D$7:$D$1000,$E85,'Inventory Master'!$E$7:$E$1000,$F85,'Inventory Master'!$F$7:$F$1000,$G85,'Inventory Master'!$G$7:$G$1000,$H85)*J85</f>
        <v>0</v>
      </c>
      <c r="M85" s="111">
        <f t="shared" si="6"/>
        <v>0</v>
      </c>
      <c r="N85" s="86"/>
      <c r="O85" s="86"/>
      <c r="P85" s="87">
        <f t="shared" si="5"/>
        <v>0</v>
      </c>
      <c r="Q85" s="88">
        <f>SUM((K85)-(L85+P85))</f>
        <v>0</v>
      </c>
      <c r="R85" s="78"/>
      <c r="S85" s="78"/>
      <c r="T85" s="78"/>
      <c r="U85" s="78"/>
      <c r="V85" s="78"/>
      <c r="W85" s="78"/>
      <c r="X85" s="78"/>
      <c r="Y85" s="78"/>
    </row>
    <row r="86" spans="1:25" ht="16" customHeight="1" x14ac:dyDescent="0.2">
      <c r="A86" s="78"/>
      <c r="B86" s="81">
        <v>83</v>
      </c>
      <c r="C86" s="81"/>
      <c r="D86" s="82"/>
      <c r="E86" s="83"/>
      <c r="F86" s="71"/>
      <c r="G86" s="73"/>
      <c r="H86" s="34"/>
      <c r="I86" s="34"/>
      <c r="J86" s="83"/>
      <c r="K86" s="84"/>
      <c r="L86" s="85">
        <f>SUMIFS('Inventory Master'!$L$7:$L$1000,'Inventory Master'!$B$7:$B$1000,$C86,'Inventory Master'!$D$7:$D$1000,$E86,'Inventory Master'!$E$7:$E$1000,$F86,'Inventory Master'!$F$7:$F$1000,$G86,'Inventory Master'!$G$7:$G$1000,$H86)*J86</f>
        <v>0</v>
      </c>
      <c r="M86" s="111">
        <f t="shared" si="6"/>
        <v>0</v>
      </c>
      <c r="N86" s="86"/>
      <c r="O86" s="86"/>
      <c r="P86" s="87">
        <f t="shared" si="5"/>
        <v>0</v>
      </c>
      <c r="Q86" s="88">
        <f>SUM((K86)-(L86+P86))</f>
        <v>0</v>
      </c>
      <c r="R86" s="78"/>
      <c r="S86" s="78"/>
      <c r="T86" s="78"/>
      <c r="U86" s="78"/>
      <c r="V86" s="78"/>
      <c r="W86" s="78"/>
      <c r="X86" s="78"/>
      <c r="Y86" s="78"/>
    </row>
    <row r="87" spans="1:25" ht="16" customHeight="1" x14ac:dyDescent="0.2">
      <c r="A87" s="78"/>
      <c r="B87" s="81">
        <v>84</v>
      </c>
      <c r="C87" s="81"/>
      <c r="D87" s="82"/>
      <c r="E87" s="83"/>
      <c r="F87" s="71"/>
      <c r="G87" s="73"/>
      <c r="H87" s="34"/>
      <c r="I87" s="34"/>
      <c r="J87" s="83"/>
      <c r="K87" s="84"/>
      <c r="L87" s="85">
        <f>SUMIFS('Inventory Master'!$L$7:$L$1000,'Inventory Master'!$B$7:$B$1000,$C87,'Inventory Master'!$D$7:$D$1000,$E87,'Inventory Master'!$E$7:$E$1000,$F87,'Inventory Master'!$F$7:$F$1000,$G87,'Inventory Master'!$G$7:$G$1000,$H87)*J87</f>
        <v>0</v>
      </c>
      <c r="M87" s="111">
        <f t="shared" si="6"/>
        <v>0</v>
      </c>
      <c r="N87" s="86"/>
      <c r="O87" s="86"/>
      <c r="P87" s="87">
        <f t="shared" si="5"/>
        <v>0</v>
      </c>
      <c r="Q87" s="88">
        <f>SUM((K87)-(L87+P87))</f>
        <v>0</v>
      </c>
      <c r="R87" s="78"/>
      <c r="S87" s="78"/>
      <c r="T87" s="78"/>
      <c r="U87" s="78"/>
      <c r="V87" s="78"/>
      <c r="W87" s="78"/>
      <c r="X87" s="78"/>
      <c r="Y87" s="78"/>
    </row>
    <row r="88" spans="1:25" ht="16" customHeight="1" x14ac:dyDescent="0.2">
      <c r="A88" s="78"/>
      <c r="B88" s="81">
        <v>85</v>
      </c>
      <c r="C88" s="81"/>
      <c r="D88" s="82"/>
      <c r="E88" s="83"/>
      <c r="F88" s="71"/>
      <c r="G88" s="73"/>
      <c r="H88" s="34"/>
      <c r="I88" s="34"/>
      <c r="J88" s="83"/>
      <c r="K88" s="84"/>
      <c r="L88" s="85">
        <f>SUMIFS('Inventory Master'!$L$7:$L$1000,'Inventory Master'!$B$7:$B$1000,$C88,'Inventory Master'!$D$7:$D$1000,$E88,'Inventory Master'!$E$7:$E$1000,$F88,'Inventory Master'!$F$7:$F$1000,$G88,'Inventory Master'!$G$7:$G$1000,$H88)*J88</f>
        <v>0</v>
      </c>
      <c r="M88" s="111">
        <f t="shared" si="6"/>
        <v>0</v>
      </c>
      <c r="N88" s="86"/>
      <c r="O88" s="86"/>
      <c r="P88" s="87">
        <f t="shared" si="5"/>
        <v>0</v>
      </c>
      <c r="Q88" s="88">
        <f>SUM((K88)-(L88+P88))</f>
        <v>0</v>
      </c>
      <c r="R88" s="78"/>
      <c r="S88" s="78"/>
      <c r="T88" s="78"/>
      <c r="U88" s="78"/>
      <c r="V88" s="78"/>
      <c r="W88" s="78"/>
      <c r="X88" s="78"/>
      <c r="Y88" s="78"/>
    </row>
    <row r="89" spans="1:25" ht="16" customHeight="1" x14ac:dyDescent="0.2">
      <c r="A89" s="78"/>
      <c r="B89" s="81">
        <v>86</v>
      </c>
      <c r="C89" s="81"/>
      <c r="D89" s="82"/>
      <c r="E89" s="83"/>
      <c r="F89" s="71"/>
      <c r="G89" s="73"/>
      <c r="H89" s="34"/>
      <c r="I89" s="34"/>
      <c r="J89" s="83"/>
      <c r="K89" s="84"/>
      <c r="L89" s="85">
        <f>SUMIFS('Inventory Master'!$L$7:$L$1000,'Inventory Master'!$B$7:$B$1000,$C89,'Inventory Master'!$D$7:$D$1000,$E89,'Inventory Master'!$E$7:$E$1000,$F89,'Inventory Master'!$F$7:$F$1000,$G89,'Inventory Master'!$G$7:$G$1000,$H89)*J89</f>
        <v>0</v>
      </c>
      <c r="M89" s="111">
        <f t="shared" si="6"/>
        <v>0</v>
      </c>
      <c r="N89" s="86"/>
      <c r="O89" s="86"/>
      <c r="P89" s="87">
        <f t="shared" si="5"/>
        <v>0</v>
      </c>
      <c r="Q89" s="88">
        <f>SUM((K89)-(L89+P89))</f>
        <v>0</v>
      </c>
      <c r="R89" s="78"/>
      <c r="S89" s="78"/>
      <c r="T89" s="78"/>
      <c r="U89" s="78"/>
      <c r="V89" s="78"/>
      <c r="W89" s="78"/>
      <c r="X89" s="78"/>
      <c r="Y89" s="78"/>
    </row>
    <row r="90" spans="1:25" ht="16" customHeight="1" x14ac:dyDescent="0.2">
      <c r="A90" s="78"/>
      <c r="B90" s="81">
        <v>87</v>
      </c>
      <c r="C90" s="81"/>
      <c r="D90" s="82"/>
      <c r="E90" s="83"/>
      <c r="F90" s="71"/>
      <c r="G90" s="73"/>
      <c r="H90" s="34"/>
      <c r="I90" s="34"/>
      <c r="J90" s="83"/>
      <c r="K90" s="84"/>
      <c r="L90" s="85">
        <f>SUMIFS('Inventory Master'!$L$7:$L$1000,'Inventory Master'!$B$7:$B$1000,$C90,'Inventory Master'!$D$7:$D$1000,$E90,'Inventory Master'!$E$7:$E$1000,$F90,'Inventory Master'!$F$7:$F$1000,$G90,'Inventory Master'!$G$7:$G$1000,$H90)*J90</f>
        <v>0</v>
      </c>
      <c r="M90" s="111">
        <f t="shared" si="6"/>
        <v>0</v>
      </c>
      <c r="N90" s="86"/>
      <c r="O90" s="86"/>
      <c r="P90" s="87">
        <f t="shared" si="5"/>
        <v>0</v>
      </c>
      <c r="Q90" s="88">
        <f>SUM((K90)-(L90+P90))</f>
        <v>0</v>
      </c>
      <c r="R90" s="78"/>
      <c r="S90" s="78"/>
      <c r="T90" s="78"/>
      <c r="U90" s="78"/>
      <c r="V90" s="78"/>
      <c r="W90" s="78"/>
      <c r="X90" s="78"/>
      <c r="Y90" s="78"/>
    </row>
    <row r="91" spans="1:25" ht="16" customHeight="1" x14ac:dyDescent="0.2">
      <c r="A91" s="78"/>
      <c r="B91" s="81">
        <v>88</v>
      </c>
      <c r="C91" s="81"/>
      <c r="D91" s="82"/>
      <c r="E91" s="83"/>
      <c r="F91" s="71"/>
      <c r="G91" s="73"/>
      <c r="H91" s="34"/>
      <c r="I91" s="34"/>
      <c r="J91" s="83"/>
      <c r="K91" s="84"/>
      <c r="L91" s="85">
        <f>SUMIFS('Inventory Master'!$L$7:$L$1000,'Inventory Master'!$B$7:$B$1000,$C91,'Inventory Master'!$D$7:$D$1000,$E91,'Inventory Master'!$E$7:$E$1000,$F91,'Inventory Master'!$F$7:$F$1000,$G91,'Inventory Master'!$G$7:$G$1000,$H91)*J91</f>
        <v>0</v>
      </c>
      <c r="M91" s="111">
        <f t="shared" si="6"/>
        <v>0</v>
      </c>
      <c r="N91" s="86"/>
      <c r="O91" s="86"/>
      <c r="P91" s="87">
        <f t="shared" si="5"/>
        <v>0</v>
      </c>
      <c r="Q91" s="88">
        <f>SUM((K91)-(L91+P91))</f>
        <v>0</v>
      </c>
      <c r="R91" s="78"/>
      <c r="S91" s="78"/>
      <c r="T91" s="78"/>
      <c r="U91" s="78"/>
      <c r="V91" s="78"/>
      <c r="W91" s="78"/>
      <c r="X91" s="78"/>
      <c r="Y91" s="78"/>
    </row>
    <row r="92" spans="1:25" ht="16" customHeight="1" x14ac:dyDescent="0.2">
      <c r="A92" s="78"/>
      <c r="B92" s="81">
        <v>89</v>
      </c>
      <c r="C92" s="81"/>
      <c r="D92" s="82"/>
      <c r="E92" s="83"/>
      <c r="F92" s="71"/>
      <c r="G92" s="73"/>
      <c r="H92" s="34"/>
      <c r="I92" s="34"/>
      <c r="J92" s="83"/>
      <c r="K92" s="84"/>
      <c r="L92" s="85">
        <f>SUMIFS('Inventory Master'!$L$7:$L$1000,'Inventory Master'!$B$7:$B$1000,$C92,'Inventory Master'!$D$7:$D$1000,$E92,'Inventory Master'!$E$7:$E$1000,$F92,'Inventory Master'!$F$7:$F$1000,$G92,'Inventory Master'!$G$7:$G$1000,$H92)*J92</f>
        <v>0</v>
      </c>
      <c r="M92" s="111">
        <f t="shared" si="6"/>
        <v>0</v>
      </c>
      <c r="N92" s="86"/>
      <c r="O92" s="86"/>
      <c r="P92" s="87">
        <f t="shared" si="5"/>
        <v>0</v>
      </c>
      <c r="Q92" s="88">
        <f>SUM((K92)-(L92+P92))</f>
        <v>0</v>
      </c>
      <c r="R92" s="78"/>
      <c r="S92" s="78"/>
      <c r="T92" s="78"/>
      <c r="U92" s="78"/>
      <c r="V92" s="78"/>
      <c r="W92" s="78"/>
      <c r="X92" s="78"/>
      <c r="Y92" s="78"/>
    </row>
    <row r="93" spans="1:25" ht="16" customHeight="1" x14ac:dyDescent="0.2">
      <c r="A93" s="78"/>
      <c r="B93" s="81">
        <v>90</v>
      </c>
      <c r="C93" s="81"/>
      <c r="D93" s="82"/>
      <c r="E93" s="83"/>
      <c r="F93" s="71"/>
      <c r="G93" s="73"/>
      <c r="H93" s="34"/>
      <c r="I93" s="34"/>
      <c r="J93" s="83"/>
      <c r="K93" s="84"/>
      <c r="L93" s="85">
        <f>SUMIFS('Inventory Master'!$L$7:$L$1000,'Inventory Master'!$B$7:$B$1000,$C93,'Inventory Master'!$D$7:$D$1000,$E93,'Inventory Master'!$E$7:$E$1000,$F93,'Inventory Master'!$F$7:$F$1000,$G93,'Inventory Master'!$G$7:$G$1000,$H93)*J93</f>
        <v>0</v>
      </c>
      <c r="M93" s="111">
        <f t="shared" si="6"/>
        <v>0</v>
      </c>
      <c r="N93" s="86"/>
      <c r="O93" s="86"/>
      <c r="P93" s="87">
        <f t="shared" si="5"/>
        <v>0</v>
      </c>
      <c r="Q93" s="88">
        <f>SUM((K93)-(L93+P93))</f>
        <v>0</v>
      </c>
      <c r="R93" s="78"/>
      <c r="S93" s="78"/>
      <c r="T93" s="78"/>
      <c r="U93" s="78"/>
      <c r="V93" s="78"/>
      <c r="W93" s="78"/>
      <c r="X93" s="78"/>
      <c r="Y93" s="78"/>
    </row>
    <row r="94" spans="1:25" ht="16" customHeight="1" x14ac:dyDescent="0.2">
      <c r="A94" s="78"/>
      <c r="B94" s="81">
        <v>91</v>
      </c>
      <c r="C94" s="81"/>
      <c r="D94" s="82"/>
      <c r="E94" s="83"/>
      <c r="F94" s="71"/>
      <c r="G94" s="73"/>
      <c r="H94" s="34"/>
      <c r="I94" s="34"/>
      <c r="J94" s="83"/>
      <c r="K94" s="84"/>
      <c r="L94" s="85">
        <f>SUMIFS('Inventory Master'!$L$7:$L$1000,'Inventory Master'!$B$7:$B$1000,$C94,'Inventory Master'!$D$7:$D$1000,$E94,'Inventory Master'!$E$7:$E$1000,$F94,'Inventory Master'!$F$7:$F$1000,$G94,'Inventory Master'!$G$7:$G$1000,$H94)*J94</f>
        <v>0</v>
      </c>
      <c r="M94" s="111">
        <f t="shared" si="6"/>
        <v>0</v>
      </c>
      <c r="N94" s="86"/>
      <c r="O94" s="86"/>
      <c r="P94" s="87">
        <f t="shared" si="5"/>
        <v>0</v>
      </c>
      <c r="Q94" s="88">
        <f>SUM((K94)-(L94+P94))</f>
        <v>0</v>
      </c>
      <c r="R94" s="78"/>
      <c r="S94" s="78"/>
      <c r="T94" s="78"/>
      <c r="U94" s="78"/>
      <c r="V94" s="78"/>
      <c r="W94" s="78"/>
      <c r="X94" s="78"/>
      <c r="Y94" s="78"/>
    </row>
    <row r="95" spans="1:25" ht="16" customHeight="1" x14ac:dyDescent="0.2">
      <c r="A95" s="78"/>
      <c r="B95" s="81">
        <v>92</v>
      </c>
      <c r="C95" s="81"/>
      <c r="D95" s="82"/>
      <c r="E95" s="83"/>
      <c r="F95" s="71"/>
      <c r="G95" s="73"/>
      <c r="H95" s="34"/>
      <c r="I95" s="34"/>
      <c r="J95" s="83"/>
      <c r="K95" s="84"/>
      <c r="L95" s="85">
        <f>SUMIFS('Inventory Master'!$L$7:$L$1000,'Inventory Master'!$B$7:$B$1000,$C95,'Inventory Master'!$D$7:$D$1000,$E95,'Inventory Master'!$E$7:$E$1000,$F95,'Inventory Master'!$F$7:$F$1000,$G95,'Inventory Master'!$G$7:$G$1000,$H95)*J95</f>
        <v>0</v>
      </c>
      <c r="M95" s="111">
        <f t="shared" si="6"/>
        <v>0</v>
      </c>
      <c r="N95" s="86"/>
      <c r="O95" s="86"/>
      <c r="P95" s="87">
        <f t="shared" si="5"/>
        <v>0</v>
      </c>
      <c r="Q95" s="88">
        <f>SUM((K95)-(L95+P95))</f>
        <v>0</v>
      </c>
      <c r="R95" s="78"/>
      <c r="S95" s="78"/>
      <c r="T95" s="78"/>
      <c r="U95" s="78"/>
      <c r="V95" s="78"/>
      <c r="W95" s="78"/>
      <c r="X95" s="78"/>
      <c r="Y95" s="78"/>
    </row>
    <row r="96" spans="1:25" ht="16" customHeight="1" x14ac:dyDescent="0.2">
      <c r="A96" s="78"/>
      <c r="B96" s="81">
        <v>93</v>
      </c>
      <c r="C96" s="81"/>
      <c r="D96" s="82"/>
      <c r="E96" s="83"/>
      <c r="F96" s="71"/>
      <c r="G96" s="73"/>
      <c r="H96" s="34"/>
      <c r="I96" s="34"/>
      <c r="J96" s="83"/>
      <c r="K96" s="84"/>
      <c r="L96" s="85">
        <f>SUMIFS('Inventory Master'!$L$7:$L$1000,'Inventory Master'!$B$7:$B$1000,$C96,'Inventory Master'!$D$7:$D$1000,$E96,'Inventory Master'!$E$7:$E$1000,$F96,'Inventory Master'!$F$7:$F$1000,$G96,'Inventory Master'!$G$7:$G$1000,$H96)*J96</f>
        <v>0</v>
      </c>
      <c r="M96" s="111">
        <f t="shared" si="6"/>
        <v>0</v>
      </c>
      <c r="N96" s="86"/>
      <c r="O96" s="86"/>
      <c r="P96" s="87">
        <f t="shared" si="5"/>
        <v>0</v>
      </c>
      <c r="Q96" s="88">
        <f>SUM((K96)-(L96+P96))</f>
        <v>0</v>
      </c>
      <c r="R96" s="78"/>
      <c r="S96" s="78"/>
      <c r="T96" s="78"/>
      <c r="U96" s="78"/>
      <c r="V96" s="78"/>
      <c r="W96" s="78"/>
      <c r="X96" s="78"/>
      <c r="Y96" s="78"/>
    </row>
    <row r="97" spans="1:25" ht="16" customHeight="1" x14ac:dyDescent="0.2">
      <c r="A97" s="78"/>
      <c r="B97" s="81">
        <v>94</v>
      </c>
      <c r="C97" s="81"/>
      <c r="D97" s="82"/>
      <c r="E97" s="83"/>
      <c r="F97" s="71"/>
      <c r="G97" s="73"/>
      <c r="H97" s="34"/>
      <c r="I97" s="34"/>
      <c r="J97" s="83"/>
      <c r="K97" s="84"/>
      <c r="L97" s="85">
        <f>SUMIFS('Inventory Master'!$L$7:$L$1000,'Inventory Master'!$B$7:$B$1000,$C97,'Inventory Master'!$D$7:$D$1000,$E97,'Inventory Master'!$E$7:$E$1000,$F97,'Inventory Master'!$F$7:$F$1000,$G97,'Inventory Master'!$G$7:$G$1000,$H97)*J97</f>
        <v>0</v>
      </c>
      <c r="M97" s="111">
        <f t="shared" si="6"/>
        <v>0</v>
      </c>
      <c r="N97" s="86"/>
      <c r="O97" s="86"/>
      <c r="P97" s="87">
        <f t="shared" si="5"/>
        <v>0</v>
      </c>
      <c r="Q97" s="88">
        <f>SUM((K97)-(L97+P97))</f>
        <v>0</v>
      </c>
      <c r="R97" s="78"/>
      <c r="S97" s="78"/>
      <c r="T97" s="78"/>
      <c r="U97" s="78"/>
      <c r="V97" s="78"/>
      <c r="W97" s="78"/>
      <c r="X97" s="78"/>
      <c r="Y97" s="78"/>
    </row>
    <row r="98" spans="1:25" ht="16" customHeight="1" x14ac:dyDescent="0.2">
      <c r="A98" s="78"/>
      <c r="B98" s="81">
        <v>95</v>
      </c>
      <c r="C98" s="81"/>
      <c r="D98" s="82"/>
      <c r="E98" s="83"/>
      <c r="F98" s="71"/>
      <c r="G98" s="73"/>
      <c r="H98" s="34"/>
      <c r="I98" s="34"/>
      <c r="J98" s="83"/>
      <c r="K98" s="84"/>
      <c r="L98" s="85">
        <f>SUMIFS('Inventory Master'!$L$7:$L$1000,'Inventory Master'!$B$7:$B$1000,$C98,'Inventory Master'!$D$7:$D$1000,$E98,'Inventory Master'!$E$7:$E$1000,$F98,'Inventory Master'!$F$7:$F$1000,$G98,'Inventory Master'!$G$7:$G$1000,$H98)*J98</f>
        <v>0</v>
      </c>
      <c r="M98" s="111">
        <f t="shared" si="6"/>
        <v>0</v>
      </c>
      <c r="N98" s="86"/>
      <c r="O98" s="86"/>
      <c r="P98" s="87">
        <f t="shared" si="5"/>
        <v>0</v>
      </c>
      <c r="Q98" s="88">
        <f>SUM((K98)-(L98+P98))</f>
        <v>0</v>
      </c>
      <c r="R98" s="78"/>
      <c r="S98" s="78"/>
      <c r="T98" s="78"/>
      <c r="U98" s="78"/>
      <c r="V98" s="78"/>
      <c r="W98" s="78"/>
      <c r="X98" s="78"/>
      <c r="Y98" s="78"/>
    </row>
    <row r="99" spans="1:25" ht="16" customHeight="1" x14ac:dyDescent="0.2">
      <c r="A99" s="78"/>
      <c r="B99" s="81">
        <v>96</v>
      </c>
      <c r="C99" s="81"/>
      <c r="D99" s="82"/>
      <c r="E99" s="83"/>
      <c r="F99" s="71"/>
      <c r="G99" s="73"/>
      <c r="H99" s="34"/>
      <c r="I99" s="34"/>
      <c r="J99" s="83"/>
      <c r="K99" s="84"/>
      <c r="L99" s="85">
        <f>SUMIFS('Inventory Master'!$L$7:$L$1000,'Inventory Master'!$B$7:$B$1000,$C99,'Inventory Master'!$D$7:$D$1000,$E99,'Inventory Master'!$E$7:$E$1000,$F99,'Inventory Master'!$F$7:$F$1000,$G99,'Inventory Master'!$G$7:$G$1000,$H99)*J99</f>
        <v>0</v>
      </c>
      <c r="M99" s="111">
        <f t="shared" si="6"/>
        <v>0</v>
      </c>
      <c r="N99" s="86"/>
      <c r="O99" s="86"/>
      <c r="P99" s="87">
        <f t="shared" si="5"/>
        <v>0</v>
      </c>
      <c r="Q99" s="88">
        <f>SUM((K99)-(L99+P99))</f>
        <v>0</v>
      </c>
      <c r="R99" s="78"/>
      <c r="S99" s="78"/>
      <c r="T99" s="78"/>
      <c r="U99" s="78"/>
      <c r="V99" s="78"/>
      <c r="W99" s="78"/>
      <c r="X99" s="78"/>
      <c r="Y99" s="78"/>
    </row>
    <row r="100" spans="1:25" ht="16" customHeight="1" x14ac:dyDescent="0.2">
      <c r="A100" s="78"/>
      <c r="B100" s="81">
        <v>97</v>
      </c>
      <c r="C100" s="81"/>
      <c r="D100" s="82"/>
      <c r="E100" s="83"/>
      <c r="F100" s="71"/>
      <c r="G100" s="73"/>
      <c r="H100" s="34"/>
      <c r="I100" s="34"/>
      <c r="J100" s="83"/>
      <c r="K100" s="84"/>
      <c r="L100" s="85">
        <f>SUMIFS('Inventory Master'!$L$7:$L$1000,'Inventory Master'!$B$7:$B$1000,$C100,'Inventory Master'!$D$7:$D$1000,$E100,'Inventory Master'!$E$7:$E$1000,$F100,'Inventory Master'!$F$7:$F$1000,$G100,'Inventory Master'!$G$7:$G$1000,$H100)*J100</f>
        <v>0</v>
      </c>
      <c r="M100" s="111">
        <f t="shared" si="6"/>
        <v>0</v>
      </c>
      <c r="N100" s="86"/>
      <c r="O100" s="86"/>
      <c r="P100" s="87">
        <f t="shared" si="5"/>
        <v>0</v>
      </c>
      <c r="Q100" s="88">
        <f>SUM((K100)-(L100+P100))</f>
        <v>0</v>
      </c>
      <c r="R100" s="78"/>
      <c r="S100" s="78"/>
      <c r="T100" s="78"/>
      <c r="U100" s="78"/>
      <c r="V100" s="78"/>
      <c r="W100" s="78"/>
      <c r="X100" s="78"/>
      <c r="Y100" s="78"/>
    </row>
    <row r="101" spans="1:25" ht="16" customHeight="1" x14ac:dyDescent="0.2">
      <c r="A101" s="78"/>
      <c r="B101" s="81">
        <v>98</v>
      </c>
      <c r="C101" s="81"/>
      <c r="D101" s="82"/>
      <c r="E101" s="83"/>
      <c r="F101" s="71"/>
      <c r="G101" s="73"/>
      <c r="H101" s="34"/>
      <c r="I101" s="34"/>
      <c r="J101" s="83"/>
      <c r="K101" s="84"/>
      <c r="L101" s="85">
        <f>SUMIFS('Inventory Master'!$L$7:$L$1000,'Inventory Master'!$B$7:$B$1000,$C101,'Inventory Master'!$D$7:$D$1000,$E101,'Inventory Master'!$E$7:$E$1000,$F101,'Inventory Master'!$F$7:$F$1000,$G101,'Inventory Master'!$G$7:$G$1000,$H101)*J101</f>
        <v>0</v>
      </c>
      <c r="M101" s="111">
        <f t="shared" si="6"/>
        <v>0</v>
      </c>
      <c r="N101" s="86"/>
      <c r="O101" s="86"/>
      <c r="P101" s="87">
        <f t="shared" si="5"/>
        <v>0</v>
      </c>
      <c r="Q101" s="88">
        <f>SUM((K101)-(L101+P101))</f>
        <v>0</v>
      </c>
      <c r="R101" s="78"/>
      <c r="S101" s="78"/>
      <c r="T101" s="78"/>
      <c r="U101" s="78"/>
      <c r="V101" s="78"/>
      <c r="W101" s="78"/>
      <c r="X101" s="78"/>
      <c r="Y101" s="78"/>
    </row>
    <row r="102" spans="1:25" ht="16" customHeight="1" x14ac:dyDescent="0.2">
      <c r="A102" s="78"/>
      <c r="B102" s="81">
        <v>99</v>
      </c>
      <c r="C102" s="81"/>
      <c r="D102" s="82"/>
      <c r="E102" s="83"/>
      <c r="F102" s="71"/>
      <c r="G102" s="73"/>
      <c r="H102" s="34"/>
      <c r="I102" s="34"/>
      <c r="J102" s="83"/>
      <c r="K102" s="84"/>
      <c r="L102" s="85">
        <f>SUMIFS('Inventory Master'!$L$7:$L$1000,'Inventory Master'!$B$7:$B$1000,$C102,'Inventory Master'!$D$7:$D$1000,$E102,'Inventory Master'!$E$7:$E$1000,$F102,'Inventory Master'!$F$7:$F$1000,$G102,'Inventory Master'!$G$7:$G$1000,$H102)*J102</f>
        <v>0</v>
      </c>
      <c r="M102" s="111">
        <f t="shared" si="6"/>
        <v>0</v>
      </c>
      <c r="N102" s="86"/>
      <c r="O102" s="86"/>
      <c r="P102" s="87">
        <f t="shared" si="5"/>
        <v>0</v>
      </c>
      <c r="Q102" s="88">
        <f>SUM((K102)-(L102+P102))</f>
        <v>0</v>
      </c>
      <c r="R102" s="78"/>
      <c r="S102" s="78"/>
      <c r="T102" s="78"/>
      <c r="U102" s="78"/>
      <c r="V102" s="78"/>
      <c r="W102" s="78"/>
      <c r="X102" s="78"/>
      <c r="Y102" s="78"/>
    </row>
    <row r="103" spans="1:25" ht="16" customHeight="1" x14ac:dyDescent="0.2">
      <c r="A103" s="78"/>
      <c r="B103" s="81">
        <v>100</v>
      </c>
      <c r="C103" s="81"/>
      <c r="D103" s="82"/>
      <c r="E103" s="83"/>
      <c r="F103" s="71"/>
      <c r="G103" s="73"/>
      <c r="H103" s="34"/>
      <c r="I103" s="34"/>
      <c r="J103" s="83"/>
      <c r="K103" s="84"/>
      <c r="L103" s="85">
        <f>SUMIFS('Inventory Master'!$L$7:$L$1000,'Inventory Master'!$B$7:$B$1000,$C103,'Inventory Master'!$D$7:$D$1000,$E103,'Inventory Master'!$E$7:$E$1000,$F103,'Inventory Master'!$F$7:$F$1000,$G103,'Inventory Master'!$G$7:$G$1000,$H103)*J103</f>
        <v>0</v>
      </c>
      <c r="M103" s="111">
        <f t="shared" si="6"/>
        <v>0</v>
      </c>
      <c r="N103" s="86"/>
      <c r="O103" s="86"/>
      <c r="P103" s="87">
        <f t="shared" si="5"/>
        <v>0</v>
      </c>
      <c r="Q103" s="88">
        <f>SUM((K103)-(L103+P103))</f>
        <v>0</v>
      </c>
      <c r="R103" s="78"/>
      <c r="S103" s="78"/>
      <c r="T103" s="78"/>
      <c r="U103" s="78"/>
      <c r="V103" s="78"/>
      <c r="W103" s="78"/>
      <c r="X103" s="78"/>
      <c r="Y103" s="78"/>
    </row>
    <row r="104" spans="1:25" ht="16" customHeight="1" x14ac:dyDescent="0.2">
      <c r="A104" s="78"/>
      <c r="B104" s="81">
        <v>101</v>
      </c>
      <c r="C104" s="81"/>
      <c r="D104" s="82"/>
      <c r="E104" s="83"/>
      <c r="F104" s="71"/>
      <c r="G104" s="73"/>
      <c r="H104" s="34"/>
      <c r="I104" s="34"/>
      <c r="J104" s="83"/>
      <c r="K104" s="84"/>
      <c r="L104" s="85">
        <f>SUMIFS('Inventory Master'!$L$7:$L$1000,'Inventory Master'!$B$7:$B$1000,$C104,'Inventory Master'!$D$7:$D$1000,$E104,'Inventory Master'!$E$7:$E$1000,$F104,'Inventory Master'!$F$7:$F$1000,$G104,'Inventory Master'!$G$7:$G$1000,$H104)*J104</f>
        <v>0</v>
      </c>
      <c r="M104" s="111">
        <f t="shared" si="6"/>
        <v>0</v>
      </c>
      <c r="N104" s="86"/>
      <c r="O104" s="86"/>
      <c r="P104" s="87">
        <f t="shared" si="5"/>
        <v>0</v>
      </c>
      <c r="Q104" s="88">
        <f>SUM((K104)-(L104+P104))</f>
        <v>0</v>
      </c>
      <c r="R104" s="78"/>
      <c r="S104" s="78"/>
      <c r="T104" s="78"/>
      <c r="U104" s="78"/>
      <c r="V104" s="78"/>
      <c r="W104" s="78"/>
      <c r="X104" s="78"/>
      <c r="Y104" s="78"/>
    </row>
    <row r="105" spans="1:25" ht="16" customHeight="1" x14ac:dyDescent="0.2">
      <c r="A105" s="78"/>
      <c r="B105" s="81">
        <v>102</v>
      </c>
      <c r="C105" s="81"/>
      <c r="D105" s="82"/>
      <c r="E105" s="83"/>
      <c r="F105" s="71"/>
      <c r="G105" s="73"/>
      <c r="H105" s="34"/>
      <c r="I105" s="34"/>
      <c r="J105" s="83"/>
      <c r="K105" s="84"/>
      <c r="L105" s="85">
        <f>SUMIFS('Inventory Master'!$L$7:$L$1000,'Inventory Master'!$B$7:$B$1000,$C105,'Inventory Master'!$D$7:$D$1000,$E105,'Inventory Master'!$E$7:$E$1000,$F105,'Inventory Master'!$F$7:$F$1000,$G105,'Inventory Master'!$G$7:$G$1000,$H105)*J105</f>
        <v>0</v>
      </c>
      <c r="M105" s="111">
        <f t="shared" si="6"/>
        <v>0</v>
      </c>
      <c r="N105" s="86"/>
      <c r="O105" s="86"/>
      <c r="P105" s="87">
        <f t="shared" si="5"/>
        <v>0</v>
      </c>
      <c r="Q105" s="88">
        <f>SUM((K105)-(L105+P105))</f>
        <v>0</v>
      </c>
      <c r="R105" s="78"/>
      <c r="S105" s="78"/>
      <c r="T105" s="78"/>
      <c r="U105" s="78"/>
      <c r="V105" s="78"/>
      <c r="W105" s="78"/>
      <c r="X105" s="78"/>
      <c r="Y105" s="78"/>
    </row>
    <row r="106" spans="1:25" ht="16" customHeight="1" x14ac:dyDescent="0.2">
      <c r="A106" s="78"/>
      <c r="B106" s="81">
        <v>103</v>
      </c>
      <c r="C106" s="81"/>
      <c r="D106" s="82"/>
      <c r="E106" s="83"/>
      <c r="F106" s="71"/>
      <c r="G106" s="73"/>
      <c r="H106" s="34"/>
      <c r="I106" s="34"/>
      <c r="J106" s="83"/>
      <c r="K106" s="84"/>
      <c r="L106" s="85">
        <f>SUMIFS('Inventory Master'!$L$7:$L$1000,'Inventory Master'!$B$7:$B$1000,$C106,'Inventory Master'!$D$7:$D$1000,$E106,'Inventory Master'!$E$7:$E$1000,$F106,'Inventory Master'!$F$7:$F$1000,$G106,'Inventory Master'!$G$7:$G$1000,$H106)*J106</f>
        <v>0</v>
      </c>
      <c r="M106" s="111">
        <f t="shared" si="6"/>
        <v>0</v>
      </c>
      <c r="N106" s="86"/>
      <c r="O106" s="86"/>
      <c r="P106" s="87">
        <f t="shared" si="5"/>
        <v>0</v>
      </c>
      <c r="Q106" s="88">
        <f>SUM((K106)-(L106+P106))</f>
        <v>0</v>
      </c>
      <c r="R106" s="78"/>
      <c r="S106" s="78"/>
      <c r="T106" s="78"/>
      <c r="U106" s="78"/>
      <c r="V106" s="78"/>
      <c r="W106" s="78"/>
      <c r="X106" s="78"/>
      <c r="Y106" s="78"/>
    </row>
    <row r="107" spans="1:25" ht="16" customHeight="1" x14ac:dyDescent="0.2">
      <c r="A107" s="78"/>
      <c r="B107" s="81">
        <v>104</v>
      </c>
      <c r="C107" s="81"/>
      <c r="D107" s="82"/>
      <c r="E107" s="83"/>
      <c r="F107" s="71"/>
      <c r="G107" s="73"/>
      <c r="H107" s="34"/>
      <c r="I107" s="34"/>
      <c r="J107" s="83"/>
      <c r="K107" s="84"/>
      <c r="L107" s="85">
        <f>SUMIFS('Inventory Master'!$L$7:$L$1000,'Inventory Master'!$B$7:$B$1000,$C107,'Inventory Master'!$D$7:$D$1000,$E107,'Inventory Master'!$E$7:$E$1000,$F107,'Inventory Master'!$F$7:$F$1000,$G107,'Inventory Master'!$G$7:$G$1000,$H107)*J107</f>
        <v>0</v>
      </c>
      <c r="M107" s="111">
        <f t="shared" si="6"/>
        <v>0</v>
      </c>
      <c r="N107" s="86"/>
      <c r="O107" s="86"/>
      <c r="P107" s="87">
        <f t="shared" si="5"/>
        <v>0</v>
      </c>
      <c r="Q107" s="88">
        <f>SUM((K107)-(L107+P107))</f>
        <v>0</v>
      </c>
      <c r="R107" s="78"/>
      <c r="S107" s="78"/>
      <c r="T107" s="78"/>
      <c r="U107" s="78"/>
      <c r="V107" s="78"/>
      <c r="W107" s="78"/>
      <c r="X107" s="78"/>
      <c r="Y107" s="78"/>
    </row>
    <row r="108" spans="1:25" ht="16" customHeight="1" x14ac:dyDescent="0.2">
      <c r="A108" s="78"/>
      <c r="B108" s="81">
        <v>105</v>
      </c>
      <c r="C108" s="81"/>
      <c r="D108" s="82"/>
      <c r="E108" s="83"/>
      <c r="F108" s="71"/>
      <c r="G108" s="73"/>
      <c r="H108" s="34"/>
      <c r="I108" s="34"/>
      <c r="J108" s="83"/>
      <c r="K108" s="84"/>
      <c r="L108" s="85">
        <f>SUMIFS('Inventory Master'!$L$7:$L$1000,'Inventory Master'!$B$7:$B$1000,$C108,'Inventory Master'!$D$7:$D$1000,$E108,'Inventory Master'!$E$7:$E$1000,$F108,'Inventory Master'!$F$7:$F$1000,$G108,'Inventory Master'!$G$7:$G$1000,$H108)*J108</f>
        <v>0</v>
      </c>
      <c r="M108" s="111">
        <f t="shared" si="6"/>
        <v>0</v>
      </c>
      <c r="N108" s="86"/>
      <c r="O108" s="86"/>
      <c r="P108" s="87">
        <f t="shared" si="5"/>
        <v>0</v>
      </c>
      <c r="Q108" s="88">
        <f>SUM((K108)-(L108+P108))</f>
        <v>0</v>
      </c>
      <c r="R108" s="78"/>
      <c r="S108" s="78"/>
      <c r="T108" s="78"/>
      <c r="U108" s="78"/>
      <c r="V108" s="78"/>
      <c r="W108" s="78"/>
      <c r="X108" s="78"/>
      <c r="Y108" s="78"/>
    </row>
    <row r="109" spans="1:25" ht="16" customHeight="1" x14ac:dyDescent="0.2">
      <c r="A109" s="78"/>
      <c r="B109" s="81">
        <v>106</v>
      </c>
      <c r="C109" s="81"/>
      <c r="D109" s="82"/>
      <c r="E109" s="83"/>
      <c r="F109" s="71"/>
      <c r="G109" s="73"/>
      <c r="H109" s="34"/>
      <c r="I109" s="34"/>
      <c r="J109" s="83"/>
      <c r="K109" s="84"/>
      <c r="L109" s="85">
        <f>SUMIFS('Inventory Master'!$L$7:$L$1000,'Inventory Master'!$B$7:$B$1000,$C109,'Inventory Master'!$D$7:$D$1000,$E109,'Inventory Master'!$E$7:$E$1000,$F109,'Inventory Master'!$F$7:$F$1000,$G109,'Inventory Master'!$G$7:$G$1000,$H109)*J109</f>
        <v>0</v>
      </c>
      <c r="M109" s="111">
        <f t="shared" si="6"/>
        <v>0</v>
      </c>
      <c r="N109" s="86"/>
      <c r="O109" s="86"/>
      <c r="P109" s="87">
        <f t="shared" si="5"/>
        <v>0</v>
      </c>
      <c r="Q109" s="88">
        <f>SUM((K109)-(L109+P109))</f>
        <v>0</v>
      </c>
      <c r="R109" s="78"/>
      <c r="S109" s="78"/>
      <c r="T109" s="78"/>
      <c r="U109" s="78"/>
      <c r="V109" s="78"/>
      <c r="W109" s="78"/>
      <c r="X109" s="78"/>
      <c r="Y109" s="78"/>
    </row>
    <row r="110" spans="1:25" ht="16" customHeight="1" x14ac:dyDescent="0.2">
      <c r="A110" s="78"/>
      <c r="B110" s="81">
        <v>107</v>
      </c>
      <c r="C110" s="81"/>
      <c r="D110" s="82"/>
      <c r="E110" s="83"/>
      <c r="F110" s="71"/>
      <c r="G110" s="73"/>
      <c r="H110" s="34"/>
      <c r="I110" s="34"/>
      <c r="J110" s="83"/>
      <c r="K110" s="84"/>
      <c r="L110" s="85">
        <f>SUMIFS('Inventory Master'!$L$7:$L$1000,'Inventory Master'!$B$7:$B$1000,$C110,'Inventory Master'!$D$7:$D$1000,$E110,'Inventory Master'!$E$7:$E$1000,$F110,'Inventory Master'!$F$7:$F$1000,$G110,'Inventory Master'!$G$7:$G$1000,$H110)*J110</f>
        <v>0</v>
      </c>
      <c r="M110" s="111">
        <f t="shared" si="6"/>
        <v>0</v>
      </c>
      <c r="N110" s="86"/>
      <c r="O110" s="86"/>
      <c r="P110" s="87">
        <f t="shared" si="5"/>
        <v>0</v>
      </c>
      <c r="Q110" s="88">
        <f>SUM((K110)-(L110+P110))</f>
        <v>0</v>
      </c>
      <c r="R110" s="78"/>
      <c r="S110" s="78"/>
      <c r="T110" s="78"/>
      <c r="U110" s="78"/>
      <c r="V110" s="78"/>
      <c r="W110" s="78"/>
      <c r="X110" s="78"/>
      <c r="Y110" s="78"/>
    </row>
    <row r="111" spans="1:25" ht="16" customHeight="1" x14ac:dyDescent="0.2">
      <c r="A111" s="78"/>
      <c r="B111" s="81">
        <v>108</v>
      </c>
      <c r="C111" s="81"/>
      <c r="D111" s="82"/>
      <c r="E111" s="83"/>
      <c r="F111" s="71"/>
      <c r="G111" s="73"/>
      <c r="H111" s="34"/>
      <c r="I111" s="34"/>
      <c r="J111" s="83"/>
      <c r="K111" s="84"/>
      <c r="L111" s="85">
        <f>SUMIFS('Inventory Master'!$L$7:$L$1000,'Inventory Master'!$B$7:$B$1000,$C111,'Inventory Master'!$D$7:$D$1000,$E111,'Inventory Master'!$E$7:$E$1000,$F111,'Inventory Master'!$F$7:$F$1000,$G111,'Inventory Master'!$G$7:$G$1000,$H111)*J111</f>
        <v>0</v>
      </c>
      <c r="M111" s="111">
        <f t="shared" si="6"/>
        <v>0</v>
      </c>
      <c r="N111" s="86"/>
      <c r="O111" s="86"/>
      <c r="P111" s="87">
        <f t="shared" si="5"/>
        <v>0</v>
      </c>
      <c r="Q111" s="88">
        <f>SUM((K111)-(L111+P111))</f>
        <v>0</v>
      </c>
      <c r="R111" s="78"/>
      <c r="S111" s="78"/>
      <c r="T111" s="78"/>
      <c r="U111" s="78"/>
      <c r="V111" s="78"/>
      <c r="W111" s="78"/>
      <c r="X111" s="78"/>
      <c r="Y111" s="78"/>
    </row>
    <row r="112" spans="1:25" ht="16" customHeight="1" x14ac:dyDescent="0.2">
      <c r="A112" s="78"/>
      <c r="B112" s="81">
        <v>109</v>
      </c>
      <c r="C112" s="81"/>
      <c r="D112" s="82"/>
      <c r="E112" s="83"/>
      <c r="F112" s="71"/>
      <c r="G112" s="73"/>
      <c r="H112" s="34"/>
      <c r="I112" s="34"/>
      <c r="J112" s="83"/>
      <c r="K112" s="84"/>
      <c r="L112" s="85">
        <f>SUMIFS('Inventory Master'!$L$7:$L$1000,'Inventory Master'!$B$7:$B$1000,$C112,'Inventory Master'!$D$7:$D$1000,$E112,'Inventory Master'!$E$7:$E$1000,$F112,'Inventory Master'!$F$7:$F$1000,$G112,'Inventory Master'!$G$7:$G$1000,$H112)*J112</f>
        <v>0</v>
      </c>
      <c r="M112" s="111">
        <f t="shared" si="6"/>
        <v>0</v>
      </c>
      <c r="N112" s="86"/>
      <c r="O112" s="86"/>
      <c r="P112" s="87">
        <f t="shared" si="5"/>
        <v>0</v>
      </c>
      <c r="Q112" s="88">
        <f>SUM((K112)-(L112+P112))</f>
        <v>0</v>
      </c>
      <c r="R112" s="78"/>
      <c r="S112" s="78"/>
      <c r="T112" s="78"/>
      <c r="U112" s="78"/>
      <c r="V112" s="78"/>
      <c r="W112" s="78"/>
      <c r="X112" s="78"/>
      <c r="Y112" s="78"/>
    </row>
    <row r="113" spans="1:25" ht="16" customHeight="1" x14ac:dyDescent="0.2">
      <c r="A113" s="78"/>
      <c r="B113" s="81">
        <v>110</v>
      </c>
      <c r="C113" s="81"/>
      <c r="D113" s="82"/>
      <c r="E113" s="83"/>
      <c r="F113" s="71"/>
      <c r="G113" s="73"/>
      <c r="H113" s="34"/>
      <c r="I113" s="34"/>
      <c r="J113" s="83"/>
      <c r="K113" s="84"/>
      <c r="L113" s="85">
        <f>SUMIFS('Inventory Master'!$L$7:$L$1000,'Inventory Master'!$B$7:$B$1000,$C113,'Inventory Master'!$D$7:$D$1000,$E113,'Inventory Master'!$E$7:$E$1000,$F113,'Inventory Master'!$F$7:$F$1000,$G113,'Inventory Master'!$G$7:$G$1000,$H113)*J113</f>
        <v>0</v>
      </c>
      <c r="M113" s="111">
        <f t="shared" si="6"/>
        <v>0</v>
      </c>
      <c r="N113" s="86"/>
      <c r="O113" s="86"/>
      <c r="P113" s="87">
        <f t="shared" si="5"/>
        <v>0</v>
      </c>
      <c r="Q113" s="88">
        <f>SUM((K113)-(L113+P113))</f>
        <v>0</v>
      </c>
      <c r="R113" s="78"/>
      <c r="S113" s="78"/>
      <c r="T113" s="78"/>
      <c r="U113" s="78"/>
      <c r="V113" s="78"/>
      <c r="W113" s="78"/>
      <c r="X113" s="78"/>
      <c r="Y113" s="78"/>
    </row>
    <row r="114" spans="1:25" ht="16" customHeight="1" x14ac:dyDescent="0.2">
      <c r="A114" s="78"/>
      <c r="B114" s="81">
        <v>111</v>
      </c>
      <c r="C114" s="81"/>
      <c r="D114" s="82"/>
      <c r="E114" s="83"/>
      <c r="F114" s="71"/>
      <c r="G114" s="73"/>
      <c r="H114" s="34"/>
      <c r="I114" s="34"/>
      <c r="J114" s="83"/>
      <c r="K114" s="84"/>
      <c r="L114" s="85">
        <f>SUMIFS('Inventory Master'!$L$7:$L$1000,'Inventory Master'!$B$7:$B$1000,$C114,'Inventory Master'!$D$7:$D$1000,$E114,'Inventory Master'!$E$7:$E$1000,$F114,'Inventory Master'!$F$7:$F$1000,$G114,'Inventory Master'!$G$7:$G$1000,$H114)*J114</f>
        <v>0</v>
      </c>
      <c r="M114" s="111">
        <f t="shared" si="6"/>
        <v>0</v>
      </c>
      <c r="N114" s="86"/>
      <c r="O114" s="86"/>
      <c r="P114" s="87">
        <f t="shared" si="5"/>
        <v>0</v>
      </c>
      <c r="Q114" s="88">
        <f>SUM((K114)-(L114+P114))</f>
        <v>0</v>
      </c>
      <c r="R114" s="78"/>
      <c r="S114" s="78"/>
      <c r="T114" s="78"/>
      <c r="U114" s="78"/>
      <c r="V114" s="78"/>
      <c r="W114" s="78"/>
      <c r="X114" s="78"/>
      <c r="Y114" s="78"/>
    </row>
    <row r="115" spans="1:25" ht="16" customHeight="1" x14ac:dyDescent="0.2">
      <c r="A115" s="78"/>
      <c r="B115" s="81">
        <v>112</v>
      </c>
      <c r="C115" s="81"/>
      <c r="D115" s="82"/>
      <c r="E115" s="83"/>
      <c r="F115" s="71"/>
      <c r="G115" s="73"/>
      <c r="H115" s="34"/>
      <c r="I115" s="34"/>
      <c r="J115" s="83"/>
      <c r="K115" s="84"/>
      <c r="L115" s="85">
        <f>SUMIFS('Inventory Master'!$L$7:$L$1000,'Inventory Master'!$B$7:$B$1000,$C115,'Inventory Master'!$D$7:$D$1000,$E115,'Inventory Master'!$E$7:$E$1000,$F115,'Inventory Master'!$F$7:$F$1000,$G115,'Inventory Master'!$G$7:$G$1000,$H115)*J115</f>
        <v>0</v>
      </c>
      <c r="M115" s="111">
        <f t="shared" si="6"/>
        <v>0</v>
      </c>
      <c r="N115" s="86"/>
      <c r="O115" s="86"/>
      <c r="P115" s="87">
        <f t="shared" si="5"/>
        <v>0</v>
      </c>
      <c r="Q115" s="88">
        <f>SUM((K115)-(L115+P115))</f>
        <v>0</v>
      </c>
      <c r="R115" s="78"/>
      <c r="S115" s="78"/>
      <c r="T115" s="78"/>
      <c r="U115" s="78"/>
      <c r="V115" s="78"/>
      <c r="W115" s="78"/>
      <c r="X115" s="78"/>
      <c r="Y115" s="78"/>
    </row>
    <row r="116" spans="1:25" ht="16" customHeight="1" x14ac:dyDescent="0.2">
      <c r="A116" s="78"/>
      <c r="B116" s="81">
        <v>113</v>
      </c>
      <c r="C116" s="81"/>
      <c r="D116" s="82"/>
      <c r="E116" s="83"/>
      <c r="F116" s="71"/>
      <c r="G116" s="73"/>
      <c r="H116" s="34"/>
      <c r="I116" s="34"/>
      <c r="J116" s="83"/>
      <c r="K116" s="84"/>
      <c r="L116" s="85">
        <f>SUMIFS('Inventory Master'!$L$7:$L$1000,'Inventory Master'!$B$7:$B$1000,$C116,'Inventory Master'!$D$7:$D$1000,$E116,'Inventory Master'!$E$7:$E$1000,$F116,'Inventory Master'!$F$7:$F$1000,$G116,'Inventory Master'!$G$7:$G$1000,$H116)*J116</f>
        <v>0</v>
      </c>
      <c r="M116" s="111">
        <f t="shared" si="6"/>
        <v>0</v>
      </c>
      <c r="N116" s="86"/>
      <c r="O116" s="86"/>
      <c r="P116" s="87">
        <f t="shared" si="5"/>
        <v>0</v>
      </c>
      <c r="Q116" s="88">
        <f>SUM((K116)-(L116+P116))</f>
        <v>0</v>
      </c>
      <c r="R116" s="78"/>
      <c r="S116" s="78"/>
      <c r="T116" s="78"/>
      <c r="U116" s="78"/>
      <c r="V116" s="78"/>
      <c r="W116" s="78"/>
      <c r="X116" s="78"/>
      <c r="Y116" s="78"/>
    </row>
    <row r="117" spans="1:25" ht="16" customHeight="1" x14ac:dyDescent="0.2">
      <c r="A117" s="78"/>
      <c r="B117" s="81">
        <v>114</v>
      </c>
      <c r="C117" s="81"/>
      <c r="D117" s="82"/>
      <c r="E117" s="83"/>
      <c r="F117" s="71"/>
      <c r="G117" s="73"/>
      <c r="H117" s="34"/>
      <c r="I117" s="34"/>
      <c r="J117" s="83"/>
      <c r="K117" s="84"/>
      <c r="L117" s="85">
        <f>SUMIFS('Inventory Master'!$L$7:$L$1000,'Inventory Master'!$B$7:$B$1000,$C117,'Inventory Master'!$D$7:$D$1000,$E117,'Inventory Master'!$E$7:$E$1000,$F117,'Inventory Master'!$F$7:$F$1000,$G117,'Inventory Master'!$G$7:$G$1000,$H117)*J117</f>
        <v>0</v>
      </c>
      <c r="M117" s="111">
        <f t="shared" si="6"/>
        <v>0</v>
      </c>
      <c r="N117" s="86"/>
      <c r="O117" s="86"/>
      <c r="P117" s="87">
        <f t="shared" si="5"/>
        <v>0</v>
      </c>
      <c r="Q117" s="88">
        <f>SUM((K117)-(L117+P117))</f>
        <v>0</v>
      </c>
      <c r="R117" s="78"/>
      <c r="S117" s="78"/>
      <c r="T117" s="78"/>
      <c r="U117" s="78"/>
      <c r="V117" s="78"/>
      <c r="W117" s="78"/>
      <c r="X117" s="78"/>
      <c r="Y117" s="78"/>
    </row>
    <row r="118" spans="1:25" ht="16" customHeight="1" x14ac:dyDescent="0.2">
      <c r="A118" s="78"/>
      <c r="B118" s="81">
        <v>115</v>
      </c>
      <c r="C118" s="81"/>
      <c r="D118" s="82"/>
      <c r="E118" s="83"/>
      <c r="F118" s="71"/>
      <c r="G118" s="73"/>
      <c r="H118" s="34"/>
      <c r="I118" s="34"/>
      <c r="J118" s="83"/>
      <c r="K118" s="84"/>
      <c r="L118" s="85">
        <f>SUMIFS('Inventory Master'!$L$7:$L$1000,'Inventory Master'!$B$7:$B$1000,$C118,'Inventory Master'!$D$7:$D$1000,$E118,'Inventory Master'!$E$7:$E$1000,$F118,'Inventory Master'!$F$7:$F$1000,$G118,'Inventory Master'!$G$7:$G$1000,$H118)*J118</f>
        <v>0</v>
      </c>
      <c r="M118" s="111">
        <f t="shared" si="6"/>
        <v>0</v>
      </c>
      <c r="N118" s="86"/>
      <c r="O118" s="86"/>
      <c r="P118" s="87">
        <f t="shared" si="5"/>
        <v>0</v>
      </c>
      <c r="Q118" s="88">
        <f>SUM((K118)-(L118+P118))</f>
        <v>0</v>
      </c>
      <c r="R118" s="78"/>
      <c r="S118" s="78"/>
      <c r="T118" s="78"/>
      <c r="U118" s="78"/>
      <c r="V118" s="78"/>
      <c r="W118" s="78"/>
      <c r="X118" s="78"/>
      <c r="Y118" s="78"/>
    </row>
    <row r="119" spans="1:25" ht="16" customHeight="1" x14ac:dyDescent="0.2">
      <c r="A119" s="78"/>
      <c r="B119" s="81">
        <v>116</v>
      </c>
      <c r="C119" s="81"/>
      <c r="D119" s="82"/>
      <c r="E119" s="83"/>
      <c r="F119" s="71"/>
      <c r="G119" s="73"/>
      <c r="H119" s="34"/>
      <c r="I119" s="34"/>
      <c r="J119" s="83"/>
      <c r="K119" s="84"/>
      <c r="L119" s="85">
        <f>SUMIFS('Inventory Master'!$L$7:$L$1000,'Inventory Master'!$B$7:$B$1000,$C119,'Inventory Master'!$D$7:$D$1000,$E119,'Inventory Master'!$E$7:$E$1000,$F119,'Inventory Master'!$F$7:$F$1000,$G119,'Inventory Master'!$G$7:$G$1000,$H119)*J119</f>
        <v>0</v>
      </c>
      <c r="M119" s="111">
        <f t="shared" si="6"/>
        <v>0</v>
      </c>
      <c r="N119" s="86"/>
      <c r="O119" s="86"/>
      <c r="P119" s="87">
        <f t="shared" si="5"/>
        <v>0</v>
      </c>
      <c r="Q119" s="88">
        <f>SUM((K119)-(L119+P119))</f>
        <v>0</v>
      </c>
      <c r="R119" s="78"/>
      <c r="S119" s="78"/>
      <c r="T119" s="78"/>
      <c r="U119" s="78"/>
      <c r="V119" s="78"/>
      <c r="W119" s="78"/>
      <c r="X119" s="78"/>
      <c r="Y119" s="78"/>
    </row>
    <row r="120" spans="1:25" ht="16" customHeight="1" x14ac:dyDescent="0.2">
      <c r="A120" s="78"/>
      <c r="B120" s="81">
        <v>117</v>
      </c>
      <c r="C120" s="81"/>
      <c r="D120" s="82"/>
      <c r="E120" s="83"/>
      <c r="F120" s="71"/>
      <c r="G120" s="73"/>
      <c r="H120" s="34"/>
      <c r="I120" s="34"/>
      <c r="J120" s="83"/>
      <c r="K120" s="84"/>
      <c r="L120" s="85">
        <f>SUMIFS('Inventory Master'!$L$7:$L$1000,'Inventory Master'!$B$7:$B$1000,$C120,'Inventory Master'!$D$7:$D$1000,$E120,'Inventory Master'!$E$7:$E$1000,$F120,'Inventory Master'!$F$7:$F$1000,$G120,'Inventory Master'!$G$7:$G$1000,$H120)*J120</f>
        <v>0</v>
      </c>
      <c r="M120" s="111">
        <f t="shared" si="6"/>
        <v>0</v>
      </c>
      <c r="N120" s="86"/>
      <c r="O120" s="86"/>
      <c r="P120" s="87">
        <f t="shared" si="5"/>
        <v>0</v>
      </c>
      <c r="Q120" s="88">
        <f>SUM((K120)-(L120+P120))</f>
        <v>0</v>
      </c>
      <c r="R120" s="78"/>
      <c r="S120" s="78"/>
      <c r="T120" s="78"/>
      <c r="U120" s="78"/>
      <c r="V120" s="78"/>
      <c r="W120" s="78"/>
      <c r="X120" s="78"/>
      <c r="Y120" s="78"/>
    </row>
    <row r="121" spans="1:25" ht="16" customHeight="1" x14ac:dyDescent="0.2">
      <c r="A121" s="78"/>
      <c r="B121" s="81">
        <v>118</v>
      </c>
      <c r="C121" s="81"/>
      <c r="D121" s="82"/>
      <c r="E121" s="83"/>
      <c r="F121" s="71"/>
      <c r="G121" s="73"/>
      <c r="H121" s="34"/>
      <c r="I121" s="34"/>
      <c r="J121" s="83"/>
      <c r="K121" s="84"/>
      <c r="L121" s="85">
        <f>SUMIFS('Inventory Master'!$L$7:$L$1000,'Inventory Master'!$B$7:$B$1000,$C121,'Inventory Master'!$D$7:$D$1000,$E121,'Inventory Master'!$E$7:$E$1000,$F121,'Inventory Master'!$F$7:$F$1000,$G121,'Inventory Master'!$G$7:$G$1000,$H121)*J121</f>
        <v>0</v>
      </c>
      <c r="M121" s="111">
        <f t="shared" si="6"/>
        <v>0</v>
      </c>
      <c r="N121" s="86"/>
      <c r="O121" s="86"/>
      <c r="P121" s="87">
        <f t="shared" si="5"/>
        <v>0</v>
      </c>
      <c r="Q121" s="88">
        <f>SUM((K121)-(L121+P121))</f>
        <v>0</v>
      </c>
      <c r="R121" s="78"/>
      <c r="S121" s="78"/>
      <c r="T121" s="78"/>
      <c r="U121" s="78"/>
      <c r="V121" s="78"/>
      <c r="W121" s="78"/>
      <c r="X121" s="78"/>
      <c r="Y121" s="78"/>
    </row>
    <row r="122" spans="1:25" ht="16" customHeight="1" x14ac:dyDescent="0.2">
      <c r="A122" s="78"/>
      <c r="B122" s="81">
        <v>119</v>
      </c>
      <c r="C122" s="81"/>
      <c r="D122" s="82"/>
      <c r="E122" s="83"/>
      <c r="F122" s="71"/>
      <c r="G122" s="73"/>
      <c r="H122" s="34"/>
      <c r="I122" s="34"/>
      <c r="J122" s="83"/>
      <c r="K122" s="84"/>
      <c r="L122" s="85">
        <f>SUMIFS('Inventory Master'!$L$7:$L$1000,'Inventory Master'!$B$7:$B$1000,$C122,'Inventory Master'!$D$7:$D$1000,$E122,'Inventory Master'!$E$7:$E$1000,$F122,'Inventory Master'!$F$7:$F$1000,$G122,'Inventory Master'!$G$7:$G$1000,$H122)*J122</f>
        <v>0</v>
      </c>
      <c r="M122" s="111">
        <f t="shared" si="6"/>
        <v>0</v>
      </c>
      <c r="N122" s="86"/>
      <c r="O122" s="86"/>
      <c r="P122" s="87">
        <f t="shared" si="5"/>
        <v>0</v>
      </c>
      <c r="Q122" s="88">
        <f>SUM((K122)-(L122+P122))</f>
        <v>0</v>
      </c>
      <c r="R122" s="78"/>
      <c r="S122" s="78"/>
      <c r="T122" s="78"/>
      <c r="U122" s="78"/>
      <c r="V122" s="78"/>
      <c r="W122" s="78"/>
      <c r="X122" s="78"/>
      <c r="Y122" s="78"/>
    </row>
    <row r="123" spans="1:25" ht="16" customHeight="1" x14ac:dyDescent="0.2">
      <c r="A123" s="78"/>
      <c r="B123" s="81">
        <v>120</v>
      </c>
      <c r="C123" s="81"/>
      <c r="D123" s="82"/>
      <c r="E123" s="83"/>
      <c r="F123" s="71"/>
      <c r="G123" s="73"/>
      <c r="H123" s="34"/>
      <c r="I123" s="34"/>
      <c r="J123" s="83"/>
      <c r="K123" s="84"/>
      <c r="L123" s="85">
        <f>SUMIFS('Inventory Master'!$L$7:$L$1000,'Inventory Master'!$B$7:$B$1000,$C123,'Inventory Master'!$D$7:$D$1000,$E123,'Inventory Master'!$E$7:$E$1000,$F123,'Inventory Master'!$F$7:$F$1000,$G123,'Inventory Master'!$G$7:$G$1000,$H123)*J123</f>
        <v>0</v>
      </c>
      <c r="M123" s="111">
        <f t="shared" si="6"/>
        <v>0</v>
      </c>
      <c r="N123" s="86"/>
      <c r="O123" s="86"/>
      <c r="P123" s="87">
        <f t="shared" si="5"/>
        <v>0</v>
      </c>
      <c r="Q123" s="88">
        <f>SUM((K123)-(L123+P123))</f>
        <v>0</v>
      </c>
      <c r="R123" s="78"/>
      <c r="S123" s="78"/>
      <c r="T123" s="78"/>
      <c r="U123" s="78"/>
      <c r="V123" s="78"/>
      <c r="W123" s="78"/>
      <c r="X123" s="78"/>
      <c r="Y123" s="78"/>
    </row>
    <row r="124" spans="1:25" ht="16" customHeight="1" x14ac:dyDescent="0.2">
      <c r="A124" s="78"/>
      <c r="B124" s="81">
        <v>121</v>
      </c>
      <c r="C124" s="81"/>
      <c r="D124" s="82"/>
      <c r="E124" s="83"/>
      <c r="F124" s="71"/>
      <c r="G124" s="73"/>
      <c r="H124" s="34"/>
      <c r="I124" s="34"/>
      <c r="J124" s="83"/>
      <c r="K124" s="84"/>
      <c r="L124" s="85">
        <f>SUMIFS('Inventory Master'!$L$7:$L$1000,'Inventory Master'!$B$7:$B$1000,$C124,'Inventory Master'!$D$7:$D$1000,$E124,'Inventory Master'!$E$7:$E$1000,$F124,'Inventory Master'!$F$7:$F$1000,$G124,'Inventory Master'!$G$7:$G$1000,$H124)*J124</f>
        <v>0</v>
      </c>
      <c r="M124" s="111">
        <f t="shared" si="6"/>
        <v>0</v>
      </c>
      <c r="N124" s="86"/>
      <c r="O124" s="86"/>
      <c r="P124" s="87">
        <f t="shared" si="5"/>
        <v>0</v>
      </c>
      <c r="Q124" s="88">
        <f>SUM((K124)-(L124+P124))</f>
        <v>0</v>
      </c>
      <c r="R124" s="78"/>
      <c r="S124" s="78"/>
      <c r="T124" s="78"/>
      <c r="U124" s="78"/>
      <c r="V124" s="78"/>
      <c r="W124" s="78"/>
      <c r="X124" s="78"/>
      <c r="Y124" s="78"/>
    </row>
    <row r="125" spans="1:25" ht="16" customHeight="1" x14ac:dyDescent="0.2">
      <c r="A125" s="78"/>
      <c r="B125" s="81">
        <v>122</v>
      </c>
      <c r="C125" s="81"/>
      <c r="D125" s="82"/>
      <c r="E125" s="83"/>
      <c r="F125" s="71"/>
      <c r="G125" s="73"/>
      <c r="H125" s="34"/>
      <c r="I125" s="34"/>
      <c r="J125" s="83"/>
      <c r="K125" s="84"/>
      <c r="L125" s="85">
        <f>SUMIFS('Inventory Master'!$L$7:$L$1000,'Inventory Master'!$B$7:$B$1000,$C125,'Inventory Master'!$D$7:$D$1000,$E125,'Inventory Master'!$E$7:$E$1000,$F125,'Inventory Master'!$F$7:$F$1000,$G125,'Inventory Master'!$G$7:$G$1000,$H125)*J125</f>
        <v>0</v>
      </c>
      <c r="M125" s="111">
        <f t="shared" si="6"/>
        <v>0</v>
      </c>
      <c r="N125" s="86"/>
      <c r="O125" s="86"/>
      <c r="P125" s="87">
        <f t="shared" si="5"/>
        <v>0</v>
      </c>
      <c r="Q125" s="88">
        <f>SUM((K125)-(L125+P125))</f>
        <v>0</v>
      </c>
      <c r="R125" s="78"/>
      <c r="S125" s="78"/>
      <c r="T125" s="78"/>
      <c r="U125" s="78"/>
      <c r="V125" s="78"/>
      <c r="W125" s="78"/>
      <c r="X125" s="78"/>
      <c r="Y125" s="78"/>
    </row>
    <row r="126" spans="1:25" ht="16" customHeight="1" x14ac:dyDescent="0.2">
      <c r="A126" s="78"/>
      <c r="B126" s="81">
        <v>123</v>
      </c>
      <c r="C126" s="81"/>
      <c r="D126" s="82"/>
      <c r="E126" s="83"/>
      <c r="F126" s="71"/>
      <c r="G126" s="73"/>
      <c r="H126" s="34"/>
      <c r="I126" s="34"/>
      <c r="J126" s="83"/>
      <c r="K126" s="84"/>
      <c r="L126" s="85">
        <f>SUMIFS('Inventory Master'!$L$7:$L$1000,'Inventory Master'!$B$7:$B$1000,$C126,'Inventory Master'!$D$7:$D$1000,$E126,'Inventory Master'!$E$7:$E$1000,$F126,'Inventory Master'!$F$7:$F$1000,$G126,'Inventory Master'!$G$7:$G$1000,$H126)*J126</f>
        <v>0</v>
      </c>
      <c r="M126" s="111">
        <f t="shared" si="6"/>
        <v>0</v>
      </c>
      <c r="N126" s="86"/>
      <c r="O126" s="86"/>
      <c r="P126" s="87">
        <f t="shared" si="5"/>
        <v>0</v>
      </c>
      <c r="Q126" s="88">
        <f>SUM((K126)-(L126+P126))</f>
        <v>0</v>
      </c>
      <c r="R126" s="78"/>
      <c r="S126" s="78"/>
      <c r="T126" s="78"/>
      <c r="U126" s="78"/>
      <c r="V126" s="78"/>
      <c r="W126" s="78"/>
      <c r="X126" s="78"/>
      <c r="Y126" s="78"/>
    </row>
    <row r="127" spans="1:25" ht="16" customHeight="1" x14ac:dyDescent="0.2">
      <c r="A127" s="78"/>
      <c r="B127" s="81">
        <v>124</v>
      </c>
      <c r="C127" s="81"/>
      <c r="D127" s="82"/>
      <c r="E127" s="83"/>
      <c r="F127" s="71"/>
      <c r="G127" s="73"/>
      <c r="H127" s="34"/>
      <c r="I127" s="34"/>
      <c r="J127" s="83"/>
      <c r="K127" s="84"/>
      <c r="L127" s="85">
        <f>SUMIFS('Inventory Master'!$L$7:$L$1000,'Inventory Master'!$B$7:$B$1000,$C127,'Inventory Master'!$D$7:$D$1000,$E127,'Inventory Master'!$E$7:$E$1000,$F127,'Inventory Master'!$F$7:$F$1000,$G127,'Inventory Master'!$G$7:$G$1000,$H127)*J127</f>
        <v>0</v>
      </c>
      <c r="M127" s="111">
        <f t="shared" si="6"/>
        <v>0</v>
      </c>
      <c r="N127" s="86"/>
      <c r="O127" s="86"/>
      <c r="P127" s="87">
        <f t="shared" si="5"/>
        <v>0</v>
      </c>
      <c r="Q127" s="88">
        <f>SUM((K127)-(L127+P127))</f>
        <v>0</v>
      </c>
      <c r="R127" s="78"/>
      <c r="S127" s="78"/>
      <c r="T127" s="78"/>
      <c r="U127" s="78"/>
      <c r="V127" s="78"/>
      <c r="W127" s="78"/>
      <c r="X127" s="78"/>
      <c r="Y127" s="78"/>
    </row>
    <row r="128" spans="1:25" ht="16" customHeight="1" x14ac:dyDescent="0.2">
      <c r="A128" s="78"/>
      <c r="B128" s="81">
        <v>125</v>
      </c>
      <c r="C128" s="81"/>
      <c r="D128" s="82"/>
      <c r="E128" s="83"/>
      <c r="F128" s="71"/>
      <c r="G128" s="73"/>
      <c r="H128" s="34"/>
      <c r="I128" s="34"/>
      <c r="J128" s="83"/>
      <c r="K128" s="84"/>
      <c r="L128" s="85">
        <f>SUMIFS('Inventory Master'!$L$7:$L$1000,'Inventory Master'!$B$7:$B$1000,$C128,'Inventory Master'!$D$7:$D$1000,$E128,'Inventory Master'!$E$7:$E$1000,$F128,'Inventory Master'!$F$7:$F$1000,$G128,'Inventory Master'!$G$7:$G$1000,$H128)*J128</f>
        <v>0</v>
      </c>
      <c r="M128" s="111">
        <f t="shared" si="6"/>
        <v>0</v>
      </c>
      <c r="N128" s="86"/>
      <c r="O128" s="86"/>
      <c r="P128" s="87">
        <f t="shared" si="5"/>
        <v>0</v>
      </c>
      <c r="Q128" s="88">
        <f>SUM((K128)-(L128+P128))</f>
        <v>0</v>
      </c>
      <c r="R128" s="78"/>
      <c r="S128" s="78"/>
      <c r="T128" s="78"/>
      <c r="U128" s="78"/>
      <c r="V128" s="78"/>
      <c r="W128" s="78"/>
      <c r="X128" s="78"/>
      <c r="Y128" s="78"/>
    </row>
    <row r="129" spans="1:25" ht="16" customHeight="1" x14ac:dyDescent="0.2">
      <c r="A129" s="78"/>
      <c r="B129" s="81">
        <v>126</v>
      </c>
      <c r="C129" s="81"/>
      <c r="D129" s="82"/>
      <c r="E129" s="83"/>
      <c r="F129" s="71"/>
      <c r="G129" s="73"/>
      <c r="H129" s="34"/>
      <c r="I129" s="34"/>
      <c r="J129" s="83"/>
      <c r="K129" s="84"/>
      <c r="L129" s="85">
        <f>SUMIFS('Inventory Master'!$L$7:$L$1000,'Inventory Master'!$B$7:$B$1000,$C129,'Inventory Master'!$D$7:$D$1000,$E129,'Inventory Master'!$E$7:$E$1000,$F129,'Inventory Master'!$F$7:$F$1000,$G129,'Inventory Master'!$G$7:$G$1000,$H129)*J129</f>
        <v>0</v>
      </c>
      <c r="M129" s="111">
        <f t="shared" si="6"/>
        <v>0</v>
      </c>
      <c r="N129" s="86"/>
      <c r="O129" s="86"/>
      <c r="P129" s="87">
        <f t="shared" si="5"/>
        <v>0</v>
      </c>
      <c r="Q129" s="88">
        <f>SUM((K129)-(L129+P129))</f>
        <v>0</v>
      </c>
      <c r="R129" s="78"/>
      <c r="S129" s="78"/>
      <c r="T129" s="78"/>
      <c r="U129" s="78"/>
      <c r="V129" s="78"/>
      <c r="W129" s="78"/>
      <c r="X129" s="78"/>
      <c r="Y129" s="78"/>
    </row>
    <row r="130" spans="1:25" ht="16" customHeight="1" x14ac:dyDescent="0.2">
      <c r="A130" s="78"/>
      <c r="B130" s="81">
        <v>127</v>
      </c>
      <c r="C130" s="81"/>
      <c r="D130" s="82"/>
      <c r="E130" s="83"/>
      <c r="F130" s="71"/>
      <c r="G130" s="73"/>
      <c r="H130" s="34"/>
      <c r="I130" s="34"/>
      <c r="J130" s="83"/>
      <c r="K130" s="84"/>
      <c r="L130" s="85">
        <f>SUMIFS('Inventory Master'!$L$7:$L$1000,'Inventory Master'!$B$7:$B$1000,$C130,'Inventory Master'!$D$7:$D$1000,$E130,'Inventory Master'!$E$7:$E$1000,$F130,'Inventory Master'!$F$7:$F$1000,$G130,'Inventory Master'!$G$7:$G$1000,$H130)*J130</f>
        <v>0</v>
      </c>
      <c r="M130" s="111">
        <f t="shared" si="6"/>
        <v>0</v>
      </c>
      <c r="N130" s="86"/>
      <c r="O130" s="86"/>
      <c r="P130" s="87">
        <f t="shared" si="5"/>
        <v>0</v>
      </c>
      <c r="Q130" s="88">
        <f>SUM((K130)-(L130+P130))</f>
        <v>0</v>
      </c>
      <c r="R130" s="78"/>
      <c r="S130" s="78"/>
      <c r="T130" s="78"/>
      <c r="U130" s="78"/>
      <c r="V130" s="78"/>
      <c r="W130" s="78"/>
      <c r="X130" s="78"/>
      <c r="Y130" s="78"/>
    </row>
    <row r="131" spans="1:25" ht="16" customHeight="1" x14ac:dyDescent="0.2">
      <c r="A131" s="78"/>
      <c r="B131" s="81">
        <v>128</v>
      </c>
      <c r="C131" s="81"/>
      <c r="D131" s="82"/>
      <c r="E131" s="83"/>
      <c r="F131" s="71"/>
      <c r="G131" s="73"/>
      <c r="H131" s="34"/>
      <c r="I131" s="34"/>
      <c r="J131" s="83"/>
      <c r="K131" s="84"/>
      <c r="L131" s="85">
        <f>SUMIFS('Inventory Master'!$L$7:$L$1000,'Inventory Master'!$B$7:$B$1000,$C131,'Inventory Master'!$D$7:$D$1000,$E131,'Inventory Master'!$E$7:$E$1000,$F131,'Inventory Master'!$F$7:$F$1000,$G131,'Inventory Master'!$G$7:$G$1000,$H131)*J131</f>
        <v>0</v>
      </c>
      <c r="M131" s="111">
        <f t="shared" si="6"/>
        <v>0</v>
      </c>
      <c r="N131" s="86"/>
      <c r="O131" s="86"/>
      <c r="P131" s="87">
        <f t="shared" si="5"/>
        <v>0</v>
      </c>
      <c r="Q131" s="88">
        <f>SUM((K131)-(L131+P131))</f>
        <v>0</v>
      </c>
      <c r="R131" s="78"/>
      <c r="S131" s="78"/>
      <c r="T131" s="78"/>
      <c r="U131" s="78"/>
      <c r="V131" s="78"/>
      <c r="W131" s="78"/>
      <c r="X131" s="78"/>
      <c r="Y131" s="78"/>
    </row>
    <row r="132" spans="1:25" ht="16" customHeight="1" x14ac:dyDescent="0.2">
      <c r="A132" s="78"/>
      <c r="B132" s="81">
        <v>129</v>
      </c>
      <c r="C132" s="81"/>
      <c r="D132" s="82"/>
      <c r="E132" s="83"/>
      <c r="F132" s="71"/>
      <c r="G132" s="73"/>
      <c r="H132" s="34"/>
      <c r="I132" s="34"/>
      <c r="J132" s="83"/>
      <c r="K132" s="84"/>
      <c r="L132" s="85">
        <f>SUMIFS('Inventory Master'!$L$7:$L$1000,'Inventory Master'!$B$7:$B$1000,$C132,'Inventory Master'!$D$7:$D$1000,$E132,'Inventory Master'!$E$7:$E$1000,$F132,'Inventory Master'!$F$7:$F$1000,$G132,'Inventory Master'!$G$7:$G$1000,$H132)*J132</f>
        <v>0</v>
      </c>
      <c r="M132" s="111">
        <f t="shared" si="6"/>
        <v>0</v>
      </c>
      <c r="N132" s="86"/>
      <c r="O132" s="86"/>
      <c r="P132" s="87">
        <f t="shared" si="5"/>
        <v>0</v>
      </c>
      <c r="Q132" s="88">
        <f>SUM((K132)-(L132+P132))</f>
        <v>0</v>
      </c>
      <c r="R132" s="78"/>
      <c r="S132" s="78"/>
      <c r="T132" s="78"/>
      <c r="U132" s="78"/>
      <c r="V132" s="78"/>
      <c r="W132" s="78"/>
      <c r="X132" s="78"/>
      <c r="Y132" s="78"/>
    </row>
    <row r="133" spans="1:25" ht="16" customHeight="1" x14ac:dyDescent="0.2">
      <c r="A133" s="78"/>
      <c r="B133" s="81">
        <v>130</v>
      </c>
      <c r="C133" s="81"/>
      <c r="D133" s="82"/>
      <c r="E133" s="83"/>
      <c r="F133" s="71"/>
      <c r="G133" s="73"/>
      <c r="H133" s="34"/>
      <c r="I133" s="34"/>
      <c r="J133" s="83"/>
      <c r="K133" s="84"/>
      <c r="L133" s="85">
        <f>SUMIFS('Inventory Master'!$L$7:$L$1000,'Inventory Master'!$B$7:$B$1000,$C133,'Inventory Master'!$D$7:$D$1000,$E133,'Inventory Master'!$E$7:$E$1000,$F133,'Inventory Master'!$F$7:$F$1000,$G133,'Inventory Master'!$G$7:$G$1000,$H133)*J133</f>
        <v>0</v>
      </c>
      <c r="M133" s="111">
        <f t="shared" si="6"/>
        <v>0</v>
      </c>
      <c r="N133" s="86"/>
      <c r="O133" s="86"/>
      <c r="P133" s="87">
        <f t="shared" ref="P133:P196" si="7">SUM(M133:O133)</f>
        <v>0</v>
      </c>
      <c r="Q133" s="88">
        <f>SUM((K133)-(L133+P133))</f>
        <v>0</v>
      </c>
      <c r="R133" s="78"/>
      <c r="S133" s="78"/>
      <c r="T133" s="78"/>
      <c r="U133" s="78"/>
      <c r="V133" s="78"/>
      <c r="W133" s="78"/>
      <c r="X133" s="78"/>
      <c r="Y133" s="78"/>
    </row>
    <row r="134" spans="1:25" ht="16" customHeight="1" x14ac:dyDescent="0.2">
      <c r="A134" s="78"/>
      <c r="B134" s="81">
        <v>131</v>
      </c>
      <c r="C134" s="81"/>
      <c r="D134" s="82"/>
      <c r="E134" s="83"/>
      <c r="F134" s="71"/>
      <c r="G134" s="73"/>
      <c r="H134" s="34"/>
      <c r="I134" s="34"/>
      <c r="J134" s="83"/>
      <c r="K134" s="84"/>
      <c r="L134" s="85">
        <f>SUMIFS('Inventory Master'!$L$7:$L$1000,'Inventory Master'!$B$7:$B$1000,$C134,'Inventory Master'!$D$7:$D$1000,$E134,'Inventory Master'!$E$7:$E$1000,$F134,'Inventory Master'!$F$7:$F$1000,$G134,'Inventory Master'!$G$7:$G$1000,$H134)*J134</f>
        <v>0</v>
      </c>
      <c r="M134" s="111">
        <f t="shared" ref="M134:M197" si="8">IF($I134 = $W$10,$K134*0.1,0)</f>
        <v>0</v>
      </c>
      <c r="N134" s="86"/>
      <c r="O134" s="86"/>
      <c r="P134" s="87">
        <f t="shared" si="7"/>
        <v>0</v>
      </c>
      <c r="Q134" s="88">
        <f>SUM((K134)-(L134+P134))</f>
        <v>0</v>
      </c>
      <c r="R134" s="78"/>
      <c r="S134" s="78"/>
      <c r="T134" s="78"/>
      <c r="U134" s="78"/>
      <c r="V134" s="78"/>
      <c r="W134" s="78"/>
      <c r="X134" s="78"/>
      <c r="Y134" s="78"/>
    </row>
    <row r="135" spans="1:25" ht="16" customHeight="1" x14ac:dyDescent="0.2">
      <c r="A135" s="78"/>
      <c r="B135" s="81">
        <v>132</v>
      </c>
      <c r="C135" s="81"/>
      <c r="D135" s="82"/>
      <c r="E135" s="83"/>
      <c r="F135" s="71"/>
      <c r="G135" s="73"/>
      <c r="H135" s="34"/>
      <c r="I135" s="34"/>
      <c r="J135" s="83"/>
      <c r="K135" s="84"/>
      <c r="L135" s="85">
        <f>SUMIFS('Inventory Master'!$L$7:$L$1000,'Inventory Master'!$B$7:$B$1000,$C135,'Inventory Master'!$D$7:$D$1000,$E135,'Inventory Master'!$E$7:$E$1000,$F135,'Inventory Master'!$F$7:$F$1000,$G135,'Inventory Master'!$G$7:$G$1000,$H135)*J135</f>
        <v>0</v>
      </c>
      <c r="M135" s="111">
        <f t="shared" si="8"/>
        <v>0</v>
      </c>
      <c r="N135" s="86"/>
      <c r="O135" s="86"/>
      <c r="P135" s="87">
        <f t="shared" si="7"/>
        <v>0</v>
      </c>
      <c r="Q135" s="88">
        <f>SUM((K135)-(L135+P135))</f>
        <v>0</v>
      </c>
      <c r="R135" s="78"/>
      <c r="S135" s="78"/>
      <c r="T135" s="78"/>
      <c r="U135" s="78"/>
      <c r="V135" s="78"/>
      <c r="W135" s="78"/>
      <c r="X135" s="78"/>
      <c r="Y135" s="78"/>
    </row>
    <row r="136" spans="1:25" ht="16" customHeight="1" x14ac:dyDescent="0.2">
      <c r="A136" s="78"/>
      <c r="B136" s="81">
        <v>133</v>
      </c>
      <c r="C136" s="81"/>
      <c r="D136" s="82"/>
      <c r="E136" s="83"/>
      <c r="F136" s="71"/>
      <c r="G136" s="73"/>
      <c r="H136" s="34"/>
      <c r="I136" s="34"/>
      <c r="J136" s="83"/>
      <c r="K136" s="84"/>
      <c r="L136" s="85">
        <f>SUMIFS('Inventory Master'!$L$7:$L$1000,'Inventory Master'!$B$7:$B$1000,$C136,'Inventory Master'!$D$7:$D$1000,$E136,'Inventory Master'!$E$7:$E$1000,$F136,'Inventory Master'!$F$7:$F$1000,$G136,'Inventory Master'!$G$7:$G$1000,$H136)*J136</f>
        <v>0</v>
      </c>
      <c r="M136" s="111">
        <f t="shared" si="8"/>
        <v>0</v>
      </c>
      <c r="N136" s="86"/>
      <c r="O136" s="86"/>
      <c r="P136" s="87">
        <f t="shared" si="7"/>
        <v>0</v>
      </c>
      <c r="Q136" s="88">
        <f>SUM((K136)-(L136+P136))</f>
        <v>0</v>
      </c>
      <c r="R136" s="78"/>
      <c r="S136" s="78"/>
      <c r="T136" s="78"/>
      <c r="U136" s="78"/>
      <c r="V136" s="78"/>
      <c r="W136" s="78"/>
      <c r="X136" s="78"/>
      <c r="Y136" s="78"/>
    </row>
    <row r="137" spans="1:25" ht="16" customHeight="1" x14ac:dyDescent="0.2">
      <c r="A137" s="78"/>
      <c r="B137" s="81">
        <v>134</v>
      </c>
      <c r="C137" s="81"/>
      <c r="D137" s="82"/>
      <c r="E137" s="83"/>
      <c r="F137" s="71"/>
      <c r="G137" s="73"/>
      <c r="H137" s="34"/>
      <c r="I137" s="34"/>
      <c r="J137" s="83"/>
      <c r="K137" s="84"/>
      <c r="L137" s="85">
        <f>SUMIFS('Inventory Master'!$L$7:$L$1000,'Inventory Master'!$B$7:$B$1000,$C137,'Inventory Master'!$D$7:$D$1000,$E137,'Inventory Master'!$E$7:$E$1000,$F137,'Inventory Master'!$F$7:$F$1000,$G137,'Inventory Master'!$G$7:$G$1000,$H137)*J137</f>
        <v>0</v>
      </c>
      <c r="M137" s="111">
        <f t="shared" si="8"/>
        <v>0</v>
      </c>
      <c r="N137" s="86"/>
      <c r="O137" s="86"/>
      <c r="P137" s="87">
        <f t="shared" si="7"/>
        <v>0</v>
      </c>
      <c r="Q137" s="88">
        <f>SUM((K137)-(L137+P137))</f>
        <v>0</v>
      </c>
      <c r="R137" s="78"/>
      <c r="S137" s="78"/>
      <c r="T137" s="78"/>
      <c r="U137" s="78"/>
      <c r="V137" s="78"/>
      <c r="W137" s="78"/>
      <c r="X137" s="78"/>
      <c r="Y137" s="78"/>
    </row>
    <row r="138" spans="1:25" ht="16" customHeight="1" x14ac:dyDescent="0.2">
      <c r="A138" s="78"/>
      <c r="B138" s="81">
        <v>135</v>
      </c>
      <c r="C138" s="81"/>
      <c r="D138" s="82"/>
      <c r="E138" s="83"/>
      <c r="F138" s="71"/>
      <c r="G138" s="73"/>
      <c r="H138" s="34"/>
      <c r="I138" s="34"/>
      <c r="J138" s="83"/>
      <c r="K138" s="84"/>
      <c r="L138" s="85">
        <f>SUMIFS('Inventory Master'!$L$7:$L$1000,'Inventory Master'!$B$7:$B$1000,$C138,'Inventory Master'!$D$7:$D$1000,$E138,'Inventory Master'!$E$7:$E$1000,$F138,'Inventory Master'!$F$7:$F$1000,$G138,'Inventory Master'!$G$7:$G$1000,$H138)*J138</f>
        <v>0</v>
      </c>
      <c r="M138" s="111">
        <f t="shared" si="8"/>
        <v>0</v>
      </c>
      <c r="N138" s="86"/>
      <c r="O138" s="86"/>
      <c r="P138" s="87">
        <f t="shared" si="7"/>
        <v>0</v>
      </c>
      <c r="Q138" s="88">
        <f>SUM((K138)-(L138+P138))</f>
        <v>0</v>
      </c>
      <c r="R138" s="78"/>
      <c r="S138" s="78"/>
      <c r="T138" s="78"/>
      <c r="U138" s="78"/>
      <c r="V138" s="78"/>
      <c r="W138" s="78"/>
      <c r="X138" s="78"/>
      <c r="Y138" s="78"/>
    </row>
    <row r="139" spans="1:25" ht="16" customHeight="1" x14ac:dyDescent="0.2">
      <c r="A139" s="78"/>
      <c r="B139" s="81">
        <v>136</v>
      </c>
      <c r="C139" s="81"/>
      <c r="D139" s="82"/>
      <c r="E139" s="83"/>
      <c r="F139" s="71"/>
      <c r="G139" s="73"/>
      <c r="H139" s="34"/>
      <c r="I139" s="34"/>
      <c r="J139" s="83"/>
      <c r="K139" s="84"/>
      <c r="L139" s="85">
        <f>SUMIFS('Inventory Master'!$L$7:$L$1000,'Inventory Master'!$B$7:$B$1000,$C139,'Inventory Master'!$D$7:$D$1000,$E139,'Inventory Master'!$E$7:$E$1000,$F139,'Inventory Master'!$F$7:$F$1000,$G139,'Inventory Master'!$G$7:$G$1000,$H139)*J139</f>
        <v>0</v>
      </c>
      <c r="M139" s="111">
        <f t="shared" si="8"/>
        <v>0</v>
      </c>
      <c r="N139" s="86"/>
      <c r="O139" s="86"/>
      <c r="P139" s="87">
        <f t="shared" si="7"/>
        <v>0</v>
      </c>
      <c r="Q139" s="88">
        <f>SUM((K139)-(L139+P139))</f>
        <v>0</v>
      </c>
      <c r="R139" s="78"/>
      <c r="S139" s="78"/>
      <c r="T139" s="78"/>
      <c r="U139" s="78"/>
      <c r="V139" s="78"/>
      <c r="W139" s="78"/>
      <c r="X139" s="78"/>
      <c r="Y139" s="78"/>
    </row>
    <row r="140" spans="1:25" ht="16" customHeight="1" x14ac:dyDescent="0.2">
      <c r="A140" s="78"/>
      <c r="B140" s="81">
        <v>137</v>
      </c>
      <c r="C140" s="81"/>
      <c r="D140" s="82"/>
      <c r="E140" s="83"/>
      <c r="F140" s="71"/>
      <c r="G140" s="73"/>
      <c r="H140" s="34"/>
      <c r="I140" s="34"/>
      <c r="J140" s="83"/>
      <c r="K140" s="84"/>
      <c r="L140" s="85">
        <f>SUMIFS('Inventory Master'!$L$7:$L$1000,'Inventory Master'!$B$7:$B$1000,$C140,'Inventory Master'!$D$7:$D$1000,$E140,'Inventory Master'!$E$7:$E$1000,$F140,'Inventory Master'!$F$7:$F$1000,$G140,'Inventory Master'!$G$7:$G$1000,$H140)*J140</f>
        <v>0</v>
      </c>
      <c r="M140" s="111">
        <f t="shared" si="8"/>
        <v>0</v>
      </c>
      <c r="N140" s="86"/>
      <c r="O140" s="86"/>
      <c r="P140" s="87">
        <f t="shared" si="7"/>
        <v>0</v>
      </c>
      <c r="Q140" s="88">
        <f>SUM((K140)-(L140+P140))</f>
        <v>0</v>
      </c>
      <c r="R140" s="78"/>
      <c r="S140" s="78"/>
      <c r="T140" s="78"/>
      <c r="U140" s="78"/>
      <c r="V140" s="78"/>
      <c r="W140" s="78"/>
      <c r="X140" s="78"/>
      <c r="Y140" s="78"/>
    </row>
    <row r="141" spans="1:25" ht="16" customHeight="1" x14ac:dyDescent="0.2">
      <c r="A141" s="78"/>
      <c r="B141" s="81">
        <v>138</v>
      </c>
      <c r="C141" s="81"/>
      <c r="D141" s="82"/>
      <c r="E141" s="83"/>
      <c r="F141" s="71"/>
      <c r="G141" s="73"/>
      <c r="H141" s="34"/>
      <c r="I141" s="34"/>
      <c r="J141" s="83"/>
      <c r="K141" s="84"/>
      <c r="L141" s="85">
        <f>SUMIFS('Inventory Master'!$L$7:$L$1000,'Inventory Master'!$B$7:$B$1000,$C141,'Inventory Master'!$D$7:$D$1000,$E141,'Inventory Master'!$E$7:$E$1000,$F141,'Inventory Master'!$F$7:$F$1000,$G141,'Inventory Master'!$G$7:$G$1000,$H141)*J141</f>
        <v>0</v>
      </c>
      <c r="M141" s="111">
        <f t="shared" si="8"/>
        <v>0</v>
      </c>
      <c r="N141" s="86"/>
      <c r="O141" s="86"/>
      <c r="P141" s="87">
        <f t="shared" si="7"/>
        <v>0</v>
      </c>
      <c r="Q141" s="88">
        <f>SUM((K141)-(L141+P141))</f>
        <v>0</v>
      </c>
      <c r="R141" s="78"/>
      <c r="S141" s="78"/>
      <c r="T141" s="78"/>
      <c r="U141" s="78"/>
      <c r="V141" s="78"/>
      <c r="W141" s="78"/>
      <c r="X141" s="78"/>
      <c r="Y141" s="78"/>
    </row>
    <row r="142" spans="1:25" ht="16" customHeight="1" x14ac:dyDescent="0.2">
      <c r="A142" s="78"/>
      <c r="B142" s="81">
        <v>139</v>
      </c>
      <c r="C142" s="81"/>
      <c r="D142" s="82"/>
      <c r="E142" s="83"/>
      <c r="F142" s="71"/>
      <c r="G142" s="73"/>
      <c r="H142" s="34"/>
      <c r="I142" s="34"/>
      <c r="J142" s="83"/>
      <c r="K142" s="84"/>
      <c r="L142" s="85">
        <f>SUMIFS('Inventory Master'!$L$7:$L$1000,'Inventory Master'!$B$7:$B$1000,$C142,'Inventory Master'!$D$7:$D$1000,$E142,'Inventory Master'!$E$7:$E$1000,$F142,'Inventory Master'!$F$7:$F$1000,$G142,'Inventory Master'!$G$7:$G$1000,$H142)*J142</f>
        <v>0</v>
      </c>
      <c r="M142" s="111">
        <f t="shared" si="8"/>
        <v>0</v>
      </c>
      <c r="N142" s="86"/>
      <c r="O142" s="86"/>
      <c r="P142" s="87">
        <f t="shared" si="7"/>
        <v>0</v>
      </c>
      <c r="Q142" s="88">
        <f>SUM((K142)-(L142+P142))</f>
        <v>0</v>
      </c>
      <c r="R142" s="78"/>
      <c r="S142" s="78"/>
      <c r="T142" s="78"/>
      <c r="U142" s="78"/>
      <c r="V142" s="78"/>
      <c r="W142" s="78"/>
      <c r="X142" s="78"/>
      <c r="Y142" s="78"/>
    </row>
    <row r="143" spans="1:25" ht="16" customHeight="1" x14ac:dyDescent="0.2">
      <c r="A143" s="78"/>
      <c r="B143" s="81">
        <v>140</v>
      </c>
      <c r="C143" s="81"/>
      <c r="D143" s="82"/>
      <c r="E143" s="83"/>
      <c r="F143" s="71"/>
      <c r="G143" s="73"/>
      <c r="H143" s="34"/>
      <c r="I143" s="34"/>
      <c r="J143" s="83"/>
      <c r="K143" s="84"/>
      <c r="L143" s="85">
        <f>SUMIFS('Inventory Master'!$L$7:$L$1000,'Inventory Master'!$B$7:$B$1000,$C143,'Inventory Master'!$D$7:$D$1000,$E143,'Inventory Master'!$E$7:$E$1000,$F143,'Inventory Master'!$F$7:$F$1000,$G143,'Inventory Master'!$G$7:$G$1000,$H143)*J143</f>
        <v>0</v>
      </c>
      <c r="M143" s="111">
        <f t="shared" si="8"/>
        <v>0</v>
      </c>
      <c r="N143" s="86"/>
      <c r="O143" s="86"/>
      <c r="P143" s="87">
        <f t="shared" si="7"/>
        <v>0</v>
      </c>
      <c r="Q143" s="88">
        <f>SUM((K143)-(L143+P143))</f>
        <v>0</v>
      </c>
      <c r="R143" s="78"/>
      <c r="S143" s="78"/>
      <c r="T143" s="78"/>
      <c r="U143" s="78"/>
      <c r="V143" s="78"/>
      <c r="W143" s="78"/>
      <c r="X143" s="78"/>
      <c r="Y143" s="78"/>
    </row>
    <row r="144" spans="1:25" ht="16" customHeight="1" x14ac:dyDescent="0.2">
      <c r="A144" s="78"/>
      <c r="B144" s="81">
        <v>141</v>
      </c>
      <c r="C144" s="81"/>
      <c r="D144" s="82"/>
      <c r="E144" s="83"/>
      <c r="F144" s="71"/>
      <c r="G144" s="73"/>
      <c r="H144" s="34"/>
      <c r="I144" s="34"/>
      <c r="J144" s="83"/>
      <c r="K144" s="84"/>
      <c r="L144" s="85">
        <f>SUMIFS('Inventory Master'!$L$7:$L$1000,'Inventory Master'!$B$7:$B$1000,$C144,'Inventory Master'!$D$7:$D$1000,$E144,'Inventory Master'!$E$7:$E$1000,$F144,'Inventory Master'!$F$7:$F$1000,$G144,'Inventory Master'!$G$7:$G$1000,$H144)*J144</f>
        <v>0</v>
      </c>
      <c r="M144" s="111">
        <f t="shared" si="8"/>
        <v>0</v>
      </c>
      <c r="N144" s="86"/>
      <c r="O144" s="86"/>
      <c r="P144" s="87">
        <f t="shared" si="7"/>
        <v>0</v>
      </c>
      <c r="Q144" s="88">
        <f>SUM((K144)-(L144+P144))</f>
        <v>0</v>
      </c>
      <c r="R144" s="78"/>
      <c r="S144" s="78"/>
      <c r="T144" s="78"/>
      <c r="U144" s="78"/>
      <c r="V144" s="78"/>
      <c r="W144" s="78"/>
      <c r="X144" s="78"/>
      <c r="Y144" s="78"/>
    </row>
    <row r="145" spans="1:25" ht="16" customHeight="1" x14ac:dyDescent="0.2">
      <c r="A145" s="78"/>
      <c r="B145" s="81">
        <v>142</v>
      </c>
      <c r="C145" s="81"/>
      <c r="D145" s="82"/>
      <c r="E145" s="83"/>
      <c r="F145" s="71"/>
      <c r="G145" s="73"/>
      <c r="H145" s="34"/>
      <c r="I145" s="34"/>
      <c r="J145" s="83"/>
      <c r="K145" s="84"/>
      <c r="L145" s="85">
        <f>SUMIFS('Inventory Master'!$L$7:$L$1000,'Inventory Master'!$B$7:$B$1000,$C145,'Inventory Master'!$D$7:$D$1000,$E145,'Inventory Master'!$E$7:$E$1000,$F145,'Inventory Master'!$F$7:$F$1000,$G145,'Inventory Master'!$G$7:$G$1000,$H145)*J145</f>
        <v>0</v>
      </c>
      <c r="M145" s="111">
        <f t="shared" si="8"/>
        <v>0</v>
      </c>
      <c r="N145" s="86"/>
      <c r="O145" s="86"/>
      <c r="P145" s="87">
        <f t="shared" si="7"/>
        <v>0</v>
      </c>
      <c r="Q145" s="88">
        <f>SUM((K145)-(L145+P145))</f>
        <v>0</v>
      </c>
      <c r="R145" s="78"/>
      <c r="S145" s="78"/>
      <c r="T145" s="78"/>
      <c r="U145" s="78"/>
      <c r="V145" s="78"/>
      <c r="W145" s="78"/>
      <c r="X145" s="78"/>
      <c r="Y145" s="78"/>
    </row>
    <row r="146" spans="1:25" ht="16" customHeight="1" x14ac:dyDescent="0.2">
      <c r="A146" s="78"/>
      <c r="B146" s="81">
        <v>143</v>
      </c>
      <c r="C146" s="81"/>
      <c r="D146" s="82"/>
      <c r="E146" s="83"/>
      <c r="F146" s="71"/>
      <c r="G146" s="73"/>
      <c r="H146" s="34"/>
      <c r="I146" s="34"/>
      <c r="J146" s="83"/>
      <c r="K146" s="84"/>
      <c r="L146" s="85">
        <f>SUMIFS('Inventory Master'!$L$7:$L$1000,'Inventory Master'!$B$7:$B$1000,$C146,'Inventory Master'!$D$7:$D$1000,$E146,'Inventory Master'!$E$7:$E$1000,$F146,'Inventory Master'!$F$7:$F$1000,$G146,'Inventory Master'!$G$7:$G$1000,$H146)*J146</f>
        <v>0</v>
      </c>
      <c r="M146" s="111">
        <f t="shared" si="8"/>
        <v>0</v>
      </c>
      <c r="N146" s="86"/>
      <c r="O146" s="86"/>
      <c r="P146" s="87">
        <f t="shared" si="7"/>
        <v>0</v>
      </c>
      <c r="Q146" s="88">
        <f>SUM((K146)-(L146+P146))</f>
        <v>0</v>
      </c>
      <c r="R146" s="78"/>
      <c r="S146" s="78"/>
      <c r="T146" s="78"/>
      <c r="U146" s="78"/>
      <c r="V146" s="78"/>
      <c r="W146" s="78"/>
      <c r="X146" s="78"/>
      <c r="Y146" s="78"/>
    </row>
    <row r="147" spans="1:25" ht="16" customHeight="1" x14ac:dyDescent="0.2">
      <c r="A147" s="78"/>
      <c r="B147" s="81">
        <v>144</v>
      </c>
      <c r="C147" s="81"/>
      <c r="D147" s="82"/>
      <c r="E147" s="83"/>
      <c r="F147" s="71"/>
      <c r="G147" s="73"/>
      <c r="H147" s="34"/>
      <c r="I147" s="34"/>
      <c r="J147" s="83"/>
      <c r="K147" s="84"/>
      <c r="L147" s="85">
        <f>SUMIFS('Inventory Master'!$L$7:$L$1000,'Inventory Master'!$B$7:$B$1000,$C147,'Inventory Master'!$D$7:$D$1000,$E147,'Inventory Master'!$E$7:$E$1000,$F147,'Inventory Master'!$F$7:$F$1000,$G147,'Inventory Master'!$G$7:$G$1000,$H147)*J147</f>
        <v>0</v>
      </c>
      <c r="M147" s="111">
        <f t="shared" si="8"/>
        <v>0</v>
      </c>
      <c r="N147" s="86"/>
      <c r="O147" s="86"/>
      <c r="P147" s="87">
        <f t="shared" si="7"/>
        <v>0</v>
      </c>
      <c r="Q147" s="88">
        <f>SUM((K147)-(L147+P147))</f>
        <v>0</v>
      </c>
      <c r="R147" s="78"/>
      <c r="S147" s="78"/>
      <c r="T147" s="78"/>
      <c r="U147" s="78"/>
      <c r="V147" s="78"/>
      <c r="W147" s="78"/>
      <c r="X147" s="78"/>
      <c r="Y147" s="78"/>
    </row>
    <row r="148" spans="1:25" ht="16" customHeight="1" x14ac:dyDescent="0.2">
      <c r="A148" s="78"/>
      <c r="B148" s="81">
        <v>145</v>
      </c>
      <c r="C148" s="81"/>
      <c r="D148" s="82"/>
      <c r="E148" s="83"/>
      <c r="F148" s="71"/>
      <c r="G148" s="73"/>
      <c r="H148" s="34"/>
      <c r="I148" s="34"/>
      <c r="J148" s="83"/>
      <c r="K148" s="84"/>
      <c r="L148" s="85">
        <f>SUMIFS('Inventory Master'!$L$7:$L$1000,'Inventory Master'!$B$7:$B$1000,$C148,'Inventory Master'!$D$7:$D$1000,$E148,'Inventory Master'!$E$7:$E$1000,$F148,'Inventory Master'!$F$7:$F$1000,$G148,'Inventory Master'!$G$7:$G$1000,$H148)*J148</f>
        <v>0</v>
      </c>
      <c r="M148" s="111">
        <f t="shared" si="8"/>
        <v>0</v>
      </c>
      <c r="N148" s="86"/>
      <c r="O148" s="86"/>
      <c r="P148" s="87">
        <f t="shared" si="7"/>
        <v>0</v>
      </c>
      <c r="Q148" s="88">
        <f>SUM((K148)-(L148+P148))</f>
        <v>0</v>
      </c>
      <c r="R148" s="78"/>
      <c r="S148" s="78"/>
      <c r="T148" s="78"/>
      <c r="U148" s="78"/>
      <c r="V148" s="78"/>
      <c r="W148" s="78"/>
      <c r="X148" s="78"/>
      <c r="Y148" s="78"/>
    </row>
    <row r="149" spans="1:25" ht="16" customHeight="1" x14ac:dyDescent="0.2">
      <c r="A149" s="78"/>
      <c r="B149" s="81">
        <v>146</v>
      </c>
      <c r="C149" s="81"/>
      <c r="D149" s="82"/>
      <c r="E149" s="83"/>
      <c r="F149" s="71"/>
      <c r="G149" s="73"/>
      <c r="H149" s="34"/>
      <c r="I149" s="34"/>
      <c r="J149" s="83"/>
      <c r="K149" s="84"/>
      <c r="L149" s="85">
        <f>SUMIFS('Inventory Master'!$L$7:$L$1000,'Inventory Master'!$B$7:$B$1000,$C149,'Inventory Master'!$D$7:$D$1000,$E149,'Inventory Master'!$E$7:$E$1000,$F149,'Inventory Master'!$F$7:$F$1000,$G149,'Inventory Master'!$G$7:$G$1000,$H149)*J149</f>
        <v>0</v>
      </c>
      <c r="M149" s="111">
        <f t="shared" si="8"/>
        <v>0</v>
      </c>
      <c r="N149" s="86"/>
      <c r="O149" s="86"/>
      <c r="P149" s="87">
        <f t="shared" si="7"/>
        <v>0</v>
      </c>
      <c r="Q149" s="88">
        <f>SUM((K149)-(L149+P149))</f>
        <v>0</v>
      </c>
      <c r="R149" s="78"/>
      <c r="S149" s="78"/>
      <c r="T149" s="78"/>
      <c r="U149" s="78"/>
      <c r="V149" s="78"/>
      <c r="W149" s="78"/>
      <c r="X149" s="78"/>
      <c r="Y149" s="78"/>
    </row>
    <row r="150" spans="1:25" ht="16" customHeight="1" x14ac:dyDescent="0.2">
      <c r="A150" s="78"/>
      <c r="B150" s="81">
        <v>147</v>
      </c>
      <c r="C150" s="81"/>
      <c r="D150" s="82"/>
      <c r="E150" s="83"/>
      <c r="F150" s="71"/>
      <c r="G150" s="73"/>
      <c r="H150" s="34"/>
      <c r="I150" s="34"/>
      <c r="J150" s="83"/>
      <c r="K150" s="84"/>
      <c r="L150" s="85">
        <f>SUMIFS('Inventory Master'!$L$7:$L$1000,'Inventory Master'!$B$7:$B$1000,$C150,'Inventory Master'!$D$7:$D$1000,$E150,'Inventory Master'!$E$7:$E$1000,$F150,'Inventory Master'!$F$7:$F$1000,$G150,'Inventory Master'!$G$7:$G$1000,$H150)*J150</f>
        <v>0</v>
      </c>
      <c r="M150" s="111">
        <f t="shared" si="8"/>
        <v>0</v>
      </c>
      <c r="N150" s="86"/>
      <c r="O150" s="86"/>
      <c r="P150" s="87">
        <f t="shared" si="7"/>
        <v>0</v>
      </c>
      <c r="Q150" s="88">
        <f>SUM((K150)-(L150+P150))</f>
        <v>0</v>
      </c>
      <c r="R150" s="78"/>
      <c r="S150" s="78"/>
      <c r="T150" s="78"/>
      <c r="U150" s="78"/>
      <c r="V150" s="78"/>
      <c r="W150" s="78"/>
      <c r="X150" s="78"/>
      <c r="Y150" s="78"/>
    </row>
    <row r="151" spans="1:25" ht="16" customHeight="1" x14ac:dyDescent="0.2">
      <c r="A151" s="78"/>
      <c r="B151" s="81">
        <v>148</v>
      </c>
      <c r="C151" s="81"/>
      <c r="D151" s="82"/>
      <c r="E151" s="83"/>
      <c r="F151" s="71"/>
      <c r="G151" s="73"/>
      <c r="H151" s="34"/>
      <c r="I151" s="34"/>
      <c r="J151" s="83"/>
      <c r="K151" s="84"/>
      <c r="L151" s="85">
        <f>SUMIFS('Inventory Master'!$L$7:$L$1000,'Inventory Master'!$B$7:$B$1000,$C151,'Inventory Master'!$D$7:$D$1000,$E151,'Inventory Master'!$E$7:$E$1000,$F151,'Inventory Master'!$F$7:$F$1000,$G151,'Inventory Master'!$G$7:$G$1000,$H151)*J151</f>
        <v>0</v>
      </c>
      <c r="M151" s="111">
        <f t="shared" si="8"/>
        <v>0</v>
      </c>
      <c r="N151" s="86"/>
      <c r="O151" s="86"/>
      <c r="P151" s="87">
        <f t="shared" si="7"/>
        <v>0</v>
      </c>
      <c r="Q151" s="88">
        <f>SUM((K151)-(L151+P151))</f>
        <v>0</v>
      </c>
      <c r="R151" s="78"/>
      <c r="S151" s="78"/>
      <c r="T151" s="78"/>
      <c r="U151" s="78"/>
      <c r="V151" s="78"/>
      <c r="W151" s="78"/>
      <c r="X151" s="78"/>
      <c r="Y151" s="78"/>
    </row>
    <row r="152" spans="1:25" ht="16" customHeight="1" x14ac:dyDescent="0.2">
      <c r="A152" s="78"/>
      <c r="B152" s="81">
        <v>149</v>
      </c>
      <c r="C152" s="81"/>
      <c r="D152" s="82"/>
      <c r="E152" s="83"/>
      <c r="F152" s="71"/>
      <c r="G152" s="73"/>
      <c r="H152" s="34"/>
      <c r="I152" s="34"/>
      <c r="J152" s="83"/>
      <c r="K152" s="84"/>
      <c r="L152" s="85">
        <f>SUMIFS('Inventory Master'!$L$7:$L$1000,'Inventory Master'!$B$7:$B$1000,$C152,'Inventory Master'!$D$7:$D$1000,$E152,'Inventory Master'!$E$7:$E$1000,$F152,'Inventory Master'!$F$7:$F$1000,$G152,'Inventory Master'!$G$7:$G$1000,$H152)*J152</f>
        <v>0</v>
      </c>
      <c r="M152" s="111">
        <f t="shared" si="8"/>
        <v>0</v>
      </c>
      <c r="N152" s="86"/>
      <c r="O152" s="86"/>
      <c r="P152" s="87">
        <f t="shared" si="7"/>
        <v>0</v>
      </c>
      <c r="Q152" s="88">
        <f>SUM((K152)-(L152+P152))</f>
        <v>0</v>
      </c>
      <c r="R152" s="78"/>
      <c r="S152" s="78"/>
      <c r="T152" s="78"/>
      <c r="U152" s="78"/>
      <c r="V152" s="78"/>
      <c r="W152" s="78"/>
      <c r="X152" s="78"/>
      <c r="Y152" s="78"/>
    </row>
    <row r="153" spans="1:25" ht="16" customHeight="1" x14ac:dyDescent="0.2">
      <c r="A153" s="78"/>
      <c r="B153" s="81">
        <v>150</v>
      </c>
      <c r="C153" s="81"/>
      <c r="D153" s="82"/>
      <c r="E153" s="83"/>
      <c r="F153" s="71"/>
      <c r="G153" s="73"/>
      <c r="H153" s="34"/>
      <c r="I153" s="34"/>
      <c r="J153" s="83"/>
      <c r="K153" s="84"/>
      <c r="L153" s="85">
        <f>SUMIFS('Inventory Master'!$L$7:$L$1000,'Inventory Master'!$B$7:$B$1000,$C153,'Inventory Master'!$D$7:$D$1000,$E153,'Inventory Master'!$E$7:$E$1000,$F153,'Inventory Master'!$F$7:$F$1000,$G153,'Inventory Master'!$G$7:$G$1000,$H153)*J153</f>
        <v>0</v>
      </c>
      <c r="M153" s="111">
        <f t="shared" si="8"/>
        <v>0</v>
      </c>
      <c r="N153" s="86"/>
      <c r="O153" s="86"/>
      <c r="P153" s="87">
        <f t="shared" si="7"/>
        <v>0</v>
      </c>
      <c r="Q153" s="88">
        <f>SUM((K153)-(L153+P153))</f>
        <v>0</v>
      </c>
      <c r="R153" s="78"/>
      <c r="S153" s="78"/>
      <c r="T153" s="78"/>
      <c r="U153" s="78"/>
      <c r="V153" s="78"/>
      <c r="W153" s="78"/>
      <c r="X153" s="78"/>
      <c r="Y153" s="78"/>
    </row>
    <row r="154" spans="1:25" ht="16" customHeight="1" x14ac:dyDescent="0.2">
      <c r="A154" s="78"/>
      <c r="B154" s="81">
        <v>151</v>
      </c>
      <c r="C154" s="81"/>
      <c r="D154" s="82"/>
      <c r="E154" s="83"/>
      <c r="F154" s="71"/>
      <c r="G154" s="73"/>
      <c r="H154" s="34"/>
      <c r="I154" s="34"/>
      <c r="J154" s="83"/>
      <c r="K154" s="84"/>
      <c r="L154" s="85">
        <f>SUMIFS('Inventory Master'!$L$7:$L$1000,'Inventory Master'!$B$7:$B$1000,$C154,'Inventory Master'!$D$7:$D$1000,$E154,'Inventory Master'!$E$7:$E$1000,$F154,'Inventory Master'!$F$7:$F$1000,$G154,'Inventory Master'!$G$7:$G$1000,$H154)*J154</f>
        <v>0</v>
      </c>
      <c r="M154" s="111">
        <f t="shared" si="8"/>
        <v>0</v>
      </c>
      <c r="N154" s="86"/>
      <c r="O154" s="86"/>
      <c r="P154" s="87">
        <f t="shared" si="7"/>
        <v>0</v>
      </c>
      <c r="Q154" s="88">
        <f>SUM((K154)-(L154+P154))</f>
        <v>0</v>
      </c>
      <c r="R154" s="78"/>
      <c r="S154" s="78"/>
      <c r="T154" s="78"/>
      <c r="U154" s="78"/>
      <c r="V154" s="78"/>
      <c r="W154" s="78"/>
      <c r="X154" s="78"/>
      <c r="Y154" s="78"/>
    </row>
    <row r="155" spans="1:25" ht="16" customHeight="1" x14ac:dyDescent="0.2">
      <c r="A155" s="78"/>
      <c r="B155" s="81">
        <v>152</v>
      </c>
      <c r="C155" s="81"/>
      <c r="D155" s="82"/>
      <c r="E155" s="83"/>
      <c r="F155" s="71"/>
      <c r="G155" s="73"/>
      <c r="H155" s="34"/>
      <c r="I155" s="34"/>
      <c r="J155" s="83"/>
      <c r="K155" s="84"/>
      <c r="L155" s="85">
        <f>SUMIFS('Inventory Master'!$L$7:$L$1000,'Inventory Master'!$B$7:$B$1000,$C155,'Inventory Master'!$D$7:$D$1000,$E155,'Inventory Master'!$E$7:$E$1000,$F155,'Inventory Master'!$F$7:$F$1000,$G155,'Inventory Master'!$G$7:$G$1000,$H155)*J155</f>
        <v>0</v>
      </c>
      <c r="M155" s="111">
        <f t="shared" si="8"/>
        <v>0</v>
      </c>
      <c r="N155" s="86"/>
      <c r="O155" s="86"/>
      <c r="P155" s="87">
        <f t="shared" si="7"/>
        <v>0</v>
      </c>
      <c r="Q155" s="88">
        <f>SUM((K155)-(L155+P155))</f>
        <v>0</v>
      </c>
      <c r="R155" s="78"/>
      <c r="S155" s="78"/>
      <c r="T155" s="78"/>
      <c r="U155" s="78"/>
      <c r="V155" s="78"/>
      <c r="W155" s="78"/>
      <c r="X155" s="78"/>
      <c r="Y155" s="78"/>
    </row>
    <row r="156" spans="1:25" ht="16" customHeight="1" x14ac:dyDescent="0.2">
      <c r="A156" s="78"/>
      <c r="B156" s="81">
        <v>153</v>
      </c>
      <c r="C156" s="81"/>
      <c r="D156" s="82"/>
      <c r="E156" s="83"/>
      <c r="F156" s="71"/>
      <c r="G156" s="73"/>
      <c r="H156" s="34"/>
      <c r="I156" s="34"/>
      <c r="J156" s="83"/>
      <c r="K156" s="84"/>
      <c r="L156" s="85">
        <f>SUMIFS('Inventory Master'!$L$7:$L$1000,'Inventory Master'!$B$7:$B$1000,$C156,'Inventory Master'!$D$7:$D$1000,$E156,'Inventory Master'!$E$7:$E$1000,$F156,'Inventory Master'!$F$7:$F$1000,$G156,'Inventory Master'!$G$7:$G$1000,$H156)*J156</f>
        <v>0</v>
      </c>
      <c r="M156" s="111">
        <f t="shared" si="8"/>
        <v>0</v>
      </c>
      <c r="N156" s="86"/>
      <c r="O156" s="86"/>
      <c r="P156" s="87">
        <f t="shared" si="7"/>
        <v>0</v>
      </c>
      <c r="Q156" s="88">
        <f>SUM((K156)-(L156+P156))</f>
        <v>0</v>
      </c>
      <c r="R156" s="78"/>
      <c r="S156" s="78"/>
      <c r="T156" s="78"/>
      <c r="U156" s="78"/>
      <c r="V156" s="78"/>
      <c r="W156" s="78"/>
      <c r="X156" s="78"/>
      <c r="Y156" s="78"/>
    </row>
    <row r="157" spans="1:25" ht="16" customHeight="1" x14ac:dyDescent="0.2">
      <c r="A157" s="78"/>
      <c r="B157" s="81">
        <v>154</v>
      </c>
      <c r="C157" s="81"/>
      <c r="D157" s="82"/>
      <c r="E157" s="83"/>
      <c r="F157" s="71"/>
      <c r="G157" s="73"/>
      <c r="H157" s="34"/>
      <c r="I157" s="34"/>
      <c r="J157" s="83"/>
      <c r="K157" s="84"/>
      <c r="L157" s="85">
        <f>SUMIFS('Inventory Master'!$L$7:$L$1000,'Inventory Master'!$B$7:$B$1000,$C157,'Inventory Master'!$D$7:$D$1000,$E157,'Inventory Master'!$E$7:$E$1000,$F157,'Inventory Master'!$F$7:$F$1000,$G157,'Inventory Master'!$G$7:$G$1000,$H157)*J157</f>
        <v>0</v>
      </c>
      <c r="M157" s="111">
        <f t="shared" si="8"/>
        <v>0</v>
      </c>
      <c r="N157" s="86"/>
      <c r="O157" s="86"/>
      <c r="P157" s="87">
        <f t="shared" si="7"/>
        <v>0</v>
      </c>
      <c r="Q157" s="88">
        <f>SUM((K157)-(L157+P157))</f>
        <v>0</v>
      </c>
      <c r="R157" s="78"/>
      <c r="S157" s="78"/>
      <c r="T157" s="78"/>
      <c r="U157" s="78"/>
      <c r="V157" s="78"/>
      <c r="W157" s="78"/>
      <c r="X157" s="78"/>
      <c r="Y157" s="78"/>
    </row>
    <row r="158" spans="1:25" ht="16" customHeight="1" x14ac:dyDescent="0.2">
      <c r="A158" s="78"/>
      <c r="B158" s="81">
        <v>155</v>
      </c>
      <c r="C158" s="81"/>
      <c r="D158" s="82"/>
      <c r="E158" s="83"/>
      <c r="F158" s="71"/>
      <c r="G158" s="73"/>
      <c r="H158" s="34"/>
      <c r="I158" s="34"/>
      <c r="J158" s="83"/>
      <c r="K158" s="84"/>
      <c r="L158" s="85">
        <f>SUMIFS('Inventory Master'!$L$7:$L$1000,'Inventory Master'!$B$7:$B$1000,$C158,'Inventory Master'!$D$7:$D$1000,$E158,'Inventory Master'!$E$7:$E$1000,$F158,'Inventory Master'!$F$7:$F$1000,$G158,'Inventory Master'!$G$7:$G$1000,$H158)*J158</f>
        <v>0</v>
      </c>
      <c r="M158" s="111">
        <f t="shared" si="8"/>
        <v>0</v>
      </c>
      <c r="N158" s="103"/>
      <c r="O158" s="86"/>
      <c r="P158" s="87">
        <f t="shared" si="7"/>
        <v>0</v>
      </c>
      <c r="Q158" s="88">
        <f>SUM((K158)-(L158+P158))</f>
        <v>0</v>
      </c>
      <c r="R158" s="78"/>
      <c r="S158" s="78"/>
      <c r="T158" s="78"/>
      <c r="U158" s="78"/>
      <c r="V158" s="78"/>
      <c r="W158" s="78"/>
      <c r="X158" s="78"/>
      <c r="Y158" s="78"/>
    </row>
    <row r="159" spans="1:25" ht="16" customHeight="1" x14ac:dyDescent="0.2">
      <c r="A159" s="78"/>
      <c r="B159" s="81">
        <v>156</v>
      </c>
      <c r="C159" s="81"/>
      <c r="D159" s="82"/>
      <c r="E159" s="83"/>
      <c r="F159" s="71"/>
      <c r="G159" s="73"/>
      <c r="H159" s="34"/>
      <c r="I159" s="34"/>
      <c r="J159" s="83"/>
      <c r="K159" s="84"/>
      <c r="L159" s="85">
        <f>SUMIFS('Inventory Master'!$L$7:$L$1000,'Inventory Master'!$B$7:$B$1000,$C159,'Inventory Master'!$D$7:$D$1000,$E159,'Inventory Master'!$E$7:$E$1000,$F159,'Inventory Master'!$F$7:$F$1000,$G159,'Inventory Master'!$G$7:$G$1000,$H159)*J159</f>
        <v>0</v>
      </c>
      <c r="M159" s="111">
        <f t="shared" si="8"/>
        <v>0</v>
      </c>
      <c r="N159" s="86"/>
      <c r="O159" s="86"/>
      <c r="P159" s="87">
        <f t="shared" si="7"/>
        <v>0</v>
      </c>
      <c r="Q159" s="88">
        <f>SUM((K159)-(L159+P159))</f>
        <v>0</v>
      </c>
      <c r="R159" s="78"/>
      <c r="S159" s="78"/>
      <c r="T159" s="78"/>
      <c r="U159" s="78"/>
      <c r="V159" s="78"/>
      <c r="W159" s="78"/>
      <c r="X159" s="78"/>
      <c r="Y159" s="78"/>
    </row>
    <row r="160" spans="1:25" ht="16" customHeight="1" x14ac:dyDescent="0.2">
      <c r="A160" s="78"/>
      <c r="B160" s="81">
        <v>157</v>
      </c>
      <c r="C160" s="81"/>
      <c r="D160" s="82"/>
      <c r="E160" s="83"/>
      <c r="F160" s="71"/>
      <c r="G160" s="73"/>
      <c r="H160" s="34"/>
      <c r="I160" s="34"/>
      <c r="J160" s="83"/>
      <c r="K160" s="84"/>
      <c r="L160" s="85">
        <f>SUMIFS('Inventory Master'!$L$7:$L$1000,'Inventory Master'!$B$7:$B$1000,$C160,'Inventory Master'!$D$7:$D$1000,$E160,'Inventory Master'!$E$7:$E$1000,$F160,'Inventory Master'!$F$7:$F$1000,$G160,'Inventory Master'!$G$7:$G$1000,$H160)*J160</f>
        <v>0</v>
      </c>
      <c r="M160" s="111">
        <f t="shared" si="8"/>
        <v>0</v>
      </c>
      <c r="N160" s="86"/>
      <c r="O160" s="86"/>
      <c r="P160" s="87">
        <f t="shared" si="7"/>
        <v>0</v>
      </c>
      <c r="Q160" s="88">
        <f>SUM((K160)-(L160+P160))</f>
        <v>0</v>
      </c>
      <c r="R160" s="78"/>
      <c r="S160" s="78"/>
      <c r="T160" s="78"/>
      <c r="U160" s="78"/>
      <c r="V160" s="78"/>
      <c r="W160" s="78"/>
      <c r="X160" s="78"/>
      <c r="Y160" s="78"/>
    </row>
    <row r="161" spans="1:25" ht="16" customHeight="1" x14ac:dyDescent="0.2">
      <c r="A161" s="78"/>
      <c r="B161" s="81">
        <v>158</v>
      </c>
      <c r="C161" s="81"/>
      <c r="D161" s="82"/>
      <c r="E161" s="83"/>
      <c r="F161" s="71"/>
      <c r="G161" s="73"/>
      <c r="H161" s="34"/>
      <c r="I161" s="34"/>
      <c r="J161" s="83"/>
      <c r="K161" s="84"/>
      <c r="L161" s="85">
        <f>SUMIFS('Inventory Master'!$L$7:$L$1000,'Inventory Master'!$B$7:$B$1000,$C161,'Inventory Master'!$D$7:$D$1000,$E161,'Inventory Master'!$E$7:$E$1000,$F161,'Inventory Master'!$F$7:$F$1000,$G161,'Inventory Master'!$G$7:$G$1000,$H161)*J161</f>
        <v>0</v>
      </c>
      <c r="M161" s="111">
        <f t="shared" si="8"/>
        <v>0</v>
      </c>
      <c r="N161" s="86"/>
      <c r="O161" s="86"/>
      <c r="P161" s="87">
        <f t="shared" si="7"/>
        <v>0</v>
      </c>
      <c r="Q161" s="88">
        <f>SUM((K161)-(L161+P161))</f>
        <v>0</v>
      </c>
      <c r="R161" s="78"/>
      <c r="S161" s="78"/>
      <c r="T161" s="78"/>
      <c r="U161" s="78"/>
      <c r="V161" s="78"/>
      <c r="W161" s="78"/>
      <c r="X161" s="78"/>
      <c r="Y161" s="78"/>
    </row>
    <row r="162" spans="1:25" ht="16" customHeight="1" x14ac:dyDescent="0.2">
      <c r="A162" s="78"/>
      <c r="B162" s="81">
        <v>159</v>
      </c>
      <c r="C162" s="81"/>
      <c r="D162" s="82"/>
      <c r="E162" s="83"/>
      <c r="F162" s="71"/>
      <c r="G162" s="73"/>
      <c r="H162" s="34"/>
      <c r="I162" s="34"/>
      <c r="J162" s="83"/>
      <c r="K162" s="84"/>
      <c r="L162" s="85">
        <f>SUMIFS('Inventory Master'!$L$7:$L$1000,'Inventory Master'!$B$7:$B$1000,$C162,'Inventory Master'!$D$7:$D$1000,$E162,'Inventory Master'!$E$7:$E$1000,$F162,'Inventory Master'!$F$7:$F$1000,$G162,'Inventory Master'!$G$7:$G$1000,$H162)*J162</f>
        <v>0</v>
      </c>
      <c r="M162" s="111">
        <f t="shared" si="8"/>
        <v>0</v>
      </c>
      <c r="N162" s="86"/>
      <c r="O162" s="86"/>
      <c r="P162" s="87">
        <f t="shared" si="7"/>
        <v>0</v>
      </c>
      <c r="Q162" s="88">
        <f>SUM((K162)-(L162+P162))</f>
        <v>0</v>
      </c>
      <c r="R162" s="78"/>
      <c r="S162" s="78"/>
      <c r="T162" s="78"/>
      <c r="U162" s="78"/>
      <c r="V162" s="78"/>
      <c r="W162" s="78"/>
      <c r="X162" s="78"/>
      <c r="Y162" s="78"/>
    </row>
    <row r="163" spans="1:25" ht="16" customHeight="1" x14ac:dyDescent="0.2">
      <c r="A163" s="78"/>
      <c r="B163" s="81">
        <v>160</v>
      </c>
      <c r="C163" s="81"/>
      <c r="D163" s="82"/>
      <c r="E163" s="83"/>
      <c r="F163" s="71"/>
      <c r="G163" s="73"/>
      <c r="H163" s="34"/>
      <c r="I163" s="34"/>
      <c r="J163" s="83"/>
      <c r="K163" s="84"/>
      <c r="L163" s="85">
        <f>SUMIFS('Inventory Master'!$L$7:$L$1000,'Inventory Master'!$B$7:$B$1000,$C163,'Inventory Master'!$D$7:$D$1000,$E163,'Inventory Master'!$E$7:$E$1000,$F163,'Inventory Master'!$F$7:$F$1000,$G163,'Inventory Master'!$G$7:$G$1000,$H163)*J163</f>
        <v>0</v>
      </c>
      <c r="M163" s="111">
        <f t="shared" si="8"/>
        <v>0</v>
      </c>
      <c r="N163" s="86"/>
      <c r="O163" s="86"/>
      <c r="P163" s="87">
        <f t="shared" si="7"/>
        <v>0</v>
      </c>
      <c r="Q163" s="88">
        <f>SUM((K163)-(L163+P163))</f>
        <v>0</v>
      </c>
      <c r="R163" s="78"/>
      <c r="S163" s="78"/>
      <c r="T163" s="78"/>
      <c r="U163" s="78"/>
      <c r="V163" s="78"/>
      <c r="W163" s="78"/>
      <c r="X163" s="78"/>
      <c r="Y163" s="78"/>
    </row>
    <row r="164" spans="1:25" ht="16" customHeight="1" x14ac:dyDescent="0.2">
      <c r="A164" s="78"/>
      <c r="B164" s="81">
        <v>161</v>
      </c>
      <c r="C164" s="81"/>
      <c r="D164" s="82"/>
      <c r="E164" s="83"/>
      <c r="F164" s="71"/>
      <c r="G164" s="73"/>
      <c r="H164" s="34"/>
      <c r="I164" s="34"/>
      <c r="J164" s="83"/>
      <c r="K164" s="84"/>
      <c r="L164" s="85">
        <f>SUMIFS('Inventory Master'!$L$7:$L$1000,'Inventory Master'!$B$7:$B$1000,$C164,'Inventory Master'!$D$7:$D$1000,$E164,'Inventory Master'!$E$7:$E$1000,$F164,'Inventory Master'!$F$7:$F$1000,$G164,'Inventory Master'!$G$7:$G$1000,$H164)*J164</f>
        <v>0</v>
      </c>
      <c r="M164" s="111">
        <f t="shared" si="8"/>
        <v>0</v>
      </c>
      <c r="N164" s="86"/>
      <c r="O164" s="86"/>
      <c r="P164" s="87">
        <f t="shared" si="7"/>
        <v>0</v>
      </c>
      <c r="Q164" s="88">
        <f>SUM((K164)-(L164+P164))</f>
        <v>0</v>
      </c>
      <c r="R164" s="78"/>
      <c r="S164" s="78"/>
      <c r="T164" s="78"/>
      <c r="U164" s="78"/>
      <c r="V164" s="78"/>
      <c r="W164" s="78"/>
      <c r="X164" s="78"/>
      <c r="Y164" s="78"/>
    </row>
    <row r="165" spans="1:25" ht="16" customHeight="1" x14ac:dyDescent="0.2">
      <c r="A165" s="78"/>
      <c r="B165" s="81">
        <v>162</v>
      </c>
      <c r="C165" s="81"/>
      <c r="D165" s="82"/>
      <c r="E165" s="83"/>
      <c r="F165" s="71"/>
      <c r="G165" s="73"/>
      <c r="H165" s="34"/>
      <c r="I165" s="34"/>
      <c r="J165" s="83"/>
      <c r="K165" s="84"/>
      <c r="L165" s="85">
        <f>SUMIFS('Inventory Master'!$L$7:$L$1000,'Inventory Master'!$B$7:$B$1000,$C165,'Inventory Master'!$D$7:$D$1000,$E165,'Inventory Master'!$E$7:$E$1000,$F165,'Inventory Master'!$F$7:$F$1000,$G165,'Inventory Master'!$G$7:$G$1000,$H165)*J165</f>
        <v>0</v>
      </c>
      <c r="M165" s="111">
        <f t="shared" si="8"/>
        <v>0</v>
      </c>
      <c r="N165" s="86"/>
      <c r="O165" s="86"/>
      <c r="P165" s="87">
        <f t="shared" si="7"/>
        <v>0</v>
      </c>
      <c r="Q165" s="88">
        <f>SUM((K165)-(L165+P165))</f>
        <v>0</v>
      </c>
      <c r="R165" s="78"/>
      <c r="S165" s="78"/>
      <c r="T165" s="78"/>
      <c r="U165" s="78"/>
      <c r="V165" s="78"/>
      <c r="W165" s="78"/>
      <c r="X165" s="78"/>
      <c r="Y165" s="78"/>
    </row>
    <row r="166" spans="1:25" ht="16" customHeight="1" x14ac:dyDescent="0.2">
      <c r="A166" s="78"/>
      <c r="B166" s="81">
        <v>163</v>
      </c>
      <c r="C166" s="81"/>
      <c r="D166" s="82"/>
      <c r="E166" s="83"/>
      <c r="F166" s="71"/>
      <c r="G166" s="73"/>
      <c r="H166" s="34"/>
      <c r="I166" s="34"/>
      <c r="J166" s="83"/>
      <c r="K166" s="84"/>
      <c r="L166" s="85">
        <f>SUMIFS('Inventory Master'!$L$7:$L$1000,'Inventory Master'!$B$7:$B$1000,$C166,'Inventory Master'!$D$7:$D$1000,$E166,'Inventory Master'!$E$7:$E$1000,$F166,'Inventory Master'!$F$7:$F$1000,$G166,'Inventory Master'!$G$7:$G$1000,$H166)*J166</f>
        <v>0</v>
      </c>
      <c r="M166" s="111">
        <f t="shared" si="8"/>
        <v>0</v>
      </c>
      <c r="N166" s="86"/>
      <c r="O166" s="86"/>
      <c r="P166" s="87">
        <f t="shared" si="7"/>
        <v>0</v>
      </c>
      <c r="Q166" s="88">
        <f>SUM((K166)-(L166+P166))</f>
        <v>0</v>
      </c>
      <c r="R166" s="78"/>
      <c r="S166" s="78"/>
      <c r="T166" s="78"/>
      <c r="U166" s="78"/>
      <c r="V166" s="78"/>
      <c r="W166" s="78"/>
      <c r="X166" s="78"/>
      <c r="Y166" s="78"/>
    </row>
    <row r="167" spans="1:25" ht="16" customHeight="1" x14ac:dyDescent="0.2">
      <c r="A167" s="78"/>
      <c r="B167" s="81">
        <v>164</v>
      </c>
      <c r="C167" s="81"/>
      <c r="D167" s="82"/>
      <c r="E167" s="83"/>
      <c r="F167" s="71"/>
      <c r="G167" s="73"/>
      <c r="H167" s="34"/>
      <c r="I167" s="34"/>
      <c r="J167" s="83"/>
      <c r="K167" s="84"/>
      <c r="L167" s="85">
        <f>SUMIFS('Inventory Master'!$L$7:$L$1000,'Inventory Master'!$B$7:$B$1000,$C167,'Inventory Master'!$D$7:$D$1000,$E167,'Inventory Master'!$E$7:$E$1000,$F167,'Inventory Master'!$F$7:$F$1000,$G167,'Inventory Master'!$G$7:$G$1000,$H167)*J167</f>
        <v>0</v>
      </c>
      <c r="M167" s="111">
        <f t="shared" si="8"/>
        <v>0</v>
      </c>
      <c r="N167" s="86"/>
      <c r="O167" s="86"/>
      <c r="P167" s="87">
        <f t="shared" si="7"/>
        <v>0</v>
      </c>
      <c r="Q167" s="88">
        <f>SUM((K167)-(L167+P167))</f>
        <v>0</v>
      </c>
      <c r="R167" s="78"/>
      <c r="S167" s="78"/>
      <c r="T167" s="78"/>
      <c r="U167" s="78"/>
      <c r="V167" s="78"/>
      <c r="W167" s="78"/>
      <c r="X167" s="78"/>
      <c r="Y167" s="78"/>
    </row>
    <row r="168" spans="1:25" ht="16" customHeight="1" x14ac:dyDescent="0.2">
      <c r="A168" s="78"/>
      <c r="B168" s="81">
        <v>165</v>
      </c>
      <c r="C168" s="81"/>
      <c r="D168" s="82"/>
      <c r="E168" s="83"/>
      <c r="F168" s="71"/>
      <c r="G168" s="73"/>
      <c r="H168" s="34"/>
      <c r="I168" s="34"/>
      <c r="J168" s="83"/>
      <c r="K168" s="84"/>
      <c r="L168" s="85">
        <f>SUMIFS('Inventory Master'!$L$7:$L$1000,'Inventory Master'!$B$7:$B$1000,$C168,'Inventory Master'!$D$7:$D$1000,$E168,'Inventory Master'!$E$7:$E$1000,$F168,'Inventory Master'!$F$7:$F$1000,$G168,'Inventory Master'!$G$7:$G$1000,$H168)*J168</f>
        <v>0</v>
      </c>
      <c r="M168" s="111">
        <f t="shared" si="8"/>
        <v>0</v>
      </c>
      <c r="N168" s="86"/>
      <c r="O168" s="86"/>
      <c r="P168" s="87">
        <f t="shared" si="7"/>
        <v>0</v>
      </c>
      <c r="Q168" s="88">
        <f>SUM((K168)-(L168+P168))</f>
        <v>0</v>
      </c>
      <c r="R168" s="78"/>
      <c r="S168" s="78"/>
      <c r="T168" s="78"/>
      <c r="U168" s="78"/>
      <c r="V168" s="78"/>
      <c r="W168" s="78"/>
      <c r="X168" s="78"/>
      <c r="Y168" s="78"/>
    </row>
    <row r="169" spans="1:25" ht="16" customHeight="1" x14ac:dyDescent="0.2">
      <c r="A169" s="78"/>
      <c r="B169" s="81">
        <v>166</v>
      </c>
      <c r="C169" s="81"/>
      <c r="D169" s="82"/>
      <c r="E169" s="83"/>
      <c r="F169" s="71"/>
      <c r="G169" s="73"/>
      <c r="H169" s="34"/>
      <c r="I169" s="34"/>
      <c r="J169" s="83"/>
      <c r="K169" s="84"/>
      <c r="L169" s="85">
        <f>SUMIFS('Inventory Master'!$L$7:$L$1000,'Inventory Master'!$B$7:$B$1000,$C169,'Inventory Master'!$D$7:$D$1000,$E169,'Inventory Master'!$E$7:$E$1000,$F169,'Inventory Master'!$F$7:$F$1000,$G169,'Inventory Master'!$G$7:$G$1000,$H169)*J169</f>
        <v>0</v>
      </c>
      <c r="M169" s="111">
        <f t="shared" si="8"/>
        <v>0</v>
      </c>
      <c r="N169" s="86"/>
      <c r="O169" s="86"/>
      <c r="P169" s="87">
        <f t="shared" si="7"/>
        <v>0</v>
      </c>
      <c r="Q169" s="88">
        <f>SUM((K169)-(L169+P169))</f>
        <v>0</v>
      </c>
      <c r="R169" s="78"/>
      <c r="S169" s="78"/>
      <c r="T169" s="78"/>
      <c r="U169" s="78"/>
      <c r="V169" s="78"/>
      <c r="W169" s="78"/>
      <c r="X169" s="78"/>
      <c r="Y169" s="78"/>
    </row>
    <row r="170" spans="1:25" ht="16" customHeight="1" x14ac:dyDescent="0.2">
      <c r="A170" s="78"/>
      <c r="B170" s="81">
        <v>167</v>
      </c>
      <c r="C170" s="81"/>
      <c r="D170" s="82"/>
      <c r="E170" s="83"/>
      <c r="F170" s="71"/>
      <c r="G170" s="73"/>
      <c r="H170" s="34"/>
      <c r="I170" s="34"/>
      <c r="J170" s="83"/>
      <c r="K170" s="84"/>
      <c r="L170" s="85">
        <f>SUMIFS('Inventory Master'!$L$7:$L$1000,'Inventory Master'!$B$7:$B$1000,$C170,'Inventory Master'!$D$7:$D$1000,$E170,'Inventory Master'!$E$7:$E$1000,$F170,'Inventory Master'!$F$7:$F$1000,$G170,'Inventory Master'!$G$7:$G$1000,$H170)*J170</f>
        <v>0</v>
      </c>
      <c r="M170" s="111">
        <f t="shared" si="8"/>
        <v>0</v>
      </c>
      <c r="N170" s="86"/>
      <c r="O170" s="86"/>
      <c r="P170" s="87">
        <f t="shared" si="7"/>
        <v>0</v>
      </c>
      <c r="Q170" s="88">
        <f>SUM((K170)-(L170+P170))</f>
        <v>0</v>
      </c>
      <c r="R170" s="78"/>
      <c r="S170" s="78"/>
      <c r="T170" s="78"/>
      <c r="U170" s="78"/>
      <c r="V170" s="78"/>
      <c r="W170" s="78"/>
      <c r="X170" s="78"/>
      <c r="Y170" s="78"/>
    </row>
    <row r="171" spans="1:25" ht="16" customHeight="1" x14ac:dyDescent="0.2">
      <c r="A171" s="78"/>
      <c r="B171" s="81">
        <v>168</v>
      </c>
      <c r="C171" s="81"/>
      <c r="D171" s="82"/>
      <c r="E171" s="83"/>
      <c r="F171" s="71"/>
      <c r="G171" s="73"/>
      <c r="H171" s="34"/>
      <c r="I171" s="34"/>
      <c r="J171" s="83"/>
      <c r="K171" s="84"/>
      <c r="L171" s="85">
        <f>SUMIFS('Inventory Master'!$L$7:$L$1000,'Inventory Master'!$B$7:$B$1000,$C171,'Inventory Master'!$D$7:$D$1000,$E171,'Inventory Master'!$E$7:$E$1000,$F171,'Inventory Master'!$F$7:$F$1000,$G171,'Inventory Master'!$G$7:$G$1000,$H171)*J171</f>
        <v>0</v>
      </c>
      <c r="M171" s="111">
        <f t="shared" si="8"/>
        <v>0</v>
      </c>
      <c r="N171" s="86"/>
      <c r="O171" s="86"/>
      <c r="P171" s="87">
        <f t="shared" si="7"/>
        <v>0</v>
      </c>
      <c r="Q171" s="88">
        <f>SUM((K171)-(L171+P171))</f>
        <v>0</v>
      </c>
      <c r="R171" s="78"/>
      <c r="S171" s="78"/>
      <c r="T171" s="78"/>
      <c r="U171" s="78"/>
      <c r="V171" s="78"/>
      <c r="W171" s="78"/>
      <c r="X171" s="78"/>
      <c r="Y171" s="78"/>
    </row>
    <row r="172" spans="1:25" ht="16" customHeight="1" x14ac:dyDescent="0.2">
      <c r="A172" s="78"/>
      <c r="B172" s="81">
        <v>169</v>
      </c>
      <c r="C172" s="81"/>
      <c r="D172" s="82"/>
      <c r="E172" s="83"/>
      <c r="F172" s="71"/>
      <c r="G172" s="73"/>
      <c r="H172" s="34"/>
      <c r="I172" s="34"/>
      <c r="J172" s="83"/>
      <c r="K172" s="84"/>
      <c r="L172" s="85">
        <f>SUMIFS('Inventory Master'!$L$7:$L$1000,'Inventory Master'!$B$7:$B$1000,$C172,'Inventory Master'!$D$7:$D$1000,$E172,'Inventory Master'!$E$7:$E$1000,$F172,'Inventory Master'!$F$7:$F$1000,$G172,'Inventory Master'!$G$7:$G$1000,$H172)*J172</f>
        <v>0</v>
      </c>
      <c r="M172" s="111">
        <f t="shared" si="8"/>
        <v>0</v>
      </c>
      <c r="N172" s="103"/>
      <c r="O172" s="86"/>
      <c r="P172" s="87">
        <f t="shared" si="7"/>
        <v>0</v>
      </c>
      <c r="Q172" s="88">
        <f>SUM((K172)-(L172+P172))</f>
        <v>0</v>
      </c>
      <c r="R172" s="78"/>
      <c r="S172" s="78"/>
      <c r="T172" s="78"/>
      <c r="U172" s="78"/>
      <c r="V172" s="78"/>
      <c r="W172" s="78"/>
      <c r="X172" s="78"/>
      <c r="Y172" s="78"/>
    </row>
    <row r="173" spans="1:25" ht="16" customHeight="1" x14ac:dyDescent="0.2">
      <c r="A173" s="78"/>
      <c r="B173" s="81">
        <v>170</v>
      </c>
      <c r="C173" s="81"/>
      <c r="D173" s="82"/>
      <c r="E173" s="83"/>
      <c r="F173" s="71"/>
      <c r="G173" s="73"/>
      <c r="H173" s="34"/>
      <c r="I173" s="34"/>
      <c r="J173" s="83"/>
      <c r="K173" s="84"/>
      <c r="L173" s="85">
        <f>SUMIFS('Inventory Master'!$L$7:$L$1000,'Inventory Master'!$B$7:$B$1000,$C173,'Inventory Master'!$D$7:$D$1000,$E173,'Inventory Master'!$E$7:$E$1000,$F173,'Inventory Master'!$F$7:$F$1000,$G173,'Inventory Master'!$G$7:$G$1000,$H173)*J173</f>
        <v>0</v>
      </c>
      <c r="M173" s="111">
        <f t="shared" si="8"/>
        <v>0</v>
      </c>
      <c r="N173" s="86"/>
      <c r="O173" s="86"/>
      <c r="P173" s="87">
        <f t="shared" si="7"/>
        <v>0</v>
      </c>
      <c r="Q173" s="88">
        <f>SUM((K173)-(L173+P173))</f>
        <v>0</v>
      </c>
      <c r="R173" s="78"/>
      <c r="S173" s="78"/>
      <c r="T173" s="78"/>
      <c r="U173" s="78"/>
      <c r="V173" s="78"/>
      <c r="W173" s="78"/>
      <c r="X173" s="78"/>
      <c r="Y173" s="78"/>
    </row>
    <row r="174" spans="1:25" ht="16" customHeight="1" x14ac:dyDescent="0.2">
      <c r="A174" s="78"/>
      <c r="B174" s="81">
        <v>171</v>
      </c>
      <c r="C174" s="81"/>
      <c r="D174" s="82"/>
      <c r="E174" s="83"/>
      <c r="F174" s="71"/>
      <c r="G174" s="73"/>
      <c r="H174" s="34"/>
      <c r="I174" s="34"/>
      <c r="J174" s="83"/>
      <c r="K174" s="84"/>
      <c r="L174" s="85">
        <f>SUMIFS('Inventory Master'!$L$7:$L$1000,'Inventory Master'!$B$7:$B$1000,$C174,'Inventory Master'!$D$7:$D$1000,$E174,'Inventory Master'!$E$7:$E$1000,$F174,'Inventory Master'!$F$7:$F$1000,$G174,'Inventory Master'!$G$7:$G$1000,$H174)*J174</f>
        <v>0</v>
      </c>
      <c r="M174" s="111">
        <f t="shared" si="8"/>
        <v>0</v>
      </c>
      <c r="N174" s="86"/>
      <c r="O174" s="86"/>
      <c r="P174" s="87">
        <f t="shared" si="7"/>
        <v>0</v>
      </c>
      <c r="Q174" s="88">
        <f>SUM((K174)-(L174+P174))</f>
        <v>0</v>
      </c>
      <c r="R174" s="78"/>
      <c r="S174" s="78"/>
      <c r="T174" s="78"/>
      <c r="U174" s="78"/>
      <c r="V174" s="78"/>
      <c r="W174" s="78"/>
      <c r="X174" s="78"/>
      <c r="Y174" s="78"/>
    </row>
    <row r="175" spans="1:25" ht="16" customHeight="1" x14ac:dyDescent="0.2">
      <c r="A175" s="78"/>
      <c r="B175" s="81">
        <v>172</v>
      </c>
      <c r="C175" s="81"/>
      <c r="D175" s="82"/>
      <c r="E175" s="83"/>
      <c r="F175" s="71"/>
      <c r="G175" s="73"/>
      <c r="H175" s="34"/>
      <c r="I175" s="34"/>
      <c r="J175" s="83"/>
      <c r="K175" s="84"/>
      <c r="L175" s="85">
        <f>SUMIFS('Inventory Master'!$L$7:$L$1000,'Inventory Master'!$B$7:$B$1000,$C175,'Inventory Master'!$D$7:$D$1000,$E175,'Inventory Master'!$E$7:$E$1000,$F175,'Inventory Master'!$F$7:$F$1000,$G175,'Inventory Master'!$G$7:$G$1000,$H175)*J175</f>
        <v>0</v>
      </c>
      <c r="M175" s="111">
        <f t="shared" si="8"/>
        <v>0</v>
      </c>
      <c r="N175" s="86"/>
      <c r="O175" s="86"/>
      <c r="P175" s="87">
        <f t="shared" si="7"/>
        <v>0</v>
      </c>
      <c r="Q175" s="88">
        <f>SUM((K175)-(L175+P175))</f>
        <v>0</v>
      </c>
      <c r="R175" s="78"/>
      <c r="S175" s="78"/>
      <c r="T175" s="78"/>
      <c r="U175" s="78"/>
      <c r="V175" s="78"/>
      <c r="W175" s="78"/>
      <c r="X175" s="78"/>
      <c r="Y175" s="78"/>
    </row>
    <row r="176" spans="1:25" ht="16" customHeight="1" x14ac:dyDescent="0.2">
      <c r="A176" s="78"/>
      <c r="B176" s="81">
        <v>173</v>
      </c>
      <c r="C176" s="81"/>
      <c r="D176" s="82"/>
      <c r="E176" s="83"/>
      <c r="F176" s="71"/>
      <c r="G176" s="73"/>
      <c r="H176" s="34"/>
      <c r="I176" s="34"/>
      <c r="J176" s="83"/>
      <c r="K176" s="84"/>
      <c r="L176" s="85">
        <f>SUMIFS('Inventory Master'!$L$7:$L$1000,'Inventory Master'!$B$7:$B$1000,$C176,'Inventory Master'!$D$7:$D$1000,$E176,'Inventory Master'!$E$7:$E$1000,$F176,'Inventory Master'!$F$7:$F$1000,$G176,'Inventory Master'!$G$7:$G$1000,$H176)*J176</f>
        <v>0</v>
      </c>
      <c r="M176" s="111">
        <f t="shared" si="8"/>
        <v>0</v>
      </c>
      <c r="N176" s="86"/>
      <c r="O176" s="86"/>
      <c r="P176" s="87">
        <f t="shared" si="7"/>
        <v>0</v>
      </c>
      <c r="Q176" s="88">
        <f>SUM((K176)-(L176+P176))</f>
        <v>0</v>
      </c>
      <c r="R176" s="78"/>
      <c r="S176" s="78"/>
      <c r="T176" s="78"/>
      <c r="U176" s="78"/>
      <c r="V176" s="78"/>
      <c r="W176" s="78"/>
      <c r="X176" s="78"/>
      <c r="Y176" s="78"/>
    </row>
    <row r="177" spans="1:25" ht="16" customHeight="1" x14ac:dyDescent="0.2">
      <c r="A177" s="78"/>
      <c r="B177" s="81">
        <v>174</v>
      </c>
      <c r="C177" s="81"/>
      <c r="D177" s="82"/>
      <c r="E177" s="83"/>
      <c r="F177" s="71"/>
      <c r="G177" s="73"/>
      <c r="H177" s="34"/>
      <c r="I177" s="34"/>
      <c r="J177" s="83"/>
      <c r="K177" s="84"/>
      <c r="L177" s="85">
        <f>SUMIFS('Inventory Master'!$L$7:$L$1000,'Inventory Master'!$B$7:$B$1000,$C177,'Inventory Master'!$D$7:$D$1000,$E177,'Inventory Master'!$E$7:$E$1000,$F177,'Inventory Master'!$F$7:$F$1000,$G177,'Inventory Master'!$G$7:$G$1000,$H177)*J177</f>
        <v>0</v>
      </c>
      <c r="M177" s="111">
        <f t="shared" si="8"/>
        <v>0</v>
      </c>
      <c r="N177" s="86"/>
      <c r="O177" s="86"/>
      <c r="P177" s="87">
        <f t="shared" si="7"/>
        <v>0</v>
      </c>
      <c r="Q177" s="88">
        <f>SUM((K177)-(L177+P177))</f>
        <v>0</v>
      </c>
      <c r="R177" s="78"/>
      <c r="S177" s="78"/>
      <c r="T177" s="78"/>
      <c r="U177" s="78"/>
      <c r="V177" s="78"/>
      <c r="W177" s="78"/>
      <c r="X177" s="78"/>
      <c r="Y177" s="78"/>
    </row>
    <row r="178" spans="1:25" ht="16" customHeight="1" x14ac:dyDescent="0.2">
      <c r="A178" s="78"/>
      <c r="B178" s="81">
        <v>175</v>
      </c>
      <c r="C178" s="81"/>
      <c r="D178" s="82"/>
      <c r="E178" s="83"/>
      <c r="F178" s="71"/>
      <c r="G178" s="73"/>
      <c r="H178" s="34"/>
      <c r="I178" s="34"/>
      <c r="J178" s="83"/>
      <c r="K178" s="84"/>
      <c r="L178" s="85">
        <f>SUMIFS('Inventory Master'!$L$7:$L$1000,'Inventory Master'!$B$7:$B$1000,$C178,'Inventory Master'!$D$7:$D$1000,$E178,'Inventory Master'!$E$7:$E$1000,$F178,'Inventory Master'!$F$7:$F$1000,$G178,'Inventory Master'!$G$7:$G$1000,$H178)*J178</f>
        <v>0</v>
      </c>
      <c r="M178" s="111">
        <f t="shared" si="8"/>
        <v>0</v>
      </c>
      <c r="N178" s="86"/>
      <c r="O178" s="86"/>
      <c r="P178" s="87">
        <f t="shared" si="7"/>
        <v>0</v>
      </c>
      <c r="Q178" s="88">
        <f>SUM((K178)-(L178+P178))</f>
        <v>0</v>
      </c>
      <c r="R178" s="78"/>
      <c r="S178" s="78"/>
      <c r="T178" s="78"/>
      <c r="U178" s="78"/>
      <c r="V178" s="78"/>
      <c r="W178" s="78"/>
      <c r="X178" s="78"/>
      <c r="Y178" s="78"/>
    </row>
    <row r="179" spans="1:25" ht="16" customHeight="1" x14ac:dyDescent="0.2">
      <c r="A179" s="78"/>
      <c r="B179" s="81">
        <v>176</v>
      </c>
      <c r="C179" s="81"/>
      <c r="D179" s="82"/>
      <c r="E179" s="83"/>
      <c r="F179" s="71"/>
      <c r="G179" s="73"/>
      <c r="H179" s="34"/>
      <c r="I179" s="34"/>
      <c r="J179" s="83"/>
      <c r="K179" s="84"/>
      <c r="L179" s="85">
        <f>SUMIFS('Inventory Master'!$L$7:$L$1000,'Inventory Master'!$B$7:$B$1000,$C179,'Inventory Master'!$D$7:$D$1000,$E179,'Inventory Master'!$E$7:$E$1000,$F179,'Inventory Master'!$F$7:$F$1000,$G179,'Inventory Master'!$G$7:$G$1000,$H179)*J179</f>
        <v>0</v>
      </c>
      <c r="M179" s="111">
        <f t="shared" si="8"/>
        <v>0</v>
      </c>
      <c r="N179" s="86"/>
      <c r="O179" s="86"/>
      <c r="P179" s="87">
        <f t="shared" si="7"/>
        <v>0</v>
      </c>
      <c r="Q179" s="88">
        <f>SUM((K179)-(L179+P179))</f>
        <v>0</v>
      </c>
      <c r="R179" s="78"/>
      <c r="S179" s="78"/>
      <c r="T179" s="78"/>
      <c r="U179" s="78"/>
      <c r="V179" s="78"/>
      <c r="W179" s="78"/>
      <c r="X179" s="78"/>
      <c r="Y179" s="78"/>
    </row>
    <row r="180" spans="1:25" ht="16" customHeight="1" x14ac:dyDescent="0.2">
      <c r="A180" s="78"/>
      <c r="B180" s="81">
        <v>177</v>
      </c>
      <c r="C180" s="81"/>
      <c r="D180" s="82"/>
      <c r="E180" s="83"/>
      <c r="F180" s="71"/>
      <c r="G180" s="73"/>
      <c r="H180" s="34"/>
      <c r="I180" s="34"/>
      <c r="J180" s="83"/>
      <c r="K180" s="84"/>
      <c r="L180" s="85">
        <f>SUMIFS('Inventory Master'!$L$7:$L$1000,'Inventory Master'!$B$7:$B$1000,$C180,'Inventory Master'!$D$7:$D$1000,$E180,'Inventory Master'!$E$7:$E$1000,$F180,'Inventory Master'!$F$7:$F$1000,$G180,'Inventory Master'!$G$7:$G$1000,$H180)*J180</f>
        <v>0</v>
      </c>
      <c r="M180" s="111">
        <f t="shared" si="8"/>
        <v>0</v>
      </c>
      <c r="N180" s="86"/>
      <c r="O180" s="86"/>
      <c r="P180" s="87">
        <f t="shared" si="7"/>
        <v>0</v>
      </c>
      <c r="Q180" s="88">
        <f>SUM((K180)-(L180+P180))</f>
        <v>0</v>
      </c>
      <c r="R180" s="78"/>
      <c r="S180" s="78"/>
      <c r="T180" s="78"/>
      <c r="U180" s="78"/>
      <c r="V180" s="78"/>
      <c r="W180" s="78"/>
      <c r="X180" s="78"/>
      <c r="Y180" s="78"/>
    </row>
    <row r="181" spans="1:25" ht="16" customHeight="1" x14ac:dyDescent="0.2">
      <c r="A181" s="78"/>
      <c r="B181" s="81">
        <v>178</v>
      </c>
      <c r="C181" s="81"/>
      <c r="D181" s="82"/>
      <c r="E181" s="83"/>
      <c r="F181" s="71"/>
      <c r="G181" s="73"/>
      <c r="H181" s="34"/>
      <c r="I181" s="34"/>
      <c r="J181" s="83"/>
      <c r="K181" s="84"/>
      <c r="L181" s="85">
        <f>SUMIFS('Inventory Master'!$L$7:$L$1000,'Inventory Master'!$B$7:$B$1000,$C181,'Inventory Master'!$D$7:$D$1000,$E181,'Inventory Master'!$E$7:$E$1000,$F181,'Inventory Master'!$F$7:$F$1000,$G181,'Inventory Master'!$G$7:$G$1000,$H181)*J181</f>
        <v>0</v>
      </c>
      <c r="M181" s="111">
        <f t="shared" si="8"/>
        <v>0</v>
      </c>
      <c r="N181" s="86"/>
      <c r="O181" s="86"/>
      <c r="P181" s="87">
        <f t="shared" si="7"/>
        <v>0</v>
      </c>
      <c r="Q181" s="88">
        <f>SUM((K181)-(L181+P181))</f>
        <v>0</v>
      </c>
      <c r="R181" s="78"/>
      <c r="S181" s="78"/>
      <c r="T181" s="78"/>
      <c r="U181" s="78"/>
      <c r="V181" s="78"/>
      <c r="W181" s="78"/>
      <c r="X181" s="78"/>
      <c r="Y181" s="78"/>
    </row>
    <row r="182" spans="1:25" ht="16" customHeight="1" x14ac:dyDescent="0.2">
      <c r="A182" s="78"/>
      <c r="B182" s="81">
        <v>179</v>
      </c>
      <c r="C182" s="81"/>
      <c r="D182" s="82"/>
      <c r="E182" s="83"/>
      <c r="F182" s="71"/>
      <c r="G182" s="73"/>
      <c r="H182" s="34"/>
      <c r="I182" s="34"/>
      <c r="J182" s="83"/>
      <c r="K182" s="84"/>
      <c r="L182" s="85">
        <f>SUMIFS('Inventory Master'!$L$7:$L$1000,'Inventory Master'!$B$7:$B$1000,$C182,'Inventory Master'!$D$7:$D$1000,$E182,'Inventory Master'!$E$7:$E$1000,$F182,'Inventory Master'!$F$7:$F$1000,$G182,'Inventory Master'!$G$7:$G$1000,$H182)*J182</f>
        <v>0</v>
      </c>
      <c r="M182" s="111">
        <f t="shared" si="8"/>
        <v>0</v>
      </c>
      <c r="N182" s="86"/>
      <c r="O182" s="86"/>
      <c r="P182" s="87">
        <f t="shared" si="7"/>
        <v>0</v>
      </c>
      <c r="Q182" s="88">
        <f>SUM((K182)-(L182+P182))</f>
        <v>0</v>
      </c>
      <c r="R182" s="78"/>
      <c r="S182" s="78"/>
      <c r="T182" s="78"/>
      <c r="U182" s="78"/>
      <c r="V182" s="78"/>
      <c r="W182" s="78"/>
      <c r="X182" s="78"/>
      <c r="Y182" s="78"/>
    </row>
    <row r="183" spans="1:25" ht="16" customHeight="1" x14ac:dyDescent="0.2">
      <c r="A183" s="78"/>
      <c r="B183" s="81">
        <v>180</v>
      </c>
      <c r="C183" s="81"/>
      <c r="D183" s="82"/>
      <c r="E183" s="83"/>
      <c r="F183" s="71"/>
      <c r="G183" s="73"/>
      <c r="H183" s="34"/>
      <c r="I183" s="34"/>
      <c r="J183" s="83"/>
      <c r="K183" s="84"/>
      <c r="L183" s="85">
        <f>SUMIFS('Inventory Master'!$L$7:$L$1000,'Inventory Master'!$B$7:$B$1000,$C183,'Inventory Master'!$D$7:$D$1000,$E183,'Inventory Master'!$E$7:$E$1000,$F183,'Inventory Master'!$F$7:$F$1000,$G183,'Inventory Master'!$G$7:$G$1000,$H183)*J183</f>
        <v>0</v>
      </c>
      <c r="M183" s="111">
        <f t="shared" si="8"/>
        <v>0</v>
      </c>
      <c r="N183" s="86"/>
      <c r="O183" s="86"/>
      <c r="P183" s="87">
        <f t="shared" si="7"/>
        <v>0</v>
      </c>
      <c r="Q183" s="88">
        <f>SUM((K183)-(L183+P183))</f>
        <v>0</v>
      </c>
      <c r="R183" s="78"/>
      <c r="S183" s="78"/>
      <c r="T183" s="78"/>
      <c r="U183" s="78"/>
      <c r="V183" s="78"/>
      <c r="W183" s="78"/>
      <c r="X183" s="78"/>
      <c r="Y183" s="78"/>
    </row>
    <row r="184" spans="1:25" ht="16" customHeight="1" x14ac:dyDescent="0.2">
      <c r="A184" s="78"/>
      <c r="B184" s="81">
        <v>181</v>
      </c>
      <c r="C184" s="81"/>
      <c r="D184" s="82"/>
      <c r="E184" s="83"/>
      <c r="F184" s="71"/>
      <c r="G184" s="73"/>
      <c r="H184" s="34"/>
      <c r="I184" s="34"/>
      <c r="J184" s="83"/>
      <c r="K184" s="84"/>
      <c r="L184" s="85">
        <f>SUMIFS('Inventory Master'!$L$7:$L$1000,'Inventory Master'!$B$7:$B$1000,$C184,'Inventory Master'!$D$7:$D$1000,$E184,'Inventory Master'!$E$7:$E$1000,$F184,'Inventory Master'!$F$7:$F$1000,$G184,'Inventory Master'!$G$7:$G$1000,$H184)*J184</f>
        <v>0</v>
      </c>
      <c r="M184" s="111">
        <f t="shared" si="8"/>
        <v>0</v>
      </c>
      <c r="N184" s="86"/>
      <c r="O184" s="86"/>
      <c r="P184" s="87">
        <f t="shared" si="7"/>
        <v>0</v>
      </c>
      <c r="Q184" s="88">
        <f>SUM((K184)-(L184+P184))</f>
        <v>0</v>
      </c>
      <c r="R184" s="78"/>
      <c r="S184" s="78"/>
      <c r="T184" s="78"/>
      <c r="U184" s="78"/>
      <c r="V184" s="78"/>
      <c r="W184" s="78"/>
      <c r="X184" s="78"/>
      <c r="Y184" s="78"/>
    </row>
    <row r="185" spans="1:25" ht="16" customHeight="1" x14ac:dyDescent="0.2">
      <c r="A185" s="78"/>
      <c r="B185" s="81">
        <v>182</v>
      </c>
      <c r="C185" s="81"/>
      <c r="D185" s="82"/>
      <c r="E185" s="83"/>
      <c r="F185" s="71"/>
      <c r="G185" s="73"/>
      <c r="H185" s="34"/>
      <c r="I185" s="34"/>
      <c r="J185" s="83"/>
      <c r="K185" s="84"/>
      <c r="L185" s="85">
        <f>SUMIFS('Inventory Master'!$L$7:$L$1000,'Inventory Master'!$B$7:$B$1000,$C185,'Inventory Master'!$D$7:$D$1000,$E185,'Inventory Master'!$E$7:$E$1000,$F185,'Inventory Master'!$F$7:$F$1000,$G185,'Inventory Master'!$G$7:$G$1000,$H185)*J185</f>
        <v>0</v>
      </c>
      <c r="M185" s="111">
        <f t="shared" si="8"/>
        <v>0</v>
      </c>
      <c r="N185" s="86"/>
      <c r="O185" s="86"/>
      <c r="P185" s="87">
        <f t="shared" si="7"/>
        <v>0</v>
      </c>
      <c r="Q185" s="88">
        <f>SUM((K185)-(L185+P185))</f>
        <v>0</v>
      </c>
      <c r="R185" s="78"/>
      <c r="S185" s="78"/>
      <c r="T185" s="78"/>
      <c r="U185" s="78"/>
      <c r="V185" s="78"/>
      <c r="W185" s="78"/>
      <c r="X185" s="78"/>
      <c r="Y185" s="78"/>
    </row>
    <row r="186" spans="1:25" ht="16" customHeight="1" x14ac:dyDescent="0.2">
      <c r="A186" s="78"/>
      <c r="B186" s="81">
        <v>183</v>
      </c>
      <c r="C186" s="81"/>
      <c r="D186" s="82"/>
      <c r="E186" s="83"/>
      <c r="F186" s="71"/>
      <c r="G186" s="73"/>
      <c r="H186" s="34"/>
      <c r="I186" s="34"/>
      <c r="J186" s="83"/>
      <c r="K186" s="84"/>
      <c r="L186" s="85">
        <f>SUMIFS('Inventory Master'!$L$7:$L$1000,'Inventory Master'!$B$7:$B$1000,$C186,'Inventory Master'!$D$7:$D$1000,$E186,'Inventory Master'!$E$7:$E$1000,$F186,'Inventory Master'!$F$7:$F$1000,$G186,'Inventory Master'!$G$7:$G$1000,$H186)*J186</f>
        <v>0</v>
      </c>
      <c r="M186" s="111">
        <f t="shared" si="8"/>
        <v>0</v>
      </c>
      <c r="N186" s="86"/>
      <c r="O186" s="86"/>
      <c r="P186" s="87">
        <f t="shared" si="7"/>
        <v>0</v>
      </c>
      <c r="Q186" s="88">
        <f>SUM((K186)-(L186+P186))</f>
        <v>0</v>
      </c>
      <c r="R186" s="78"/>
      <c r="S186" s="78"/>
      <c r="T186" s="78"/>
      <c r="U186" s="78"/>
      <c r="V186" s="78"/>
      <c r="W186" s="78"/>
      <c r="X186" s="78"/>
      <c r="Y186" s="78"/>
    </row>
    <row r="187" spans="1:25" ht="16" customHeight="1" x14ac:dyDescent="0.2">
      <c r="A187" s="78"/>
      <c r="B187" s="81">
        <v>184</v>
      </c>
      <c r="C187" s="81"/>
      <c r="D187" s="82"/>
      <c r="E187" s="83"/>
      <c r="F187" s="71"/>
      <c r="G187" s="73"/>
      <c r="H187" s="34"/>
      <c r="I187" s="34"/>
      <c r="J187" s="83"/>
      <c r="K187" s="84"/>
      <c r="L187" s="85">
        <f>SUMIFS('Inventory Master'!$L$7:$L$1000,'Inventory Master'!$B$7:$B$1000,$C187,'Inventory Master'!$D$7:$D$1000,$E187,'Inventory Master'!$E$7:$E$1000,$F187,'Inventory Master'!$F$7:$F$1000,$G187,'Inventory Master'!$G$7:$G$1000,$H187)*J187</f>
        <v>0</v>
      </c>
      <c r="M187" s="111">
        <f t="shared" si="8"/>
        <v>0</v>
      </c>
      <c r="N187" s="86"/>
      <c r="O187" s="86"/>
      <c r="P187" s="87">
        <f t="shared" si="7"/>
        <v>0</v>
      </c>
      <c r="Q187" s="88">
        <f>SUM((K187)-(L187+P187))</f>
        <v>0</v>
      </c>
      <c r="R187" s="78"/>
      <c r="S187" s="78"/>
      <c r="T187" s="78"/>
      <c r="U187" s="78"/>
      <c r="V187" s="78"/>
      <c r="W187" s="78"/>
      <c r="X187" s="78"/>
      <c r="Y187" s="78"/>
    </row>
    <row r="188" spans="1:25" ht="16" customHeight="1" x14ac:dyDescent="0.2">
      <c r="A188" s="78"/>
      <c r="B188" s="81">
        <v>185</v>
      </c>
      <c r="C188" s="81"/>
      <c r="D188" s="82"/>
      <c r="E188" s="83"/>
      <c r="F188" s="71"/>
      <c r="G188" s="73"/>
      <c r="H188" s="34"/>
      <c r="I188" s="34"/>
      <c r="J188" s="83"/>
      <c r="K188" s="84"/>
      <c r="L188" s="85">
        <f>SUMIFS('Inventory Master'!$L$7:$L$1000,'Inventory Master'!$B$7:$B$1000,$C188,'Inventory Master'!$D$7:$D$1000,$E188,'Inventory Master'!$E$7:$E$1000,$F188,'Inventory Master'!$F$7:$F$1000,$G188,'Inventory Master'!$G$7:$G$1000,$H188)*J188</f>
        <v>0</v>
      </c>
      <c r="M188" s="111">
        <f t="shared" si="8"/>
        <v>0</v>
      </c>
      <c r="N188" s="86"/>
      <c r="O188" s="86"/>
      <c r="P188" s="87">
        <f t="shared" si="7"/>
        <v>0</v>
      </c>
      <c r="Q188" s="88">
        <f>SUM((K188)-(L188+P188))</f>
        <v>0</v>
      </c>
      <c r="R188" s="78"/>
      <c r="S188" s="78"/>
      <c r="T188" s="78"/>
      <c r="U188" s="78"/>
      <c r="V188" s="78"/>
      <c r="W188" s="78"/>
      <c r="X188" s="78"/>
      <c r="Y188" s="78"/>
    </row>
    <row r="189" spans="1:25" ht="16" customHeight="1" x14ac:dyDescent="0.2">
      <c r="A189" s="78"/>
      <c r="B189" s="81">
        <v>186</v>
      </c>
      <c r="C189" s="81"/>
      <c r="D189" s="82"/>
      <c r="E189" s="83"/>
      <c r="F189" s="71"/>
      <c r="G189" s="73"/>
      <c r="H189" s="34"/>
      <c r="I189" s="34"/>
      <c r="J189" s="83"/>
      <c r="K189" s="84"/>
      <c r="L189" s="85">
        <f>SUMIFS('Inventory Master'!$L$7:$L$1000,'Inventory Master'!$B$7:$B$1000,$C189,'Inventory Master'!$D$7:$D$1000,$E189,'Inventory Master'!$E$7:$E$1000,$F189,'Inventory Master'!$F$7:$F$1000,$G189,'Inventory Master'!$G$7:$G$1000,$H189)*J189</f>
        <v>0</v>
      </c>
      <c r="M189" s="111">
        <f t="shared" si="8"/>
        <v>0</v>
      </c>
      <c r="N189" s="86"/>
      <c r="O189" s="86"/>
      <c r="P189" s="87">
        <f t="shared" si="7"/>
        <v>0</v>
      </c>
      <c r="Q189" s="88">
        <f>SUM((K189)-(L189+P189))</f>
        <v>0</v>
      </c>
      <c r="R189" s="78"/>
      <c r="S189" s="78"/>
      <c r="T189" s="78"/>
      <c r="U189" s="78"/>
      <c r="V189" s="78"/>
      <c r="W189" s="78"/>
      <c r="X189" s="78"/>
      <c r="Y189" s="78"/>
    </row>
    <row r="190" spans="1:25" ht="16" customHeight="1" x14ac:dyDescent="0.2">
      <c r="A190" s="78"/>
      <c r="B190" s="81">
        <v>187</v>
      </c>
      <c r="C190" s="81"/>
      <c r="D190" s="82"/>
      <c r="E190" s="83"/>
      <c r="F190" s="71"/>
      <c r="G190" s="73"/>
      <c r="H190" s="34"/>
      <c r="I190" s="34"/>
      <c r="J190" s="83"/>
      <c r="K190" s="84"/>
      <c r="L190" s="85">
        <f>SUMIFS('Inventory Master'!$L$7:$L$1000,'Inventory Master'!$B$7:$B$1000,$C190,'Inventory Master'!$D$7:$D$1000,$E190,'Inventory Master'!$E$7:$E$1000,$F190,'Inventory Master'!$F$7:$F$1000,$G190,'Inventory Master'!$G$7:$G$1000,$H190)*J190</f>
        <v>0</v>
      </c>
      <c r="M190" s="111">
        <f t="shared" si="8"/>
        <v>0</v>
      </c>
      <c r="N190" s="86"/>
      <c r="O190" s="86"/>
      <c r="P190" s="87">
        <f t="shared" si="7"/>
        <v>0</v>
      </c>
      <c r="Q190" s="88">
        <f>SUM((K190)-(L190+P190))</f>
        <v>0</v>
      </c>
      <c r="R190" s="78"/>
      <c r="S190" s="78"/>
      <c r="T190" s="78"/>
      <c r="U190" s="78"/>
      <c r="V190" s="78"/>
      <c r="W190" s="78"/>
      <c r="X190" s="78"/>
      <c r="Y190" s="78"/>
    </row>
    <row r="191" spans="1:25" ht="16" customHeight="1" x14ac:dyDescent="0.2">
      <c r="A191" s="78"/>
      <c r="B191" s="81">
        <v>188</v>
      </c>
      <c r="C191" s="81"/>
      <c r="D191" s="82"/>
      <c r="E191" s="83"/>
      <c r="F191" s="71"/>
      <c r="G191" s="73"/>
      <c r="H191" s="34"/>
      <c r="I191" s="34"/>
      <c r="J191" s="83"/>
      <c r="K191" s="84"/>
      <c r="L191" s="85">
        <f>SUMIFS('Inventory Master'!$L$7:$L$1000,'Inventory Master'!$B$7:$B$1000,$C191,'Inventory Master'!$D$7:$D$1000,$E191,'Inventory Master'!$E$7:$E$1000,$F191,'Inventory Master'!$F$7:$F$1000,$G191,'Inventory Master'!$G$7:$G$1000,$H191)*J191</f>
        <v>0</v>
      </c>
      <c r="M191" s="111">
        <f t="shared" si="8"/>
        <v>0</v>
      </c>
      <c r="N191" s="86"/>
      <c r="O191" s="86"/>
      <c r="P191" s="87">
        <f t="shared" si="7"/>
        <v>0</v>
      </c>
      <c r="Q191" s="88">
        <f>SUM((K191)-(L191+P191))</f>
        <v>0</v>
      </c>
      <c r="R191" s="78"/>
      <c r="S191" s="78"/>
      <c r="T191" s="78"/>
      <c r="U191" s="78"/>
      <c r="V191" s="78"/>
      <c r="W191" s="78"/>
      <c r="X191" s="78"/>
      <c r="Y191" s="78"/>
    </row>
    <row r="192" spans="1:25" ht="16" customHeight="1" x14ac:dyDescent="0.2">
      <c r="A192" s="78"/>
      <c r="B192" s="81">
        <v>189</v>
      </c>
      <c r="C192" s="81"/>
      <c r="D192" s="82"/>
      <c r="E192" s="83"/>
      <c r="F192" s="71"/>
      <c r="G192" s="73"/>
      <c r="H192" s="34"/>
      <c r="I192" s="34"/>
      <c r="J192" s="83"/>
      <c r="K192" s="84"/>
      <c r="L192" s="85">
        <f>SUMIFS('Inventory Master'!$L$7:$L$1000,'Inventory Master'!$B$7:$B$1000,$C192,'Inventory Master'!$D$7:$D$1000,$E192,'Inventory Master'!$E$7:$E$1000,$F192,'Inventory Master'!$F$7:$F$1000,$G192,'Inventory Master'!$G$7:$G$1000,$H192)*J192</f>
        <v>0</v>
      </c>
      <c r="M192" s="111">
        <f t="shared" si="8"/>
        <v>0</v>
      </c>
      <c r="N192" s="86"/>
      <c r="O192" s="86"/>
      <c r="P192" s="87">
        <f t="shared" si="7"/>
        <v>0</v>
      </c>
      <c r="Q192" s="88">
        <f>SUM((K192)-(L192+P192))</f>
        <v>0</v>
      </c>
      <c r="R192" s="78"/>
      <c r="S192" s="78"/>
      <c r="T192" s="78"/>
      <c r="U192" s="78"/>
      <c r="V192" s="78"/>
      <c r="W192" s="78"/>
      <c r="X192" s="78"/>
      <c r="Y192" s="78"/>
    </row>
    <row r="193" spans="1:25" ht="16" customHeight="1" x14ac:dyDescent="0.2">
      <c r="A193" s="78"/>
      <c r="B193" s="81">
        <v>190</v>
      </c>
      <c r="C193" s="81"/>
      <c r="D193" s="82"/>
      <c r="E193" s="83"/>
      <c r="F193" s="71"/>
      <c r="G193" s="73"/>
      <c r="H193" s="34"/>
      <c r="I193" s="34"/>
      <c r="J193" s="83"/>
      <c r="K193" s="84"/>
      <c r="L193" s="85">
        <f>SUMIFS('Inventory Master'!$L$7:$L$1000,'Inventory Master'!$B$7:$B$1000,$C193,'Inventory Master'!$D$7:$D$1000,$E193,'Inventory Master'!$E$7:$E$1000,$F193,'Inventory Master'!$F$7:$F$1000,$G193,'Inventory Master'!$G$7:$G$1000,$H193)*J193</f>
        <v>0</v>
      </c>
      <c r="M193" s="111">
        <f t="shared" si="8"/>
        <v>0</v>
      </c>
      <c r="N193" s="86"/>
      <c r="O193" s="86"/>
      <c r="P193" s="87">
        <f t="shared" si="7"/>
        <v>0</v>
      </c>
      <c r="Q193" s="88">
        <f>SUM((K193)-(L193+P193))</f>
        <v>0</v>
      </c>
      <c r="R193" s="78"/>
      <c r="S193" s="78"/>
      <c r="T193" s="78"/>
      <c r="U193" s="78"/>
      <c r="V193" s="78"/>
      <c r="W193" s="78"/>
      <c r="X193" s="78"/>
      <c r="Y193" s="78"/>
    </row>
    <row r="194" spans="1:25" ht="16" customHeight="1" x14ac:dyDescent="0.2">
      <c r="A194" s="78"/>
      <c r="B194" s="81">
        <v>191</v>
      </c>
      <c r="C194" s="81"/>
      <c r="D194" s="82"/>
      <c r="E194" s="83"/>
      <c r="F194" s="71"/>
      <c r="G194" s="73"/>
      <c r="H194" s="34"/>
      <c r="I194" s="34"/>
      <c r="J194" s="83"/>
      <c r="K194" s="84"/>
      <c r="L194" s="85">
        <f>SUMIFS('Inventory Master'!$L$7:$L$1000,'Inventory Master'!$B$7:$B$1000,$C194,'Inventory Master'!$D$7:$D$1000,$E194,'Inventory Master'!$E$7:$E$1000,$F194,'Inventory Master'!$F$7:$F$1000,$G194,'Inventory Master'!$G$7:$G$1000,$H194)*J194</f>
        <v>0</v>
      </c>
      <c r="M194" s="111">
        <f t="shared" si="8"/>
        <v>0</v>
      </c>
      <c r="N194" s="86"/>
      <c r="O194" s="86"/>
      <c r="P194" s="87">
        <f t="shared" si="7"/>
        <v>0</v>
      </c>
      <c r="Q194" s="88">
        <f>SUM((K194)-(L194+P194))</f>
        <v>0</v>
      </c>
      <c r="R194" s="78"/>
      <c r="S194" s="78"/>
      <c r="T194" s="78"/>
      <c r="U194" s="78"/>
      <c r="V194" s="78"/>
      <c r="W194" s="78"/>
      <c r="X194" s="78"/>
      <c r="Y194" s="78"/>
    </row>
    <row r="195" spans="1:25" ht="16" customHeight="1" x14ac:dyDescent="0.2">
      <c r="A195" s="78"/>
      <c r="B195" s="81">
        <v>192</v>
      </c>
      <c r="C195" s="81"/>
      <c r="D195" s="82"/>
      <c r="E195" s="83"/>
      <c r="F195" s="71"/>
      <c r="G195" s="73"/>
      <c r="H195" s="34"/>
      <c r="I195" s="34"/>
      <c r="J195" s="83"/>
      <c r="K195" s="84"/>
      <c r="L195" s="85">
        <f>SUMIFS('Inventory Master'!$L$7:$L$1000,'Inventory Master'!$B$7:$B$1000,$C195,'Inventory Master'!$D$7:$D$1000,$E195,'Inventory Master'!$E$7:$E$1000,$F195,'Inventory Master'!$F$7:$F$1000,$G195,'Inventory Master'!$G$7:$G$1000,$H195)*J195</f>
        <v>0</v>
      </c>
      <c r="M195" s="111">
        <f t="shared" si="8"/>
        <v>0</v>
      </c>
      <c r="N195" s="86"/>
      <c r="O195" s="86"/>
      <c r="P195" s="87">
        <f t="shared" si="7"/>
        <v>0</v>
      </c>
      <c r="Q195" s="88">
        <f>SUM((K195)-(L195+P195))</f>
        <v>0</v>
      </c>
      <c r="R195" s="78"/>
      <c r="S195" s="78"/>
      <c r="T195" s="78"/>
      <c r="U195" s="78"/>
      <c r="V195" s="78"/>
      <c r="W195" s="78"/>
      <c r="X195" s="78"/>
      <c r="Y195" s="78"/>
    </row>
    <row r="196" spans="1:25" ht="16" customHeight="1" x14ac:dyDescent="0.2">
      <c r="A196" s="78"/>
      <c r="B196" s="81">
        <v>193</v>
      </c>
      <c r="C196" s="81"/>
      <c r="D196" s="82"/>
      <c r="E196" s="83"/>
      <c r="F196" s="71"/>
      <c r="G196" s="73"/>
      <c r="H196" s="34"/>
      <c r="I196" s="34"/>
      <c r="J196" s="83"/>
      <c r="K196" s="84"/>
      <c r="L196" s="85">
        <f>SUMIFS('Inventory Master'!$L$7:$L$1000,'Inventory Master'!$B$7:$B$1000,$C196,'Inventory Master'!$D$7:$D$1000,$E196,'Inventory Master'!$E$7:$E$1000,$F196,'Inventory Master'!$F$7:$F$1000,$G196,'Inventory Master'!$G$7:$G$1000,$H196)*J196</f>
        <v>0</v>
      </c>
      <c r="M196" s="111">
        <f t="shared" si="8"/>
        <v>0</v>
      </c>
      <c r="N196" s="86"/>
      <c r="O196" s="86"/>
      <c r="P196" s="87">
        <f t="shared" si="7"/>
        <v>0</v>
      </c>
      <c r="Q196" s="88">
        <f>SUM((K196)-(L196+P196))</f>
        <v>0</v>
      </c>
      <c r="R196" s="78"/>
      <c r="S196" s="78"/>
      <c r="T196" s="78"/>
      <c r="U196" s="78"/>
      <c r="V196" s="78"/>
      <c r="W196" s="78"/>
      <c r="X196" s="78"/>
      <c r="Y196" s="78"/>
    </row>
    <row r="197" spans="1:25" ht="16" customHeight="1" x14ac:dyDescent="0.2">
      <c r="A197" s="78"/>
      <c r="B197" s="81">
        <v>194</v>
      </c>
      <c r="C197" s="81"/>
      <c r="D197" s="82"/>
      <c r="E197" s="83"/>
      <c r="F197" s="71"/>
      <c r="G197" s="73"/>
      <c r="H197" s="34"/>
      <c r="I197" s="34"/>
      <c r="J197" s="83"/>
      <c r="K197" s="84"/>
      <c r="L197" s="85">
        <f>SUMIFS('Inventory Master'!$L$7:$L$1000,'Inventory Master'!$B$7:$B$1000,$C197,'Inventory Master'!$D$7:$D$1000,$E197,'Inventory Master'!$E$7:$E$1000,$F197,'Inventory Master'!$F$7:$F$1000,$G197,'Inventory Master'!$G$7:$G$1000,$H197)*J197</f>
        <v>0</v>
      </c>
      <c r="M197" s="111">
        <f t="shared" si="8"/>
        <v>0</v>
      </c>
      <c r="N197" s="86"/>
      <c r="O197" s="86"/>
      <c r="P197" s="87">
        <f t="shared" ref="P197:P248" si="9">SUM(M197:O197)</f>
        <v>0</v>
      </c>
      <c r="Q197" s="88">
        <f>SUM((K197)-(L197+P197))</f>
        <v>0</v>
      </c>
      <c r="R197" s="78"/>
      <c r="S197" s="78"/>
      <c r="T197" s="78"/>
      <c r="U197" s="78"/>
      <c r="V197" s="78"/>
      <c r="W197" s="78"/>
      <c r="X197" s="78"/>
      <c r="Y197" s="78"/>
    </row>
    <row r="198" spans="1:25" ht="16" customHeight="1" x14ac:dyDescent="0.2">
      <c r="A198" s="78"/>
      <c r="B198" s="81">
        <v>195</v>
      </c>
      <c r="C198" s="81"/>
      <c r="D198" s="82"/>
      <c r="E198" s="83"/>
      <c r="F198" s="71"/>
      <c r="G198" s="73"/>
      <c r="H198" s="34"/>
      <c r="I198" s="34"/>
      <c r="J198" s="83"/>
      <c r="K198" s="84"/>
      <c r="L198" s="85">
        <f>SUMIFS('Inventory Master'!$L$7:$L$1000,'Inventory Master'!$B$7:$B$1000,$C198,'Inventory Master'!$D$7:$D$1000,$E198,'Inventory Master'!$E$7:$E$1000,$F198,'Inventory Master'!$F$7:$F$1000,$G198,'Inventory Master'!$G$7:$G$1000,$H198)*J198</f>
        <v>0</v>
      </c>
      <c r="M198" s="111">
        <f t="shared" ref="M198:M248" si="10">IF($I198 = $W$10,$K198*0.1,0)</f>
        <v>0</v>
      </c>
      <c r="N198" s="86"/>
      <c r="O198" s="86"/>
      <c r="P198" s="87">
        <f t="shared" si="9"/>
        <v>0</v>
      </c>
      <c r="Q198" s="88">
        <f>SUM((K198)-(L198+P198))</f>
        <v>0</v>
      </c>
      <c r="R198" s="78"/>
      <c r="S198" s="78"/>
      <c r="T198" s="78"/>
      <c r="U198" s="78"/>
      <c r="V198" s="78"/>
      <c r="W198" s="78"/>
      <c r="X198" s="78"/>
      <c r="Y198" s="78"/>
    </row>
    <row r="199" spans="1:25" ht="16" customHeight="1" x14ac:dyDescent="0.2">
      <c r="A199" s="78"/>
      <c r="B199" s="81">
        <v>196</v>
      </c>
      <c r="C199" s="81"/>
      <c r="D199" s="82"/>
      <c r="E199" s="83"/>
      <c r="F199" s="71"/>
      <c r="G199" s="73"/>
      <c r="H199" s="34"/>
      <c r="I199" s="34"/>
      <c r="J199" s="83"/>
      <c r="K199" s="84"/>
      <c r="L199" s="85">
        <f>SUMIFS('Inventory Master'!$L$7:$L$1000,'Inventory Master'!$B$7:$B$1000,$C199,'Inventory Master'!$D$7:$D$1000,$E199,'Inventory Master'!$E$7:$E$1000,$F199,'Inventory Master'!$F$7:$F$1000,$G199,'Inventory Master'!$G$7:$G$1000,$H199)*J199</f>
        <v>0</v>
      </c>
      <c r="M199" s="111">
        <f t="shared" si="10"/>
        <v>0</v>
      </c>
      <c r="N199" s="86"/>
      <c r="O199" s="86"/>
      <c r="P199" s="87">
        <f t="shared" si="9"/>
        <v>0</v>
      </c>
      <c r="Q199" s="88">
        <f>SUM((K199)-(L199+P199))</f>
        <v>0</v>
      </c>
      <c r="R199" s="78"/>
      <c r="S199" s="78"/>
      <c r="T199" s="78"/>
      <c r="U199" s="78"/>
      <c r="V199" s="78"/>
      <c r="W199" s="78"/>
      <c r="X199" s="78"/>
      <c r="Y199" s="78"/>
    </row>
    <row r="200" spans="1:25" ht="16" customHeight="1" x14ac:dyDescent="0.2">
      <c r="A200" s="78"/>
      <c r="B200" s="81">
        <v>197</v>
      </c>
      <c r="C200" s="81"/>
      <c r="D200" s="82"/>
      <c r="E200" s="83"/>
      <c r="F200" s="71"/>
      <c r="G200" s="73"/>
      <c r="H200" s="34"/>
      <c r="I200" s="34"/>
      <c r="J200" s="83"/>
      <c r="K200" s="84"/>
      <c r="L200" s="85">
        <f>SUMIFS('Inventory Master'!$L$7:$L$1000,'Inventory Master'!$B$7:$B$1000,$C200,'Inventory Master'!$D$7:$D$1000,$E200,'Inventory Master'!$E$7:$E$1000,$F200,'Inventory Master'!$F$7:$F$1000,$G200,'Inventory Master'!$G$7:$G$1000,$H200)*J200</f>
        <v>0</v>
      </c>
      <c r="M200" s="111">
        <f t="shared" si="10"/>
        <v>0</v>
      </c>
      <c r="N200" s="86"/>
      <c r="O200" s="86"/>
      <c r="P200" s="87">
        <f t="shared" si="9"/>
        <v>0</v>
      </c>
      <c r="Q200" s="88">
        <f>SUM((K200)-(L200+P200))</f>
        <v>0</v>
      </c>
      <c r="R200" s="78"/>
      <c r="S200" s="78"/>
      <c r="T200" s="78"/>
      <c r="U200" s="78"/>
      <c r="V200" s="78"/>
      <c r="W200" s="78"/>
      <c r="X200" s="78"/>
      <c r="Y200" s="78"/>
    </row>
    <row r="201" spans="1:25" ht="16" customHeight="1" x14ac:dyDescent="0.2">
      <c r="A201" s="78"/>
      <c r="B201" s="81">
        <v>198</v>
      </c>
      <c r="C201" s="81"/>
      <c r="D201" s="82"/>
      <c r="E201" s="83"/>
      <c r="F201" s="71"/>
      <c r="G201" s="73"/>
      <c r="H201" s="34"/>
      <c r="I201" s="34"/>
      <c r="J201" s="83"/>
      <c r="K201" s="84"/>
      <c r="L201" s="85">
        <f>SUMIFS('Inventory Master'!$L$7:$L$1000,'Inventory Master'!$B$7:$B$1000,$C201,'Inventory Master'!$D$7:$D$1000,$E201,'Inventory Master'!$E$7:$E$1000,$F201,'Inventory Master'!$F$7:$F$1000,$G201,'Inventory Master'!$G$7:$G$1000,$H201)*J201</f>
        <v>0</v>
      </c>
      <c r="M201" s="111">
        <f t="shared" si="10"/>
        <v>0</v>
      </c>
      <c r="N201" s="86"/>
      <c r="O201" s="86"/>
      <c r="P201" s="87">
        <f t="shared" si="9"/>
        <v>0</v>
      </c>
      <c r="Q201" s="88">
        <f>SUM((K201)-(L201+P201))</f>
        <v>0</v>
      </c>
      <c r="R201" s="78"/>
      <c r="S201" s="78"/>
      <c r="T201" s="78"/>
      <c r="U201" s="78"/>
      <c r="V201" s="78"/>
      <c r="W201" s="78"/>
      <c r="X201" s="78"/>
      <c r="Y201" s="78"/>
    </row>
    <row r="202" spans="1:25" ht="16" customHeight="1" x14ac:dyDescent="0.2">
      <c r="A202" s="78"/>
      <c r="B202" s="81">
        <v>199</v>
      </c>
      <c r="C202" s="81"/>
      <c r="D202" s="82"/>
      <c r="E202" s="83"/>
      <c r="F202" s="71"/>
      <c r="G202" s="73"/>
      <c r="H202" s="34"/>
      <c r="I202" s="34"/>
      <c r="J202" s="83"/>
      <c r="K202" s="84"/>
      <c r="L202" s="85">
        <f>SUMIFS('Inventory Master'!$L$7:$L$1000,'Inventory Master'!$B$7:$B$1000,$C202,'Inventory Master'!$D$7:$D$1000,$E202,'Inventory Master'!$E$7:$E$1000,$F202,'Inventory Master'!$F$7:$F$1000,$G202,'Inventory Master'!$G$7:$G$1000,$H202)*J202</f>
        <v>0</v>
      </c>
      <c r="M202" s="111">
        <f t="shared" si="10"/>
        <v>0</v>
      </c>
      <c r="N202" s="86"/>
      <c r="O202" s="86"/>
      <c r="P202" s="87">
        <f t="shared" si="9"/>
        <v>0</v>
      </c>
      <c r="Q202" s="88">
        <f>SUM((K202)-(L202+P202))</f>
        <v>0</v>
      </c>
      <c r="R202" s="78"/>
      <c r="S202" s="78"/>
      <c r="T202" s="78"/>
      <c r="U202" s="78"/>
      <c r="V202" s="78"/>
      <c r="W202" s="78"/>
      <c r="X202" s="78"/>
      <c r="Y202" s="78"/>
    </row>
    <row r="203" spans="1:25" ht="16" customHeight="1" x14ac:dyDescent="0.2">
      <c r="A203" s="78"/>
      <c r="B203" s="81">
        <v>200</v>
      </c>
      <c r="C203" s="81"/>
      <c r="D203" s="82"/>
      <c r="E203" s="83"/>
      <c r="F203" s="71"/>
      <c r="G203" s="73"/>
      <c r="H203" s="34"/>
      <c r="I203" s="34"/>
      <c r="J203" s="83"/>
      <c r="K203" s="84"/>
      <c r="L203" s="85">
        <f>SUMIFS('Inventory Master'!$L$7:$L$1000,'Inventory Master'!$B$7:$B$1000,$C203,'Inventory Master'!$D$7:$D$1000,$E203,'Inventory Master'!$E$7:$E$1000,$F203,'Inventory Master'!$F$7:$F$1000,$G203,'Inventory Master'!$G$7:$G$1000,$H203)*J203</f>
        <v>0</v>
      </c>
      <c r="M203" s="111">
        <f t="shared" si="10"/>
        <v>0</v>
      </c>
      <c r="N203" s="86"/>
      <c r="O203" s="86"/>
      <c r="P203" s="87">
        <f t="shared" si="9"/>
        <v>0</v>
      </c>
      <c r="Q203" s="88">
        <f>SUM((K203)-(L203+P203))</f>
        <v>0</v>
      </c>
      <c r="R203" s="78"/>
      <c r="S203" s="78"/>
      <c r="T203" s="78"/>
      <c r="U203" s="78"/>
      <c r="V203" s="78"/>
      <c r="W203" s="78"/>
      <c r="X203" s="78"/>
      <c r="Y203" s="78"/>
    </row>
    <row r="204" spans="1:25" ht="16" customHeight="1" x14ac:dyDescent="0.2">
      <c r="A204" s="78"/>
      <c r="B204" s="81">
        <v>201</v>
      </c>
      <c r="C204" s="81"/>
      <c r="D204" s="82"/>
      <c r="E204" s="83"/>
      <c r="F204" s="71"/>
      <c r="G204" s="73"/>
      <c r="H204" s="34"/>
      <c r="I204" s="34"/>
      <c r="J204" s="83"/>
      <c r="K204" s="84"/>
      <c r="L204" s="85">
        <f>SUMIFS('Inventory Master'!$L$7:$L$1000,'Inventory Master'!$B$7:$B$1000,$C204,'Inventory Master'!$D$7:$D$1000,$E204,'Inventory Master'!$E$7:$E$1000,$F204,'Inventory Master'!$F$7:$F$1000,$G204,'Inventory Master'!$G$7:$G$1000,$H204)*J204</f>
        <v>0</v>
      </c>
      <c r="M204" s="111">
        <f t="shared" si="10"/>
        <v>0</v>
      </c>
      <c r="N204" s="86"/>
      <c r="O204" s="86"/>
      <c r="P204" s="87">
        <f t="shared" si="9"/>
        <v>0</v>
      </c>
      <c r="Q204" s="88">
        <f>SUM((K204)-(L204+P204))</f>
        <v>0</v>
      </c>
      <c r="R204" s="78"/>
      <c r="S204" s="78"/>
      <c r="T204" s="78"/>
      <c r="U204" s="78"/>
      <c r="V204" s="78"/>
      <c r="W204" s="78"/>
      <c r="X204" s="78"/>
      <c r="Y204" s="78"/>
    </row>
    <row r="205" spans="1:25" ht="16" customHeight="1" x14ac:dyDescent="0.2">
      <c r="A205" s="78"/>
      <c r="B205" s="81">
        <v>202</v>
      </c>
      <c r="C205" s="81"/>
      <c r="D205" s="82"/>
      <c r="E205" s="83"/>
      <c r="F205" s="71"/>
      <c r="G205" s="73"/>
      <c r="H205" s="34"/>
      <c r="I205" s="34"/>
      <c r="J205" s="83"/>
      <c r="K205" s="84"/>
      <c r="L205" s="85">
        <f>SUMIFS('Inventory Master'!$L$7:$L$1000,'Inventory Master'!$B$7:$B$1000,$C205,'Inventory Master'!$D$7:$D$1000,$E205,'Inventory Master'!$E$7:$E$1000,$F205,'Inventory Master'!$F$7:$F$1000,$G205,'Inventory Master'!$G$7:$G$1000,$H205)*J205</f>
        <v>0</v>
      </c>
      <c r="M205" s="111">
        <f t="shared" si="10"/>
        <v>0</v>
      </c>
      <c r="N205" s="86"/>
      <c r="O205" s="86"/>
      <c r="P205" s="87">
        <f t="shared" si="9"/>
        <v>0</v>
      </c>
      <c r="Q205" s="88">
        <f>SUM((K205)-(L205+P205))</f>
        <v>0</v>
      </c>
      <c r="R205" s="78"/>
      <c r="S205" s="78"/>
      <c r="T205" s="78"/>
      <c r="U205" s="78"/>
      <c r="V205" s="78"/>
      <c r="W205" s="78"/>
      <c r="X205" s="78"/>
      <c r="Y205" s="78"/>
    </row>
    <row r="206" spans="1:25" ht="16" customHeight="1" x14ac:dyDescent="0.2">
      <c r="A206" s="78"/>
      <c r="B206" s="81">
        <v>203</v>
      </c>
      <c r="C206" s="81"/>
      <c r="D206" s="82"/>
      <c r="E206" s="83"/>
      <c r="F206" s="71"/>
      <c r="G206" s="73"/>
      <c r="H206" s="34"/>
      <c r="I206" s="34"/>
      <c r="J206" s="83"/>
      <c r="K206" s="84"/>
      <c r="L206" s="85">
        <f>SUMIFS('Inventory Master'!$L$7:$L$1000,'Inventory Master'!$B$7:$B$1000,$C206,'Inventory Master'!$D$7:$D$1000,$E206,'Inventory Master'!$E$7:$E$1000,$F206,'Inventory Master'!$F$7:$F$1000,$G206,'Inventory Master'!$G$7:$G$1000,$H206)*J206</f>
        <v>0</v>
      </c>
      <c r="M206" s="111">
        <f t="shared" si="10"/>
        <v>0</v>
      </c>
      <c r="N206" s="86"/>
      <c r="O206" s="86"/>
      <c r="P206" s="87">
        <f t="shared" si="9"/>
        <v>0</v>
      </c>
      <c r="Q206" s="88">
        <f>SUM((K206)-(L206+P206))</f>
        <v>0</v>
      </c>
      <c r="R206" s="78"/>
      <c r="S206" s="78"/>
      <c r="T206" s="78"/>
      <c r="U206" s="78"/>
      <c r="V206" s="78"/>
      <c r="W206" s="78"/>
      <c r="X206" s="78"/>
      <c r="Y206" s="78"/>
    </row>
    <row r="207" spans="1:25" ht="16" customHeight="1" x14ac:dyDescent="0.2">
      <c r="A207" s="78"/>
      <c r="B207" s="81">
        <v>204</v>
      </c>
      <c r="C207" s="81"/>
      <c r="D207" s="82"/>
      <c r="E207" s="83"/>
      <c r="F207" s="71"/>
      <c r="G207" s="73"/>
      <c r="H207" s="34"/>
      <c r="I207" s="34"/>
      <c r="J207" s="83"/>
      <c r="K207" s="84"/>
      <c r="L207" s="85">
        <f>SUMIFS('Inventory Master'!$L$7:$L$1000,'Inventory Master'!$B$7:$B$1000,$C207,'Inventory Master'!$D$7:$D$1000,$E207,'Inventory Master'!$E$7:$E$1000,$F207,'Inventory Master'!$F$7:$F$1000,$G207,'Inventory Master'!$G$7:$G$1000,$H207)*J207</f>
        <v>0</v>
      </c>
      <c r="M207" s="111">
        <f t="shared" si="10"/>
        <v>0</v>
      </c>
      <c r="N207" s="86"/>
      <c r="O207" s="86"/>
      <c r="P207" s="87">
        <f t="shared" si="9"/>
        <v>0</v>
      </c>
      <c r="Q207" s="88">
        <f>SUM((K207)-(L207+P207))</f>
        <v>0</v>
      </c>
      <c r="R207" s="78"/>
      <c r="S207" s="78"/>
      <c r="T207" s="78"/>
      <c r="U207" s="78"/>
      <c r="V207" s="78"/>
      <c r="W207" s="78"/>
      <c r="X207" s="78"/>
      <c r="Y207" s="78"/>
    </row>
    <row r="208" spans="1:25" ht="16" customHeight="1" x14ac:dyDescent="0.2">
      <c r="A208" s="78"/>
      <c r="B208" s="81">
        <v>205</v>
      </c>
      <c r="C208" s="81"/>
      <c r="D208" s="82"/>
      <c r="E208" s="83"/>
      <c r="F208" s="71"/>
      <c r="G208" s="73"/>
      <c r="H208" s="34"/>
      <c r="I208" s="34"/>
      <c r="J208" s="83"/>
      <c r="K208" s="84"/>
      <c r="L208" s="85">
        <f>SUMIFS('Inventory Master'!$L$7:$L$1000,'Inventory Master'!$B$7:$B$1000,$C208,'Inventory Master'!$D$7:$D$1000,$E208,'Inventory Master'!$E$7:$E$1000,$F208,'Inventory Master'!$F$7:$F$1000,$G208,'Inventory Master'!$G$7:$G$1000,$H208)*J208</f>
        <v>0</v>
      </c>
      <c r="M208" s="111">
        <f t="shared" si="10"/>
        <v>0</v>
      </c>
      <c r="N208" s="86"/>
      <c r="O208" s="86"/>
      <c r="P208" s="87">
        <f t="shared" si="9"/>
        <v>0</v>
      </c>
      <c r="Q208" s="88">
        <f>SUM((K208)-(L208+P208))</f>
        <v>0</v>
      </c>
      <c r="R208" s="78"/>
      <c r="S208" s="78"/>
      <c r="T208" s="78"/>
      <c r="U208" s="78"/>
      <c r="V208" s="78"/>
      <c r="W208" s="78"/>
      <c r="X208" s="78"/>
      <c r="Y208" s="78"/>
    </row>
    <row r="209" spans="1:25" ht="16" customHeight="1" x14ac:dyDescent="0.2">
      <c r="A209" s="78"/>
      <c r="B209" s="81">
        <v>206</v>
      </c>
      <c r="C209" s="81"/>
      <c r="D209" s="82"/>
      <c r="E209" s="83"/>
      <c r="F209" s="71"/>
      <c r="G209" s="73"/>
      <c r="H209" s="34"/>
      <c r="I209" s="34"/>
      <c r="J209" s="83"/>
      <c r="K209" s="84"/>
      <c r="L209" s="85">
        <f>SUMIFS('Inventory Master'!$L$7:$L$1000,'Inventory Master'!$B$7:$B$1000,$C209,'Inventory Master'!$D$7:$D$1000,$E209,'Inventory Master'!$E$7:$E$1000,$F209,'Inventory Master'!$F$7:$F$1000,$G209,'Inventory Master'!$G$7:$G$1000,$H209)*J209</f>
        <v>0</v>
      </c>
      <c r="M209" s="111">
        <f t="shared" si="10"/>
        <v>0</v>
      </c>
      <c r="N209" s="86"/>
      <c r="O209" s="86"/>
      <c r="P209" s="87">
        <f t="shared" si="9"/>
        <v>0</v>
      </c>
      <c r="Q209" s="88">
        <f>SUM((K209)-(L209+P209))</f>
        <v>0</v>
      </c>
      <c r="R209" s="78"/>
      <c r="S209" s="78"/>
      <c r="T209" s="78"/>
      <c r="U209" s="78"/>
      <c r="V209" s="78"/>
      <c r="W209" s="78"/>
      <c r="X209" s="78"/>
      <c r="Y209" s="78"/>
    </row>
    <row r="210" spans="1:25" ht="16" customHeight="1" x14ac:dyDescent="0.2">
      <c r="A210" s="78"/>
      <c r="B210" s="81">
        <v>207</v>
      </c>
      <c r="C210" s="81"/>
      <c r="D210" s="82"/>
      <c r="E210" s="83"/>
      <c r="F210" s="71"/>
      <c r="G210" s="73"/>
      <c r="H210" s="34"/>
      <c r="I210" s="34"/>
      <c r="J210" s="83"/>
      <c r="K210" s="84"/>
      <c r="L210" s="85">
        <f>SUMIFS('Inventory Master'!$L$7:$L$1000,'Inventory Master'!$B$7:$B$1000,$C210,'Inventory Master'!$D$7:$D$1000,$E210,'Inventory Master'!$E$7:$E$1000,$F210,'Inventory Master'!$F$7:$F$1000,$G210,'Inventory Master'!$G$7:$G$1000,$H210)*J210</f>
        <v>0</v>
      </c>
      <c r="M210" s="111">
        <f t="shared" si="10"/>
        <v>0</v>
      </c>
      <c r="N210" s="86"/>
      <c r="O210" s="86"/>
      <c r="P210" s="87">
        <f t="shared" si="9"/>
        <v>0</v>
      </c>
      <c r="Q210" s="88">
        <f>SUM((K210)-(L210+P210))</f>
        <v>0</v>
      </c>
      <c r="R210" s="78"/>
      <c r="S210" s="78"/>
      <c r="T210" s="78"/>
      <c r="U210" s="78"/>
      <c r="V210" s="78"/>
      <c r="W210" s="78"/>
      <c r="X210" s="78"/>
      <c r="Y210" s="78"/>
    </row>
    <row r="211" spans="1:25" ht="16" customHeight="1" x14ac:dyDescent="0.2">
      <c r="A211" s="78"/>
      <c r="B211" s="81">
        <v>208</v>
      </c>
      <c r="C211" s="81"/>
      <c r="D211" s="82"/>
      <c r="E211" s="83"/>
      <c r="F211" s="71"/>
      <c r="G211" s="73"/>
      <c r="H211" s="34"/>
      <c r="I211" s="34"/>
      <c r="J211" s="83"/>
      <c r="K211" s="84"/>
      <c r="L211" s="85">
        <f>SUMIFS('Inventory Master'!$L$7:$L$1000,'Inventory Master'!$B$7:$B$1000,$C211,'Inventory Master'!$D$7:$D$1000,$E211,'Inventory Master'!$E$7:$E$1000,$F211,'Inventory Master'!$F$7:$F$1000,$G211,'Inventory Master'!$G$7:$G$1000,$H211)*J211</f>
        <v>0</v>
      </c>
      <c r="M211" s="111">
        <f t="shared" si="10"/>
        <v>0</v>
      </c>
      <c r="N211" s="86"/>
      <c r="O211" s="86"/>
      <c r="P211" s="87">
        <f t="shared" si="9"/>
        <v>0</v>
      </c>
      <c r="Q211" s="88">
        <f>SUM((K211)-(L211+P211))</f>
        <v>0</v>
      </c>
      <c r="R211" s="78"/>
      <c r="S211" s="78"/>
      <c r="T211" s="78"/>
      <c r="U211" s="78"/>
      <c r="V211" s="78"/>
      <c r="W211" s="78"/>
      <c r="X211" s="78"/>
      <c r="Y211" s="78"/>
    </row>
    <row r="212" spans="1:25" ht="16" customHeight="1" x14ac:dyDescent="0.2">
      <c r="A212" s="78"/>
      <c r="B212" s="81">
        <v>209</v>
      </c>
      <c r="C212" s="81"/>
      <c r="D212" s="82"/>
      <c r="E212" s="83"/>
      <c r="F212" s="71"/>
      <c r="G212" s="73"/>
      <c r="H212" s="34"/>
      <c r="I212" s="34"/>
      <c r="J212" s="83"/>
      <c r="K212" s="84"/>
      <c r="L212" s="85">
        <f>SUMIFS('Inventory Master'!$L$7:$L$1000,'Inventory Master'!$B$7:$B$1000,$C212,'Inventory Master'!$D$7:$D$1000,$E212,'Inventory Master'!$E$7:$E$1000,$F212,'Inventory Master'!$F$7:$F$1000,$G212,'Inventory Master'!$G$7:$G$1000,$H212)*J212</f>
        <v>0</v>
      </c>
      <c r="M212" s="111">
        <f t="shared" si="10"/>
        <v>0</v>
      </c>
      <c r="N212" s="86"/>
      <c r="O212" s="86"/>
      <c r="P212" s="87">
        <f t="shared" si="9"/>
        <v>0</v>
      </c>
      <c r="Q212" s="88">
        <f>SUM((K212)-(L212+P212))</f>
        <v>0</v>
      </c>
      <c r="R212" s="78"/>
      <c r="S212" s="78"/>
      <c r="T212" s="78"/>
      <c r="U212" s="78"/>
      <c r="V212" s="78"/>
      <c r="W212" s="78"/>
      <c r="X212" s="78"/>
      <c r="Y212" s="78"/>
    </row>
    <row r="213" spans="1:25" ht="16" customHeight="1" x14ac:dyDescent="0.2">
      <c r="A213" s="78"/>
      <c r="B213" s="81">
        <v>210</v>
      </c>
      <c r="C213" s="81"/>
      <c r="D213" s="82"/>
      <c r="E213" s="83"/>
      <c r="F213" s="71"/>
      <c r="G213" s="73"/>
      <c r="H213" s="34"/>
      <c r="I213" s="34"/>
      <c r="J213" s="83"/>
      <c r="K213" s="84"/>
      <c r="L213" s="85">
        <f>SUMIFS('Inventory Master'!$L$7:$L$1000,'Inventory Master'!$B$7:$B$1000,$C213,'Inventory Master'!$D$7:$D$1000,$E213,'Inventory Master'!$E$7:$E$1000,$F213,'Inventory Master'!$F$7:$F$1000,$G213,'Inventory Master'!$G$7:$G$1000,$H213)*J213</f>
        <v>0</v>
      </c>
      <c r="M213" s="111">
        <f t="shared" si="10"/>
        <v>0</v>
      </c>
      <c r="N213" s="86"/>
      <c r="O213" s="86"/>
      <c r="P213" s="87">
        <f t="shared" si="9"/>
        <v>0</v>
      </c>
      <c r="Q213" s="88">
        <f>SUM((K213)-(L213+P213))</f>
        <v>0</v>
      </c>
      <c r="R213" s="78"/>
      <c r="S213" s="78"/>
      <c r="T213" s="78"/>
      <c r="U213" s="78"/>
      <c r="V213" s="78"/>
      <c r="W213" s="78"/>
      <c r="X213" s="78"/>
      <c r="Y213" s="78"/>
    </row>
    <row r="214" spans="1:25" ht="16" customHeight="1" x14ac:dyDescent="0.2">
      <c r="A214" s="78"/>
      <c r="B214" s="81">
        <v>211</v>
      </c>
      <c r="C214" s="81"/>
      <c r="D214" s="82"/>
      <c r="E214" s="83"/>
      <c r="F214" s="71"/>
      <c r="G214" s="73"/>
      <c r="H214" s="34"/>
      <c r="I214" s="34"/>
      <c r="J214" s="83"/>
      <c r="K214" s="84"/>
      <c r="L214" s="85">
        <f>SUMIFS('Inventory Master'!$L$7:$L$1000,'Inventory Master'!$B$7:$B$1000,$C214,'Inventory Master'!$D$7:$D$1000,$E214,'Inventory Master'!$E$7:$E$1000,$F214,'Inventory Master'!$F$7:$F$1000,$G214,'Inventory Master'!$G$7:$G$1000,$H214)*J214</f>
        <v>0</v>
      </c>
      <c r="M214" s="111">
        <f t="shared" si="10"/>
        <v>0</v>
      </c>
      <c r="N214" s="86"/>
      <c r="O214" s="86"/>
      <c r="P214" s="87">
        <f t="shared" si="9"/>
        <v>0</v>
      </c>
      <c r="Q214" s="88">
        <f>SUM((K214)-(L214+P214))</f>
        <v>0</v>
      </c>
      <c r="R214" s="78"/>
      <c r="S214" s="78"/>
      <c r="T214" s="78"/>
      <c r="U214" s="78"/>
      <c r="V214" s="78"/>
      <c r="W214" s="78"/>
      <c r="X214" s="78"/>
      <c r="Y214" s="78"/>
    </row>
    <row r="215" spans="1:25" ht="16" customHeight="1" x14ac:dyDescent="0.2">
      <c r="A215" s="78"/>
      <c r="B215" s="81">
        <v>212</v>
      </c>
      <c r="C215" s="81"/>
      <c r="D215" s="82"/>
      <c r="E215" s="83"/>
      <c r="F215" s="71"/>
      <c r="G215" s="73"/>
      <c r="H215" s="34"/>
      <c r="I215" s="34"/>
      <c r="J215" s="83"/>
      <c r="K215" s="84"/>
      <c r="L215" s="85">
        <f>SUMIFS('Inventory Master'!$L$7:$L$1000,'Inventory Master'!$B$7:$B$1000,$C215,'Inventory Master'!$D$7:$D$1000,$E215,'Inventory Master'!$E$7:$E$1000,$F215,'Inventory Master'!$F$7:$F$1000,$G215,'Inventory Master'!$G$7:$G$1000,$H215)*J215</f>
        <v>0</v>
      </c>
      <c r="M215" s="111">
        <f t="shared" si="10"/>
        <v>0</v>
      </c>
      <c r="N215" s="86"/>
      <c r="O215" s="86"/>
      <c r="P215" s="87">
        <f t="shared" si="9"/>
        <v>0</v>
      </c>
      <c r="Q215" s="88">
        <f>SUM((K215)-(L215+P215))</f>
        <v>0</v>
      </c>
      <c r="R215" s="78"/>
      <c r="S215" s="78"/>
      <c r="T215" s="78"/>
      <c r="U215" s="78"/>
      <c r="V215" s="78"/>
      <c r="W215" s="78"/>
      <c r="X215" s="78"/>
      <c r="Y215" s="78"/>
    </row>
    <row r="216" spans="1:25" ht="16" customHeight="1" x14ac:dyDescent="0.2">
      <c r="A216" s="78"/>
      <c r="B216" s="81">
        <v>213</v>
      </c>
      <c r="C216" s="81"/>
      <c r="D216" s="82"/>
      <c r="E216" s="83"/>
      <c r="F216" s="71"/>
      <c r="G216" s="73"/>
      <c r="H216" s="34"/>
      <c r="I216" s="34"/>
      <c r="J216" s="83"/>
      <c r="K216" s="84"/>
      <c r="L216" s="85">
        <f>SUMIFS('Inventory Master'!$L$7:$L$1000,'Inventory Master'!$B$7:$B$1000,$C216,'Inventory Master'!$D$7:$D$1000,$E216,'Inventory Master'!$E$7:$E$1000,$F216,'Inventory Master'!$F$7:$F$1000,$G216,'Inventory Master'!$G$7:$G$1000,$H216)*J216</f>
        <v>0</v>
      </c>
      <c r="M216" s="111">
        <f t="shared" si="10"/>
        <v>0</v>
      </c>
      <c r="N216" s="86"/>
      <c r="O216" s="86"/>
      <c r="P216" s="87">
        <f t="shared" si="9"/>
        <v>0</v>
      </c>
      <c r="Q216" s="88">
        <f>SUM((K216)-(L216+P216))</f>
        <v>0</v>
      </c>
      <c r="R216" s="78"/>
      <c r="S216" s="78"/>
      <c r="T216" s="78"/>
      <c r="U216" s="78"/>
      <c r="V216" s="78"/>
      <c r="W216" s="78"/>
      <c r="X216" s="78"/>
      <c r="Y216" s="78"/>
    </row>
    <row r="217" spans="1:25" ht="16" customHeight="1" x14ac:dyDescent="0.2">
      <c r="A217" s="78"/>
      <c r="B217" s="81">
        <v>214</v>
      </c>
      <c r="C217" s="81"/>
      <c r="D217" s="82"/>
      <c r="E217" s="83"/>
      <c r="F217" s="71"/>
      <c r="G217" s="73"/>
      <c r="H217" s="34"/>
      <c r="I217" s="34"/>
      <c r="J217" s="83"/>
      <c r="K217" s="84"/>
      <c r="L217" s="85">
        <f>SUMIFS('Inventory Master'!$L$7:$L$1000,'Inventory Master'!$B$7:$B$1000,$C217,'Inventory Master'!$D$7:$D$1000,$E217,'Inventory Master'!$E$7:$E$1000,$F217,'Inventory Master'!$F$7:$F$1000,$G217,'Inventory Master'!$G$7:$G$1000,$H217)*J217</f>
        <v>0</v>
      </c>
      <c r="M217" s="111">
        <f t="shared" si="10"/>
        <v>0</v>
      </c>
      <c r="N217" s="86"/>
      <c r="O217" s="86"/>
      <c r="P217" s="87">
        <f t="shared" si="9"/>
        <v>0</v>
      </c>
      <c r="Q217" s="88">
        <f>SUM((K217)-(L217+P217))</f>
        <v>0</v>
      </c>
      <c r="R217" s="78"/>
      <c r="S217" s="78"/>
      <c r="T217" s="78"/>
      <c r="U217" s="78"/>
      <c r="V217" s="78"/>
      <c r="W217" s="78"/>
      <c r="X217" s="78"/>
      <c r="Y217" s="78"/>
    </row>
    <row r="218" spans="1:25" ht="16" customHeight="1" x14ac:dyDescent="0.2">
      <c r="A218" s="78"/>
      <c r="B218" s="81">
        <v>215</v>
      </c>
      <c r="C218" s="81"/>
      <c r="D218" s="82"/>
      <c r="E218" s="83"/>
      <c r="F218" s="71"/>
      <c r="G218" s="73"/>
      <c r="H218" s="34"/>
      <c r="I218" s="34"/>
      <c r="J218" s="83"/>
      <c r="K218" s="84"/>
      <c r="L218" s="85">
        <f>SUMIFS('Inventory Master'!$L$7:$L$1000,'Inventory Master'!$B$7:$B$1000,$C218,'Inventory Master'!$D$7:$D$1000,$E218,'Inventory Master'!$E$7:$E$1000,$F218,'Inventory Master'!$F$7:$F$1000,$G218,'Inventory Master'!$G$7:$G$1000,$H218)*J218</f>
        <v>0</v>
      </c>
      <c r="M218" s="111">
        <f t="shared" si="10"/>
        <v>0</v>
      </c>
      <c r="N218" s="86"/>
      <c r="O218" s="86"/>
      <c r="P218" s="87">
        <f t="shared" si="9"/>
        <v>0</v>
      </c>
      <c r="Q218" s="88">
        <f>SUM((K218)-(L218+P218))</f>
        <v>0</v>
      </c>
      <c r="R218" s="78"/>
      <c r="S218" s="78"/>
      <c r="T218" s="78"/>
      <c r="U218" s="78"/>
      <c r="V218" s="78"/>
      <c r="W218" s="78"/>
      <c r="X218" s="78"/>
      <c r="Y218" s="78"/>
    </row>
    <row r="219" spans="1:25" ht="16" customHeight="1" x14ac:dyDescent="0.2">
      <c r="A219" s="78"/>
      <c r="B219" s="81">
        <v>216</v>
      </c>
      <c r="C219" s="81"/>
      <c r="D219" s="82"/>
      <c r="E219" s="83"/>
      <c r="F219" s="71"/>
      <c r="G219" s="73"/>
      <c r="H219" s="34"/>
      <c r="I219" s="34"/>
      <c r="J219" s="83"/>
      <c r="K219" s="84"/>
      <c r="L219" s="85">
        <f>SUMIFS('Inventory Master'!$L$7:$L$1000,'Inventory Master'!$B$7:$B$1000,$C219,'Inventory Master'!$D$7:$D$1000,$E219,'Inventory Master'!$E$7:$E$1000,$F219,'Inventory Master'!$F$7:$F$1000,$G219,'Inventory Master'!$G$7:$G$1000,$H219)*J219</f>
        <v>0</v>
      </c>
      <c r="M219" s="111">
        <f t="shared" si="10"/>
        <v>0</v>
      </c>
      <c r="N219" s="86"/>
      <c r="O219" s="86"/>
      <c r="P219" s="87">
        <f t="shared" si="9"/>
        <v>0</v>
      </c>
      <c r="Q219" s="88">
        <f>SUM((K219)-(L219+P219))</f>
        <v>0</v>
      </c>
      <c r="R219" s="78"/>
      <c r="S219" s="78"/>
      <c r="T219" s="78"/>
      <c r="U219" s="78"/>
      <c r="V219" s="78"/>
      <c r="W219" s="78"/>
      <c r="X219" s="78"/>
      <c r="Y219" s="78"/>
    </row>
    <row r="220" spans="1:25" ht="16" customHeight="1" x14ac:dyDescent="0.2">
      <c r="A220" s="78"/>
      <c r="B220" s="81">
        <v>217</v>
      </c>
      <c r="C220" s="81"/>
      <c r="D220" s="82"/>
      <c r="E220" s="83"/>
      <c r="F220" s="71"/>
      <c r="G220" s="73"/>
      <c r="H220" s="34"/>
      <c r="I220" s="34"/>
      <c r="J220" s="83"/>
      <c r="K220" s="84"/>
      <c r="L220" s="85">
        <f>SUMIFS('Inventory Master'!$L$7:$L$1000,'Inventory Master'!$B$7:$B$1000,$C220,'Inventory Master'!$D$7:$D$1000,$E220,'Inventory Master'!$E$7:$E$1000,$F220,'Inventory Master'!$F$7:$F$1000,$G220,'Inventory Master'!$G$7:$G$1000,$H220)*J220</f>
        <v>0</v>
      </c>
      <c r="M220" s="111">
        <f t="shared" si="10"/>
        <v>0</v>
      </c>
      <c r="N220" s="86"/>
      <c r="O220" s="86"/>
      <c r="P220" s="87">
        <f t="shared" si="9"/>
        <v>0</v>
      </c>
      <c r="Q220" s="88">
        <f>SUM((K220)-(L220+P220))</f>
        <v>0</v>
      </c>
      <c r="R220" s="78"/>
      <c r="S220" s="78"/>
      <c r="T220" s="78"/>
      <c r="U220" s="78"/>
      <c r="V220" s="78"/>
      <c r="W220" s="78"/>
      <c r="X220" s="78"/>
      <c r="Y220" s="78"/>
    </row>
    <row r="221" spans="1:25" ht="16" customHeight="1" x14ac:dyDescent="0.2">
      <c r="A221" s="78"/>
      <c r="B221" s="81">
        <v>218</v>
      </c>
      <c r="C221" s="81"/>
      <c r="D221" s="82"/>
      <c r="E221" s="83"/>
      <c r="F221" s="71"/>
      <c r="G221" s="73"/>
      <c r="H221" s="34"/>
      <c r="I221" s="34"/>
      <c r="J221" s="83"/>
      <c r="K221" s="84"/>
      <c r="L221" s="85">
        <f>SUMIFS('Inventory Master'!$L$7:$L$1000,'Inventory Master'!$B$7:$B$1000,$C221,'Inventory Master'!$D$7:$D$1000,$E221,'Inventory Master'!$E$7:$E$1000,$F221,'Inventory Master'!$F$7:$F$1000,$G221,'Inventory Master'!$G$7:$G$1000,$H221)*J221</f>
        <v>0</v>
      </c>
      <c r="M221" s="111">
        <f t="shared" si="10"/>
        <v>0</v>
      </c>
      <c r="N221" s="86"/>
      <c r="O221" s="86"/>
      <c r="P221" s="87">
        <f t="shared" si="9"/>
        <v>0</v>
      </c>
      <c r="Q221" s="88">
        <f>SUM((K221)-(L221+P221))</f>
        <v>0</v>
      </c>
      <c r="R221" s="78"/>
      <c r="S221" s="78"/>
      <c r="T221" s="78"/>
      <c r="U221" s="78"/>
      <c r="V221" s="78"/>
      <c r="W221" s="78"/>
      <c r="X221" s="78"/>
      <c r="Y221" s="78"/>
    </row>
    <row r="222" spans="1:25" ht="16" customHeight="1" x14ac:dyDescent="0.2">
      <c r="A222" s="78"/>
      <c r="B222" s="81">
        <v>219</v>
      </c>
      <c r="C222" s="81"/>
      <c r="D222" s="82"/>
      <c r="E222" s="83"/>
      <c r="F222" s="71"/>
      <c r="G222" s="73"/>
      <c r="H222" s="34"/>
      <c r="I222" s="34"/>
      <c r="J222" s="83"/>
      <c r="K222" s="84"/>
      <c r="L222" s="85">
        <f>SUMIFS('Inventory Master'!$L$7:$L$1000,'Inventory Master'!$B$7:$B$1000,$C222,'Inventory Master'!$D$7:$D$1000,$E222,'Inventory Master'!$E$7:$E$1000,$F222,'Inventory Master'!$F$7:$F$1000,$G222,'Inventory Master'!$G$7:$G$1000,$H222)*J222</f>
        <v>0</v>
      </c>
      <c r="M222" s="111">
        <f t="shared" si="10"/>
        <v>0</v>
      </c>
      <c r="N222" s="86"/>
      <c r="O222" s="86"/>
      <c r="P222" s="87">
        <f t="shared" si="9"/>
        <v>0</v>
      </c>
      <c r="Q222" s="88">
        <f>SUM((K222)-(L222+P222))</f>
        <v>0</v>
      </c>
      <c r="R222" s="78"/>
      <c r="S222" s="78"/>
      <c r="T222" s="78"/>
      <c r="U222" s="78"/>
      <c r="V222" s="78"/>
      <c r="W222" s="78"/>
      <c r="X222" s="78"/>
      <c r="Y222" s="78"/>
    </row>
    <row r="223" spans="1:25" ht="16" customHeight="1" x14ac:dyDescent="0.2">
      <c r="A223" s="78"/>
      <c r="B223" s="81">
        <v>220</v>
      </c>
      <c r="C223" s="81"/>
      <c r="D223" s="82"/>
      <c r="E223" s="83"/>
      <c r="F223" s="71"/>
      <c r="G223" s="73"/>
      <c r="H223" s="34"/>
      <c r="I223" s="34"/>
      <c r="J223" s="83"/>
      <c r="K223" s="84"/>
      <c r="L223" s="85">
        <f>SUMIFS('Inventory Master'!$L$7:$L$1000,'Inventory Master'!$B$7:$B$1000,$C223,'Inventory Master'!$D$7:$D$1000,$E223,'Inventory Master'!$E$7:$E$1000,$F223,'Inventory Master'!$F$7:$F$1000,$G223,'Inventory Master'!$G$7:$G$1000,$H223)*J223</f>
        <v>0</v>
      </c>
      <c r="M223" s="111">
        <f t="shared" si="10"/>
        <v>0</v>
      </c>
      <c r="N223" s="86"/>
      <c r="O223" s="86"/>
      <c r="P223" s="87">
        <f t="shared" si="9"/>
        <v>0</v>
      </c>
      <c r="Q223" s="88">
        <f>SUM((K223)-(L223+P223))</f>
        <v>0</v>
      </c>
      <c r="R223" s="78"/>
      <c r="S223" s="78"/>
      <c r="T223" s="78"/>
      <c r="U223" s="78"/>
      <c r="V223" s="78"/>
      <c r="W223" s="78"/>
      <c r="X223" s="78"/>
      <c r="Y223" s="78"/>
    </row>
    <row r="224" spans="1:25" ht="16" customHeight="1" x14ac:dyDescent="0.2">
      <c r="A224" s="78"/>
      <c r="B224" s="81">
        <v>221</v>
      </c>
      <c r="C224" s="81"/>
      <c r="D224" s="82"/>
      <c r="E224" s="83"/>
      <c r="F224" s="71"/>
      <c r="G224" s="73"/>
      <c r="H224" s="34"/>
      <c r="I224" s="34"/>
      <c r="J224" s="83"/>
      <c r="K224" s="84"/>
      <c r="L224" s="85">
        <f>SUMIFS('Inventory Master'!$L$7:$L$1000,'Inventory Master'!$B$7:$B$1000,$C224,'Inventory Master'!$D$7:$D$1000,$E224,'Inventory Master'!$E$7:$E$1000,$F224,'Inventory Master'!$F$7:$F$1000,$G224,'Inventory Master'!$G$7:$G$1000,$H224)*J224</f>
        <v>0</v>
      </c>
      <c r="M224" s="111">
        <f t="shared" si="10"/>
        <v>0</v>
      </c>
      <c r="N224" s="86"/>
      <c r="O224" s="86"/>
      <c r="P224" s="87">
        <f t="shared" si="9"/>
        <v>0</v>
      </c>
      <c r="Q224" s="88">
        <f>SUM((K224)-(L224+P224))</f>
        <v>0</v>
      </c>
      <c r="R224" s="78"/>
      <c r="S224" s="78"/>
      <c r="T224" s="78"/>
      <c r="U224" s="78"/>
      <c r="V224" s="78"/>
      <c r="W224" s="78"/>
      <c r="X224" s="78"/>
      <c r="Y224" s="78"/>
    </row>
    <row r="225" spans="1:25" ht="16" customHeight="1" x14ac:dyDescent="0.2">
      <c r="A225" s="78"/>
      <c r="B225" s="81">
        <v>222</v>
      </c>
      <c r="C225" s="81"/>
      <c r="D225" s="82"/>
      <c r="E225" s="83"/>
      <c r="F225" s="71"/>
      <c r="G225" s="73"/>
      <c r="H225" s="34"/>
      <c r="I225" s="34"/>
      <c r="J225" s="83"/>
      <c r="K225" s="84"/>
      <c r="L225" s="85">
        <f>SUMIFS('Inventory Master'!$L$7:$L$1000,'Inventory Master'!$B$7:$B$1000,$C225,'Inventory Master'!$D$7:$D$1000,$E225,'Inventory Master'!$E$7:$E$1000,$F225,'Inventory Master'!$F$7:$F$1000,$G225,'Inventory Master'!$G$7:$G$1000,$H225)*J225</f>
        <v>0</v>
      </c>
      <c r="M225" s="111">
        <f t="shared" si="10"/>
        <v>0</v>
      </c>
      <c r="N225" s="86"/>
      <c r="O225" s="86"/>
      <c r="P225" s="87">
        <f t="shared" si="9"/>
        <v>0</v>
      </c>
      <c r="Q225" s="88">
        <f>SUM((K225)-(L225+P225))</f>
        <v>0</v>
      </c>
      <c r="R225" s="78"/>
      <c r="S225" s="78"/>
      <c r="T225" s="78"/>
      <c r="U225" s="78"/>
      <c r="V225" s="78"/>
      <c r="W225" s="78"/>
      <c r="X225" s="78"/>
      <c r="Y225" s="78"/>
    </row>
    <row r="226" spans="1:25" ht="16" customHeight="1" x14ac:dyDescent="0.2">
      <c r="A226" s="78"/>
      <c r="B226" s="81">
        <v>223</v>
      </c>
      <c r="C226" s="81"/>
      <c r="D226" s="82"/>
      <c r="E226" s="83"/>
      <c r="F226" s="71"/>
      <c r="G226" s="73"/>
      <c r="H226" s="34"/>
      <c r="I226" s="34"/>
      <c r="J226" s="83"/>
      <c r="K226" s="84"/>
      <c r="L226" s="85">
        <f>SUMIFS('Inventory Master'!$L$7:$L$1000,'Inventory Master'!$B$7:$B$1000,$C226,'Inventory Master'!$D$7:$D$1000,$E226,'Inventory Master'!$E$7:$E$1000,$F226,'Inventory Master'!$F$7:$F$1000,$G226,'Inventory Master'!$G$7:$G$1000,$H226)*J226</f>
        <v>0</v>
      </c>
      <c r="M226" s="111">
        <f t="shared" si="10"/>
        <v>0</v>
      </c>
      <c r="N226" s="86"/>
      <c r="O226" s="86"/>
      <c r="P226" s="87">
        <f t="shared" si="9"/>
        <v>0</v>
      </c>
      <c r="Q226" s="88">
        <f>SUM((K226)-(L226+P226))</f>
        <v>0</v>
      </c>
      <c r="R226" s="78"/>
      <c r="S226" s="78"/>
      <c r="T226" s="78"/>
      <c r="U226" s="78"/>
      <c r="V226" s="78"/>
      <c r="W226" s="78"/>
      <c r="X226" s="78"/>
      <c r="Y226" s="78"/>
    </row>
    <row r="227" spans="1:25" ht="16" customHeight="1" x14ac:dyDescent="0.2">
      <c r="A227" s="78"/>
      <c r="B227" s="81">
        <v>224</v>
      </c>
      <c r="C227" s="81"/>
      <c r="D227" s="82"/>
      <c r="E227" s="83"/>
      <c r="F227" s="71"/>
      <c r="G227" s="73"/>
      <c r="H227" s="34"/>
      <c r="I227" s="34"/>
      <c r="J227" s="83"/>
      <c r="K227" s="84"/>
      <c r="L227" s="85">
        <f>SUMIFS('Inventory Master'!$L$7:$L$1000,'Inventory Master'!$B$7:$B$1000,$C227,'Inventory Master'!$D$7:$D$1000,$E227,'Inventory Master'!$E$7:$E$1000,$F227,'Inventory Master'!$F$7:$F$1000,$G227,'Inventory Master'!$G$7:$G$1000,$H227)*J227</f>
        <v>0</v>
      </c>
      <c r="M227" s="111">
        <f t="shared" si="10"/>
        <v>0</v>
      </c>
      <c r="N227" s="86"/>
      <c r="O227" s="86"/>
      <c r="P227" s="87">
        <f t="shared" si="9"/>
        <v>0</v>
      </c>
      <c r="Q227" s="88">
        <f>SUM((K227)-(L227+P227))</f>
        <v>0</v>
      </c>
      <c r="R227" s="78"/>
      <c r="S227" s="78"/>
      <c r="T227" s="78"/>
      <c r="U227" s="78"/>
      <c r="V227" s="78"/>
      <c r="W227" s="78"/>
      <c r="X227" s="78"/>
      <c r="Y227" s="78"/>
    </row>
    <row r="228" spans="1:25" ht="16" customHeight="1" x14ac:dyDescent="0.2">
      <c r="A228" s="78"/>
      <c r="B228" s="81">
        <v>225</v>
      </c>
      <c r="C228" s="81"/>
      <c r="D228" s="82"/>
      <c r="E228" s="83"/>
      <c r="F228" s="71"/>
      <c r="G228" s="73"/>
      <c r="H228" s="34"/>
      <c r="I228" s="34"/>
      <c r="J228" s="83"/>
      <c r="K228" s="84"/>
      <c r="L228" s="85">
        <f>SUMIFS('Inventory Master'!$L$7:$L$1000,'Inventory Master'!$B$7:$B$1000,$C228,'Inventory Master'!$D$7:$D$1000,$E228,'Inventory Master'!$E$7:$E$1000,$F228,'Inventory Master'!$F$7:$F$1000,$G228,'Inventory Master'!$G$7:$G$1000,$H228)*J228</f>
        <v>0</v>
      </c>
      <c r="M228" s="111">
        <f t="shared" si="10"/>
        <v>0</v>
      </c>
      <c r="N228" s="86"/>
      <c r="O228" s="86"/>
      <c r="P228" s="87">
        <f t="shared" si="9"/>
        <v>0</v>
      </c>
      <c r="Q228" s="88">
        <f>SUM((K228)-(L228+P228))</f>
        <v>0</v>
      </c>
      <c r="R228" s="78"/>
      <c r="S228" s="78"/>
      <c r="T228" s="78"/>
      <c r="U228" s="78"/>
      <c r="V228" s="78"/>
      <c r="W228" s="78"/>
      <c r="X228" s="78"/>
      <c r="Y228" s="78"/>
    </row>
    <row r="229" spans="1:25" ht="16" customHeight="1" x14ac:dyDescent="0.2">
      <c r="A229" s="78"/>
      <c r="B229" s="81">
        <v>226</v>
      </c>
      <c r="C229" s="81"/>
      <c r="D229" s="82"/>
      <c r="E229" s="83"/>
      <c r="F229" s="71"/>
      <c r="G229" s="73"/>
      <c r="H229" s="34"/>
      <c r="I229" s="34"/>
      <c r="J229" s="83"/>
      <c r="K229" s="84"/>
      <c r="L229" s="85">
        <f>SUMIFS('Inventory Master'!$L$7:$L$1000,'Inventory Master'!$B$7:$B$1000,$C229,'Inventory Master'!$D$7:$D$1000,$E229,'Inventory Master'!$E$7:$E$1000,$F229,'Inventory Master'!$F$7:$F$1000,$G229,'Inventory Master'!$G$7:$G$1000,$H229)*J229</f>
        <v>0</v>
      </c>
      <c r="M229" s="111">
        <f t="shared" si="10"/>
        <v>0</v>
      </c>
      <c r="N229" s="86"/>
      <c r="O229" s="86"/>
      <c r="P229" s="87">
        <f t="shared" si="9"/>
        <v>0</v>
      </c>
      <c r="Q229" s="88">
        <f>SUM((K229)-(L229+P229))</f>
        <v>0</v>
      </c>
      <c r="R229" s="78"/>
      <c r="S229" s="78"/>
      <c r="T229" s="78"/>
      <c r="U229" s="78"/>
      <c r="V229" s="78"/>
      <c r="W229" s="78"/>
      <c r="X229" s="78"/>
      <c r="Y229" s="78"/>
    </row>
    <row r="230" spans="1:25" ht="16" customHeight="1" x14ac:dyDescent="0.2">
      <c r="A230" s="78"/>
      <c r="B230" s="81">
        <v>227</v>
      </c>
      <c r="C230" s="81"/>
      <c r="D230" s="82"/>
      <c r="E230" s="83"/>
      <c r="F230" s="71"/>
      <c r="G230" s="73"/>
      <c r="H230" s="34"/>
      <c r="I230" s="34"/>
      <c r="J230" s="83"/>
      <c r="K230" s="84"/>
      <c r="L230" s="85">
        <f>SUMIFS('Inventory Master'!$L$7:$L$1000,'Inventory Master'!$B$7:$B$1000,$C230,'Inventory Master'!$D$7:$D$1000,$E230,'Inventory Master'!$E$7:$E$1000,$F230,'Inventory Master'!$F$7:$F$1000,$G230,'Inventory Master'!$G$7:$G$1000,$H230)*J230</f>
        <v>0</v>
      </c>
      <c r="M230" s="111">
        <f t="shared" si="10"/>
        <v>0</v>
      </c>
      <c r="N230" s="86"/>
      <c r="O230" s="86"/>
      <c r="P230" s="87">
        <f t="shared" si="9"/>
        <v>0</v>
      </c>
      <c r="Q230" s="88">
        <f>SUM((K230)-(L230+P230))</f>
        <v>0</v>
      </c>
      <c r="R230" s="78"/>
      <c r="S230" s="78"/>
      <c r="T230" s="78"/>
      <c r="U230" s="78"/>
      <c r="V230" s="78"/>
      <c r="W230" s="78"/>
      <c r="X230" s="78"/>
      <c r="Y230" s="78"/>
    </row>
    <row r="231" spans="1:25" ht="16" customHeight="1" x14ac:dyDescent="0.2">
      <c r="A231" s="78"/>
      <c r="B231" s="81">
        <v>228</v>
      </c>
      <c r="C231" s="81"/>
      <c r="D231" s="82"/>
      <c r="E231" s="83"/>
      <c r="F231" s="71"/>
      <c r="G231" s="73"/>
      <c r="H231" s="34"/>
      <c r="I231" s="34"/>
      <c r="J231" s="83"/>
      <c r="K231" s="84"/>
      <c r="L231" s="85">
        <f>SUMIFS('Inventory Master'!$L$7:$L$1000,'Inventory Master'!$B$7:$B$1000,$C231,'Inventory Master'!$D$7:$D$1000,$E231,'Inventory Master'!$E$7:$E$1000,$F231,'Inventory Master'!$F$7:$F$1000,$G231,'Inventory Master'!$G$7:$G$1000,$H231)*J231</f>
        <v>0</v>
      </c>
      <c r="M231" s="111">
        <f t="shared" si="10"/>
        <v>0</v>
      </c>
      <c r="N231" s="86"/>
      <c r="O231" s="86"/>
      <c r="P231" s="87">
        <f t="shared" si="9"/>
        <v>0</v>
      </c>
      <c r="Q231" s="88">
        <f>SUM((K231)-(L231+P231))</f>
        <v>0</v>
      </c>
      <c r="R231" s="78"/>
      <c r="S231" s="78"/>
      <c r="T231" s="78"/>
      <c r="U231" s="78"/>
      <c r="V231" s="78"/>
      <c r="W231" s="78"/>
      <c r="X231" s="78"/>
      <c r="Y231" s="78"/>
    </row>
    <row r="232" spans="1:25" ht="16" customHeight="1" x14ac:dyDescent="0.2">
      <c r="A232" s="78"/>
      <c r="B232" s="81">
        <v>229</v>
      </c>
      <c r="C232" s="81"/>
      <c r="D232" s="82"/>
      <c r="E232" s="83"/>
      <c r="F232" s="71"/>
      <c r="G232" s="73"/>
      <c r="H232" s="34"/>
      <c r="I232" s="34"/>
      <c r="J232" s="83"/>
      <c r="K232" s="84"/>
      <c r="L232" s="85">
        <f>SUMIFS('Inventory Master'!$L$7:$L$1000,'Inventory Master'!$B$7:$B$1000,$C232,'Inventory Master'!$D$7:$D$1000,$E232,'Inventory Master'!$E$7:$E$1000,$F232,'Inventory Master'!$F$7:$F$1000,$G232,'Inventory Master'!$G$7:$G$1000,$H232)*J232</f>
        <v>0</v>
      </c>
      <c r="M232" s="111">
        <f t="shared" si="10"/>
        <v>0</v>
      </c>
      <c r="N232" s="86"/>
      <c r="O232" s="86"/>
      <c r="P232" s="87">
        <f t="shared" si="9"/>
        <v>0</v>
      </c>
      <c r="Q232" s="88">
        <f>SUM((K232)-(L232+P232))</f>
        <v>0</v>
      </c>
      <c r="R232" s="78"/>
      <c r="S232" s="78"/>
      <c r="T232" s="78"/>
      <c r="U232" s="78"/>
      <c r="V232" s="78"/>
      <c r="W232" s="78"/>
      <c r="X232" s="78"/>
      <c r="Y232" s="78"/>
    </row>
    <row r="233" spans="1:25" ht="16" customHeight="1" x14ac:dyDescent="0.2">
      <c r="A233" s="78"/>
      <c r="B233" s="81">
        <v>230</v>
      </c>
      <c r="C233" s="81"/>
      <c r="D233" s="82"/>
      <c r="E233" s="83"/>
      <c r="F233" s="71"/>
      <c r="G233" s="73"/>
      <c r="H233" s="34"/>
      <c r="I233" s="34"/>
      <c r="J233" s="83"/>
      <c r="K233" s="84"/>
      <c r="L233" s="85">
        <f>SUMIFS('Inventory Master'!$L$7:$L$1000,'Inventory Master'!$B$7:$B$1000,$C233,'Inventory Master'!$D$7:$D$1000,$E233,'Inventory Master'!$E$7:$E$1000,$F233,'Inventory Master'!$F$7:$F$1000,$G233,'Inventory Master'!$G$7:$G$1000,$H233)*J233</f>
        <v>0</v>
      </c>
      <c r="M233" s="111">
        <f t="shared" si="10"/>
        <v>0</v>
      </c>
      <c r="N233" s="86"/>
      <c r="O233" s="86"/>
      <c r="P233" s="87">
        <f t="shared" si="9"/>
        <v>0</v>
      </c>
      <c r="Q233" s="88">
        <f>SUM((K233)-(L233+P233))</f>
        <v>0</v>
      </c>
      <c r="R233" s="78"/>
      <c r="S233" s="78"/>
      <c r="T233" s="78"/>
      <c r="U233" s="78"/>
      <c r="V233" s="78"/>
      <c r="W233" s="78"/>
      <c r="X233" s="78"/>
      <c r="Y233" s="78"/>
    </row>
    <row r="234" spans="1:25" ht="16" customHeight="1" x14ac:dyDescent="0.2">
      <c r="A234" s="78"/>
      <c r="B234" s="81">
        <v>231</v>
      </c>
      <c r="C234" s="81"/>
      <c r="D234" s="82"/>
      <c r="E234" s="83"/>
      <c r="F234" s="71"/>
      <c r="G234" s="73"/>
      <c r="H234" s="34"/>
      <c r="I234" s="34"/>
      <c r="J234" s="83"/>
      <c r="K234" s="84"/>
      <c r="L234" s="85">
        <f>SUMIFS('Inventory Master'!$L$7:$L$1000,'Inventory Master'!$B$7:$B$1000,$C234,'Inventory Master'!$D$7:$D$1000,$E234,'Inventory Master'!$E$7:$E$1000,$F234,'Inventory Master'!$F$7:$F$1000,$G234,'Inventory Master'!$G$7:$G$1000,$H234)*J234</f>
        <v>0</v>
      </c>
      <c r="M234" s="111">
        <f t="shared" si="10"/>
        <v>0</v>
      </c>
      <c r="N234" s="86"/>
      <c r="O234" s="86"/>
      <c r="P234" s="87">
        <f t="shared" si="9"/>
        <v>0</v>
      </c>
      <c r="Q234" s="88">
        <f>SUM((K234)-(L234+P234))</f>
        <v>0</v>
      </c>
      <c r="R234" s="78"/>
      <c r="S234" s="78"/>
      <c r="T234" s="78"/>
      <c r="U234" s="78"/>
      <c r="V234" s="78"/>
      <c r="W234" s="78"/>
      <c r="X234" s="78"/>
      <c r="Y234" s="78"/>
    </row>
    <row r="235" spans="1:25" ht="16" customHeight="1" x14ac:dyDescent="0.2">
      <c r="A235" s="78"/>
      <c r="B235" s="81">
        <v>232</v>
      </c>
      <c r="C235" s="81"/>
      <c r="D235" s="82"/>
      <c r="E235" s="83"/>
      <c r="F235" s="71"/>
      <c r="G235" s="73"/>
      <c r="H235" s="34"/>
      <c r="I235" s="34"/>
      <c r="J235" s="83"/>
      <c r="K235" s="84"/>
      <c r="L235" s="85">
        <f>SUMIFS('Inventory Master'!$L$7:$L$1000,'Inventory Master'!$B$7:$B$1000,$C235,'Inventory Master'!$D$7:$D$1000,$E235,'Inventory Master'!$E$7:$E$1000,$F235,'Inventory Master'!$F$7:$F$1000,$G235,'Inventory Master'!$G$7:$G$1000,$H235)*J235</f>
        <v>0</v>
      </c>
      <c r="M235" s="111">
        <f t="shared" si="10"/>
        <v>0</v>
      </c>
      <c r="N235" s="86"/>
      <c r="O235" s="86"/>
      <c r="P235" s="87">
        <f t="shared" si="9"/>
        <v>0</v>
      </c>
      <c r="Q235" s="88">
        <f>SUM((K235)-(L235+P235))</f>
        <v>0</v>
      </c>
      <c r="R235" s="78"/>
      <c r="S235" s="78"/>
      <c r="T235" s="78"/>
      <c r="U235" s="78"/>
      <c r="V235" s="78"/>
      <c r="W235" s="78"/>
      <c r="X235" s="78"/>
      <c r="Y235" s="78"/>
    </row>
    <row r="236" spans="1:25" ht="16" customHeight="1" x14ac:dyDescent="0.2">
      <c r="A236" s="78"/>
      <c r="B236" s="81">
        <v>233</v>
      </c>
      <c r="C236" s="81"/>
      <c r="D236" s="82"/>
      <c r="E236" s="83"/>
      <c r="F236" s="71"/>
      <c r="G236" s="73"/>
      <c r="H236" s="34"/>
      <c r="I236" s="34"/>
      <c r="J236" s="83"/>
      <c r="K236" s="84"/>
      <c r="L236" s="85">
        <f>SUMIFS('Inventory Master'!$L$7:$L$1000,'Inventory Master'!$B$7:$B$1000,$C236,'Inventory Master'!$D$7:$D$1000,$E236,'Inventory Master'!$E$7:$E$1000,$F236,'Inventory Master'!$F$7:$F$1000,$G236,'Inventory Master'!$G$7:$G$1000,$H236)*J236</f>
        <v>0</v>
      </c>
      <c r="M236" s="111">
        <f t="shared" si="10"/>
        <v>0</v>
      </c>
      <c r="N236" s="86"/>
      <c r="O236" s="86"/>
      <c r="P236" s="87">
        <f t="shared" si="9"/>
        <v>0</v>
      </c>
      <c r="Q236" s="88">
        <f>SUM((K236)-(L236+P236))</f>
        <v>0</v>
      </c>
      <c r="R236" s="78"/>
      <c r="S236" s="78"/>
      <c r="T236" s="78"/>
      <c r="U236" s="78"/>
      <c r="V236" s="78"/>
      <c r="W236" s="78"/>
      <c r="X236" s="78"/>
      <c r="Y236" s="78"/>
    </row>
    <row r="237" spans="1:25" ht="16" customHeight="1" x14ac:dyDescent="0.2">
      <c r="A237" s="78"/>
      <c r="B237" s="81">
        <v>234</v>
      </c>
      <c r="C237" s="81"/>
      <c r="D237" s="82"/>
      <c r="E237" s="83"/>
      <c r="F237" s="71"/>
      <c r="G237" s="73"/>
      <c r="H237" s="34"/>
      <c r="I237" s="34"/>
      <c r="J237" s="83"/>
      <c r="K237" s="84"/>
      <c r="L237" s="85">
        <f>SUMIFS('Inventory Master'!$L$7:$L$1000,'Inventory Master'!$B$7:$B$1000,$C237,'Inventory Master'!$D$7:$D$1000,$E237,'Inventory Master'!$E$7:$E$1000,$F237,'Inventory Master'!$F$7:$F$1000,$G237,'Inventory Master'!$G$7:$G$1000,$H237)*J237</f>
        <v>0</v>
      </c>
      <c r="M237" s="111">
        <f t="shared" si="10"/>
        <v>0</v>
      </c>
      <c r="N237" s="86"/>
      <c r="O237" s="86"/>
      <c r="P237" s="87">
        <f t="shared" si="9"/>
        <v>0</v>
      </c>
      <c r="Q237" s="88">
        <f>SUM((K237)-(L237+P237))</f>
        <v>0</v>
      </c>
      <c r="R237" s="78"/>
      <c r="S237" s="78"/>
      <c r="T237" s="78"/>
      <c r="U237" s="78"/>
      <c r="V237" s="78"/>
      <c r="W237" s="78"/>
      <c r="X237" s="78"/>
      <c r="Y237" s="78"/>
    </row>
    <row r="238" spans="1:25" ht="16" customHeight="1" x14ac:dyDescent="0.2">
      <c r="A238" s="78"/>
      <c r="B238" s="81">
        <v>235</v>
      </c>
      <c r="C238" s="81"/>
      <c r="D238" s="82"/>
      <c r="E238" s="83"/>
      <c r="F238" s="71"/>
      <c r="G238" s="73"/>
      <c r="H238" s="34"/>
      <c r="I238" s="34"/>
      <c r="J238" s="83"/>
      <c r="K238" s="84"/>
      <c r="L238" s="85">
        <f>SUMIFS('Inventory Master'!$L$7:$L$1000,'Inventory Master'!$B$7:$B$1000,$C238,'Inventory Master'!$D$7:$D$1000,$E238,'Inventory Master'!$E$7:$E$1000,$F238,'Inventory Master'!$F$7:$F$1000,$G238,'Inventory Master'!$G$7:$G$1000,$H238)*J238</f>
        <v>0</v>
      </c>
      <c r="M238" s="111">
        <f t="shared" si="10"/>
        <v>0</v>
      </c>
      <c r="N238" s="86"/>
      <c r="O238" s="86"/>
      <c r="P238" s="87">
        <f t="shared" si="9"/>
        <v>0</v>
      </c>
      <c r="Q238" s="88">
        <f>SUM((K238)-(L238+P238))</f>
        <v>0</v>
      </c>
      <c r="R238" s="78"/>
      <c r="S238" s="78"/>
      <c r="T238" s="78"/>
      <c r="U238" s="78"/>
      <c r="V238" s="78"/>
      <c r="W238" s="78"/>
      <c r="X238" s="78"/>
      <c r="Y238" s="78"/>
    </row>
    <row r="239" spans="1:25" ht="16" customHeight="1" x14ac:dyDescent="0.2">
      <c r="A239" s="78"/>
      <c r="B239" s="81">
        <v>236</v>
      </c>
      <c r="C239" s="81"/>
      <c r="D239" s="82"/>
      <c r="E239" s="83"/>
      <c r="F239" s="71"/>
      <c r="G239" s="73"/>
      <c r="H239" s="34"/>
      <c r="I239" s="34"/>
      <c r="J239" s="83"/>
      <c r="K239" s="84"/>
      <c r="L239" s="85">
        <f>SUMIFS('Inventory Master'!$L$7:$L$1000,'Inventory Master'!$B$7:$B$1000,$C239,'Inventory Master'!$D$7:$D$1000,$E239,'Inventory Master'!$E$7:$E$1000,$F239,'Inventory Master'!$F$7:$F$1000,$G239,'Inventory Master'!$G$7:$G$1000,$H239)*J239</f>
        <v>0</v>
      </c>
      <c r="M239" s="111">
        <f t="shared" si="10"/>
        <v>0</v>
      </c>
      <c r="N239" s="86"/>
      <c r="O239" s="86"/>
      <c r="P239" s="87">
        <f t="shared" si="9"/>
        <v>0</v>
      </c>
      <c r="Q239" s="88">
        <f>SUM((K239)-(L239+P239))</f>
        <v>0</v>
      </c>
      <c r="R239" s="78"/>
      <c r="S239" s="78"/>
      <c r="T239" s="78"/>
      <c r="U239" s="78"/>
      <c r="V239" s="78"/>
      <c r="W239" s="78"/>
      <c r="X239" s="78"/>
      <c r="Y239" s="78"/>
    </row>
    <row r="240" spans="1:25" ht="16" customHeight="1" x14ac:dyDescent="0.2">
      <c r="A240" s="78"/>
      <c r="B240" s="81">
        <v>237</v>
      </c>
      <c r="C240" s="81"/>
      <c r="D240" s="82"/>
      <c r="E240" s="83"/>
      <c r="F240" s="71"/>
      <c r="G240" s="73"/>
      <c r="H240" s="34"/>
      <c r="I240" s="34"/>
      <c r="J240" s="83"/>
      <c r="K240" s="84"/>
      <c r="L240" s="85">
        <f>SUMIFS('Inventory Master'!$L$7:$L$1000,'Inventory Master'!$B$7:$B$1000,$C240,'Inventory Master'!$D$7:$D$1000,$E240,'Inventory Master'!$E$7:$E$1000,$F240,'Inventory Master'!$F$7:$F$1000,$G240,'Inventory Master'!$G$7:$G$1000,$H240)*J240</f>
        <v>0</v>
      </c>
      <c r="M240" s="111">
        <f t="shared" si="10"/>
        <v>0</v>
      </c>
      <c r="N240" s="86"/>
      <c r="O240" s="86"/>
      <c r="P240" s="87">
        <f t="shared" si="9"/>
        <v>0</v>
      </c>
      <c r="Q240" s="88">
        <f>SUM((K240)-(L240+P240))</f>
        <v>0</v>
      </c>
      <c r="R240" s="78"/>
      <c r="S240" s="78"/>
      <c r="T240" s="78"/>
      <c r="U240" s="78"/>
      <c r="V240" s="78"/>
      <c r="W240" s="78"/>
      <c r="X240" s="78"/>
      <c r="Y240" s="78"/>
    </row>
    <row r="241" spans="1:25" ht="16" customHeight="1" x14ac:dyDescent="0.2">
      <c r="A241" s="78"/>
      <c r="B241" s="81">
        <v>238</v>
      </c>
      <c r="C241" s="81"/>
      <c r="D241" s="82"/>
      <c r="E241" s="83"/>
      <c r="F241" s="71"/>
      <c r="G241" s="73"/>
      <c r="H241" s="34"/>
      <c r="I241" s="34"/>
      <c r="J241" s="83"/>
      <c r="K241" s="84"/>
      <c r="L241" s="85">
        <f>SUMIFS('Inventory Master'!$L$7:$L$1000,'Inventory Master'!$B$7:$B$1000,$C241,'Inventory Master'!$D$7:$D$1000,$E241,'Inventory Master'!$E$7:$E$1000,$F241,'Inventory Master'!$F$7:$F$1000,$G241,'Inventory Master'!$G$7:$G$1000,$H241)*J241</f>
        <v>0</v>
      </c>
      <c r="M241" s="111">
        <f t="shared" si="10"/>
        <v>0</v>
      </c>
      <c r="N241" s="86"/>
      <c r="O241" s="86"/>
      <c r="P241" s="87">
        <f t="shared" si="9"/>
        <v>0</v>
      </c>
      <c r="Q241" s="88">
        <f>SUM((K241)-(L241+P241))</f>
        <v>0</v>
      </c>
      <c r="R241" s="78"/>
      <c r="S241" s="78"/>
      <c r="T241" s="78"/>
      <c r="U241" s="78"/>
      <c r="V241" s="78"/>
      <c r="W241" s="78"/>
      <c r="X241" s="78"/>
      <c r="Y241" s="78"/>
    </row>
    <row r="242" spans="1:25" ht="16" customHeight="1" x14ac:dyDescent="0.2">
      <c r="A242" s="78"/>
      <c r="B242" s="81">
        <v>239</v>
      </c>
      <c r="C242" s="81"/>
      <c r="D242" s="82"/>
      <c r="E242" s="83"/>
      <c r="F242" s="71"/>
      <c r="G242" s="73"/>
      <c r="H242" s="34"/>
      <c r="I242" s="34"/>
      <c r="J242" s="83"/>
      <c r="K242" s="84"/>
      <c r="L242" s="85">
        <f>SUMIFS('Inventory Master'!$L$7:$L$1000,'Inventory Master'!$B$7:$B$1000,$C242,'Inventory Master'!$D$7:$D$1000,$E242,'Inventory Master'!$E$7:$E$1000,$F242,'Inventory Master'!$F$7:$F$1000,$G242,'Inventory Master'!$G$7:$G$1000,$H242)*J242</f>
        <v>0</v>
      </c>
      <c r="M242" s="111">
        <f t="shared" si="10"/>
        <v>0</v>
      </c>
      <c r="N242" s="86"/>
      <c r="O242" s="86"/>
      <c r="P242" s="87">
        <f t="shared" si="9"/>
        <v>0</v>
      </c>
      <c r="Q242" s="88">
        <f>SUM((K242)-(L242+P242))</f>
        <v>0</v>
      </c>
      <c r="R242" s="78"/>
      <c r="S242" s="78"/>
      <c r="T242" s="78"/>
      <c r="U242" s="78"/>
      <c r="V242" s="78"/>
      <c r="W242" s="78"/>
      <c r="X242" s="78"/>
      <c r="Y242" s="78"/>
    </row>
    <row r="243" spans="1:25" ht="16" customHeight="1" x14ac:dyDescent="0.2">
      <c r="A243" s="78"/>
      <c r="B243" s="81">
        <v>240</v>
      </c>
      <c r="C243" s="81"/>
      <c r="D243" s="82"/>
      <c r="E243" s="83"/>
      <c r="F243" s="71"/>
      <c r="G243" s="73"/>
      <c r="H243" s="34"/>
      <c r="I243" s="34"/>
      <c r="J243" s="83"/>
      <c r="K243" s="84"/>
      <c r="L243" s="85">
        <f>SUMIFS('Inventory Master'!$L$7:$L$1000,'Inventory Master'!$B$7:$B$1000,$C243,'Inventory Master'!$D$7:$D$1000,$E243,'Inventory Master'!$E$7:$E$1000,$F243,'Inventory Master'!$F$7:$F$1000,$G243,'Inventory Master'!$G$7:$G$1000,$H243)*J243</f>
        <v>0</v>
      </c>
      <c r="M243" s="111">
        <f t="shared" si="10"/>
        <v>0</v>
      </c>
      <c r="N243" s="86"/>
      <c r="O243" s="86"/>
      <c r="P243" s="87">
        <f t="shared" si="9"/>
        <v>0</v>
      </c>
      <c r="Q243" s="88">
        <f>SUM((K243)-(L243+P243))</f>
        <v>0</v>
      </c>
      <c r="R243" s="78"/>
      <c r="S243" s="78"/>
      <c r="T243" s="78"/>
      <c r="U243" s="78"/>
      <c r="V243" s="78"/>
      <c r="W243" s="78"/>
      <c r="X243" s="78"/>
      <c r="Y243" s="78"/>
    </row>
    <row r="244" spans="1:25" ht="16" customHeight="1" x14ac:dyDescent="0.2">
      <c r="A244" s="78"/>
      <c r="B244" s="81">
        <v>241</v>
      </c>
      <c r="C244" s="81"/>
      <c r="D244" s="82"/>
      <c r="E244" s="83"/>
      <c r="F244" s="71"/>
      <c r="G244" s="73"/>
      <c r="H244" s="34"/>
      <c r="I244" s="34"/>
      <c r="J244" s="83"/>
      <c r="K244" s="84"/>
      <c r="L244" s="85">
        <f>SUMIFS('Inventory Master'!$L$7:$L$1000,'Inventory Master'!$B$7:$B$1000,$C244,'Inventory Master'!$D$7:$D$1000,$E244,'Inventory Master'!$E$7:$E$1000,$F244,'Inventory Master'!$F$7:$F$1000,$G244,'Inventory Master'!$G$7:$G$1000,$H244)*J244</f>
        <v>0</v>
      </c>
      <c r="M244" s="111">
        <f t="shared" si="10"/>
        <v>0</v>
      </c>
      <c r="N244" s="86"/>
      <c r="O244" s="86"/>
      <c r="P244" s="87">
        <f t="shared" si="9"/>
        <v>0</v>
      </c>
      <c r="Q244" s="88">
        <f>SUM((K244)-(L244+P244))</f>
        <v>0</v>
      </c>
      <c r="R244" s="78"/>
      <c r="S244" s="78"/>
      <c r="T244" s="78"/>
      <c r="U244" s="78"/>
      <c r="V244" s="78"/>
      <c r="W244" s="78"/>
      <c r="X244" s="78"/>
      <c r="Y244" s="78"/>
    </row>
    <row r="245" spans="1:25" ht="16" customHeight="1" x14ac:dyDescent="0.2">
      <c r="A245" s="78"/>
      <c r="B245" s="81">
        <v>242</v>
      </c>
      <c r="C245" s="81"/>
      <c r="D245" s="82"/>
      <c r="E245" s="83"/>
      <c r="F245" s="71"/>
      <c r="G245" s="73"/>
      <c r="H245" s="34"/>
      <c r="I245" s="34"/>
      <c r="J245" s="83"/>
      <c r="K245" s="84"/>
      <c r="L245" s="85">
        <f>SUMIFS('Inventory Master'!$L$7:$L$1000,'Inventory Master'!$B$7:$B$1000,$C245,'Inventory Master'!$D$7:$D$1000,$E245,'Inventory Master'!$E$7:$E$1000,$F245,'Inventory Master'!$F$7:$F$1000,$G245,'Inventory Master'!$G$7:$G$1000,$H245)*J245</f>
        <v>0</v>
      </c>
      <c r="M245" s="111">
        <f t="shared" si="10"/>
        <v>0</v>
      </c>
      <c r="N245" s="86"/>
      <c r="O245" s="86"/>
      <c r="P245" s="87">
        <f t="shared" si="9"/>
        <v>0</v>
      </c>
      <c r="Q245" s="88">
        <f>SUM((K245)-(L245+P245))</f>
        <v>0</v>
      </c>
      <c r="R245" s="78"/>
      <c r="S245" s="78"/>
      <c r="T245" s="78"/>
      <c r="U245" s="78"/>
      <c r="V245" s="78"/>
      <c r="W245" s="78"/>
      <c r="X245" s="78"/>
      <c r="Y245" s="78"/>
    </row>
    <row r="246" spans="1:25" ht="16" customHeight="1" x14ac:dyDescent="0.2">
      <c r="A246" s="78"/>
      <c r="B246" s="81">
        <v>243</v>
      </c>
      <c r="C246" s="81"/>
      <c r="D246" s="82"/>
      <c r="E246" s="83"/>
      <c r="F246" s="71"/>
      <c r="G246" s="73"/>
      <c r="H246" s="34"/>
      <c r="I246" s="34"/>
      <c r="J246" s="83"/>
      <c r="K246" s="84"/>
      <c r="L246" s="85">
        <f>SUMIFS('Inventory Master'!$L$7:$L$1000,'Inventory Master'!$B$7:$B$1000,$C246,'Inventory Master'!$D$7:$D$1000,$E246,'Inventory Master'!$E$7:$E$1000,$F246,'Inventory Master'!$F$7:$F$1000,$G246,'Inventory Master'!$G$7:$G$1000,$H246)*J246</f>
        <v>0</v>
      </c>
      <c r="M246" s="111">
        <f t="shared" si="10"/>
        <v>0</v>
      </c>
      <c r="N246" s="86"/>
      <c r="O246" s="86"/>
      <c r="P246" s="87">
        <f t="shared" si="9"/>
        <v>0</v>
      </c>
      <c r="Q246" s="88">
        <f>SUM((K246)-(L246+P246))</f>
        <v>0</v>
      </c>
      <c r="R246" s="78"/>
      <c r="S246" s="78"/>
      <c r="T246" s="78"/>
      <c r="U246" s="78"/>
      <c r="V246" s="78"/>
      <c r="W246" s="78"/>
      <c r="X246" s="78"/>
      <c r="Y246" s="78"/>
    </row>
    <row r="247" spans="1:25" ht="16" customHeight="1" x14ac:dyDescent="0.2">
      <c r="A247" s="78"/>
      <c r="B247" s="81">
        <v>244</v>
      </c>
      <c r="C247" s="81"/>
      <c r="D247" s="82"/>
      <c r="E247" s="83"/>
      <c r="F247" s="71"/>
      <c r="G247" s="73"/>
      <c r="H247" s="34"/>
      <c r="I247" s="34"/>
      <c r="J247" s="83"/>
      <c r="K247" s="84"/>
      <c r="L247" s="85">
        <f>SUMIFS('Inventory Master'!$L$7:$L$1000,'Inventory Master'!$B$7:$B$1000,$C247,'Inventory Master'!$D$7:$D$1000,$E247,'Inventory Master'!$E$7:$E$1000,$F247,'Inventory Master'!$F$7:$F$1000,$G247,'Inventory Master'!$G$7:$G$1000,$H247)*J247</f>
        <v>0</v>
      </c>
      <c r="M247" s="111">
        <f t="shared" si="10"/>
        <v>0</v>
      </c>
      <c r="N247" s="86"/>
      <c r="O247" s="86"/>
      <c r="P247" s="87">
        <f t="shared" si="9"/>
        <v>0</v>
      </c>
      <c r="Q247" s="88">
        <f>SUM((K247)-(L247+P247))</f>
        <v>0</v>
      </c>
      <c r="R247" s="78"/>
      <c r="S247" s="78"/>
      <c r="T247" s="78"/>
      <c r="U247" s="78"/>
      <c r="V247" s="78"/>
      <c r="W247" s="78"/>
      <c r="X247" s="78"/>
      <c r="Y247" s="78"/>
    </row>
    <row r="248" spans="1:25" ht="16" customHeight="1" x14ac:dyDescent="0.2">
      <c r="A248" s="78"/>
      <c r="B248" s="81">
        <v>245</v>
      </c>
      <c r="C248" s="81"/>
      <c r="D248" s="82"/>
      <c r="E248" s="83"/>
      <c r="F248" s="71"/>
      <c r="G248" s="73"/>
      <c r="H248" s="34"/>
      <c r="I248" s="34"/>
      <c r="J248" s="83"/>
      <c r="K248" s="84"/>
      <c r="L248" s="85">
        <f>SUMIFS('Inventory Master'!$L$7:$L$1000,'Inventory Master'!$B$7:$B$1000,$C248,'Inventory Master'!$D$7:$D$1000,$E248,'Inventory Master'!$E$7:$E$1000,$F248,'Inventory Master'!$F$7:$F$1000,$G248,'Inventory Master'!$G$7:$G$1000,$H248)*J248</f>
        <v>0</v>
      </c>
      <c r="M248" s="111">
        <f t="shared" si="10"/>
        <v>0</v>
      </c>
      <c r="N248" s="86"/>
      <c r="O248" s="86"/>
      <c r="P248" s="87">
        <f t="shared" si="9"/>
        <v>0</v>
      </c>
      <c r="Q248" s="88">
        <f>SUM((K248)-(L248+P248))</f>
        <v>0</v>
      </c>
      <c r="R248" s="78"/>
      <c r="S248" s="78"/>
      <c r="T248" s="78"/>
      <c r="U248" s="78"/>
      <c r="V248" s="78"/>
      <c r="W248" s="78"/>
      <c r="X248" s="78"/>
      <c r="Y248" s="78"/>
    </row>
    <row r="249" spans="1:25" x14ac:dyDescent="0.2">
      <c r="A249" s="78"/>
      <c r="B249" s="79"/>
      <c r="C249" s="79"/>
      <c r="D249" s="78"/>
      <c r="E249" s="79"/>
      <c r="F249" s="78"/>
      <c r="G249" s="79"/>
      <c r="H249" s="78"/>
      <c r="I249" s="78"/>
      <c r="J249" s="79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x14ac:dyDescent="0.2">
      <c r="A250" s="78"/>
      <c r="B250" s="79"/>
      <c r="C250" s="79"/>
      <c r="D250" s="78"/>
      <c r="E250" s="79"/>
      <c r="F250" s="78"/>
      <c r="G250" s="79"/>
      <c r="H250" s="78"/>
      <c r="I250" s="78"/>
      <c r="J250" s="79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x14ac:dyDescent="0.2">
      <c r="A251" s="78"/>
      <c r="B251" s="79"/>
      <c r="C251" s="79"/>
      <c r="D251" s="78"/>
      <c r="E251" s="79"/>
      <c r="F251" s="78"/>
      <c r="G251" s="79"/>
      <c r="H251" s="78"/>
      <c r="I251" s="78"/>
      <c r="J251" s="79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x14ac:dyDescent="0.2">
      <c r="W252" s="78"/>
      <c r="X252" s="78"/>
      <c r="Y252" s="78"/>
    </row>
    <row r="253" spans="1:25" x14ac:dyDescent="0.2">
      <c r="W253" s="78"/>
      <c r="X253" s="78"/>
      <c r="Y253" s="78"/>
    </row>
    <row r="254" spans="1:25" x14ac:dyDescent="0.2">
      <c r="W254" s="78"/>
      <c r="X254" s="78"/>
      <c r="Y254" s="78"/>
    </row>
    <row r="255" spans="1:25" x14ac:dyDescent="0.2">
      <c r="W255" s="78"/>
      <c r="X255" s="78"/>
      <c r="Y255" s="78"/>
    </row>
    <row r="256" spans="1:25" x14ac:dyDescent="0.2">
      <c r="W256" s="78"/>
      <c r="X256" s="78"/>
      <c r="Y256" s="78"/>
    </row>
    <row r="257" spans="23:25" x14ac:dyDescent="0.2">
      <c r="W257" s="78"/>
      <c r="X257" s="78"/>
      <c r="Y257" s="78"/>
    </row>
    <row r="258" spans="23:25" x14ac:dyDescent="0.2">
      <c r="W258" s="78"/>
      <c r="X258" s="78"/>
      <c r="Y258" s="78"/>
    </row>
  </sheetData>
  <autoFilter ref="B4:Q4" xr:uid="{BEA0AEE9-CCB5-0F41-9B57-26DD4C411BC0}"/>
  <mergeCells count="10">
    <mergeCell ref="X25:Z25"/>
    <mergeCell ref="W8:Z8"/>
    <mergeCell ref="S5:T6"/>
    <mergeCell ref="U5:V6"/>
    <mergeCell ref="W5:X6"/>
    <mergeCell ref="Y5:Z6"/>
    <mergeCell ref="S8:U8"/>
    <mergeCell ref="W15:Z15"/>
    <mergeCell ref="B2:Q2"/>
    <mergeCell ref="S2:Z2"/>
  </mergeCells>
  <dataValidations count="1">
    <dataValidation type="list" allowBlank="1" showInputMessage="1" showErrorMessage="1" sqref="I5:I248" xr:uid="{5E6B10A8-3E76-C444-8FA4-B359D5AA480B}">
      <formula1>$W$10:$W$13</formula1>
    </dataValidation>
  </dataValidations>
  <pageMargins left="0.7" right="0.7" top="0.75" bottom="0.75" header="0.3" footer="0.3"/>
  <pageSetup paperSize="33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Inventory Master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torres</dc:creator>
  <cp:lastModifiedBy>Lee Foster</cp:lastModifiedBy>
  <dcterms:created xsi:type="dcterms:W3CDTF">2019-01-01T07:41:38Z</dcterms:created>
  <dcterms:modified xsi:type="dcterms:W3CDTF">2020-01-09T01:41:35Z</dcterms:modified>
</cp:coreProperties>
</file>