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yectos\CURSO-EXCEL\"/>
    </mc:Choice>
  </mc:AlternateContent>
  <xr:revisionPtr revIDLastSave="0" documentId="13_ncr:1_{AD568581-66F0-41A6-9D2E-8250594412B9}" xr6:coauthVersionLast="43" xr6:coauthVersionMax="47" xr10:uidLastSave="{00000000-0000-0000-0000-000000000000}"/>
  <bookViews>
    <workbookView xWindow="2250" yWindow="2250" windowWidth="21600" windowHeight="11385" xr2:uid="{E1695571-15D3-4BE8-88CA-91E0390AD0CA}"/>
  </bookViews>
  <sheets>
    <sheet name="Clase #3" sheetId="1" r:id="rId1"/>
    <sheet name="Histórico" sheetId="5" r:id="rId2"/>
    <sheet name="Resumen" sheetId="10" r:id="rId3"/>
    <sheet name="CONTAR.SI.CONJUNTO" sheetId="7" r:id="rId4"/>
    <sheet name="SUMAR.SI.CONJUNTO" sheetId="9" r:id="rId5"/>
  </sheet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H14" i="9"/>
  <c r="H12" i="9"/>
  <c r="H12" i="7"/>
  <c r="E2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Carolina De Andrade R</author>
  </authors>
  <commentList>
    <comment ref="P8" authorId="0" shapeId="0" xr:uid="{946930EA-63A7-47F3-B9C0-305B0999433B}">
      <text>
        <r>
          <rPr>
            <sz val="9"/>
            <color indexed="81"/>
            <rFont val="Tahoma"/>
            <family val="2"/>
          </rPr>
          <t>Factura a Pagar.</t>
        </r>
      </text>
    </comment>
  </commentList>
</comments>
</file>

<file path=xl/sharedStrings.xml><?xml version="1.0" encoding="utf-8"?>
<sst xmlns="http://schemas.openxmlformats.org/spreadsheetml/2006/main" count="141" uniqueCount="53">
  <si>
    <t>1.</t>
  </si>
  <si>
    <t>2.</t>
  </si>
  <si>
    <t>PRODUCTO</t>
  </si>
  <si>
    <t>Cruzar Tablas o Listas (Conciliaciones)</t>
  </si>
  <si>
    <t>Aprendiendo la función CONTAR.SI.CONJUNTO.</t>
  </si>
  <si>
    <t>Aprendiendo la función SUMAR.SI.CONJUNTO.</t>
  </si>
  <si>
    <t>Totalizar: Cantidad de pagos recibidos.</t>
  </si>
  <si>
    <t>Totalizar: Montos de pagos recibidos.</t>
  </si>
  <si>
    <t>Resumen por Proveedor.</t>
  </si>
  <si>
    <t>Resumen de Monto: Facturado vs Pagado + Saldo Pendiente por Cliente.</t>
  </si>
  <si>
    <t>Ordenar del Cliente con más deuda al que menos deuda tiene.</t>
  </si>
  <si>
    <t>Histórico de Ventas</t>
  </si>
  <si>
    <t>FECHA</t>
  </si>
  <si>
    <t>MARCA</t>
  </si>
  <si>
    <t>MONTO ($)</t>
  </si>
  <si>
    <t>PRODUCTO:</t>
  </si>
  <si>
    <t>IMPRESORA</t>
  </si>
  <si>
    <t>EPSON</t>
  </si>
  <si>
    <t>HP</t>
  </si>
  <si>
    <t>LAPTOP</t>
  </si>
  <si>
    <t>LENOVO</t>
  </si>
  <si>
    <t>VENTAS</t>
  </si>
  <si>
    <t>CANTIDAD:</t>
  </si>
  <si>
    <t>MOUSE</t>
  </si>
  <si>
    <t>MONITOR</t>
  </si>
  <si>
    <t>SAMSUNG</t>
  </si>
  <si>
    <t>MONTO ($):</t>
  </si>
  <si>
    <t>FACTURACIÓN</t>
  </si>
  <si>
    <t>CLIENTE</t>
  </si>
  <si>
    <t>FACTURADO ($)</t>
  </si>
  <si>
    <t>Novax, S.A.</t>
  </si>
  <si>
    <t>Grupo Palco, S.A.</t>
  </si>
  <si>
    <t>Conveca, S.A.</t>
  </si>
  <si>
    <t>PAVCO, S.A.</t>
  </si>
  <si>
    <t>Ferrosa, S.A.</t>
  </si>
  <si>
    <t>Inversiones 2000, S.A.</t>
  </si>
  <si>
    <t>PAGOS RECIBIDOS</t>
  </si>
  <si>
    <t>PAGADO ($)</t>
  </si>
  <si>
    <t># FAC.</t>
  </si>
  <si>
    <t>RESUMEN Facturación vs Pagos</t>
  </si>
  <si>
    <t>Total</t>
  </si>
  <si>
    <t>Crear columna de SALDO.</t>
  </si>
  <si>
    <t>CONTAR.SI.CONJUNTO</t>
  </si>
  <si>
    <t>COUNTIFS (english)</t>
  </si>
  <si>
    <t>Cantidad</t>
  </si>
  <si>
    <t>PAGADO</t>
  </si>
  <si>
    <t>Cantidad de pagos recibidos</t>
  </si>
  <si>
    <t>Saldo</t>
  </si>
  <si>
    <t>Monto Pagado ($)</t>
  </si>
  <si>
    <t>Total general</t>
  </si>
  <si>
    <t xml:space="preserve"> FACTURADO ($)</t>
  </si>
  <si>
    <t>SALDO ($)</t>
  </si>
  <si>
    <t>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</si>
</sst>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1540A]dd\-mmm\-yy;@"/>
    <numFmt numFmtId="168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9" fontId="0" fillId="0" borderId="0" xfId="2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5" fillId="0" borderId="0" xfId="0" applyFont="1"/>
    <xf numFmtId="0" fontId="4" fillId="3" borderId="0" xfId="3"/>
    <xf numFmtId="0" fontId="4" fillId="3" borderId="0" xfId="3" applyAlignment="1">
      <alignment horizontal="right"/>
    </xf>
    <xf numFmtId="0" fontId="3" fillId="4" borderId="0" xfId="4"/>
    <xf numFmtId="164" fontId="0" fillId="0" borderId="0" xfId="0" applyNumberFormat="1" applyAlignment="1">
      <alignment horizontal="center"/>
    </xf>
    <xf numFmtId="43" fontId="0" fillId="0" borderId="0" xfId="1" applyFont="1"/>
    <xf numFmtId="0" fontId="0" fillId="0" borderId="0" xfId="0" applyAlignment="1">
      <alignment horizontal="right"/>
    </xf>
    <xf numFmtId="0" fontId="0" fillId="2" borderId="0" xfId="1" applyNumberFormat="1" applyFont="1" applyFill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15" fontId="0" fillId="0" borderId="0" xfId="0" applyNumberFormat="1"/>
    <xf numFmtId="0" fontId="0" fillId="0" borderId="2" xfId="0" applyBorder="1"/>
    <xf numFmtId="0" fontId="6" fillId="0" borderId="0" xfId="0" applyFont="1" applyAlignment="1">
      <alignment vertical="center"/>
    </xf>
    <xf numFmtId="0" fontId="7" fillId="4" borderId="0" xfId="4" applyFont="1" applyAlignment="1">
      <alignment vertical="center"/>
    </xf>
    <xf numFmtId="0" fontId="8" fillId="5" borderId="0" xfId="5" applyFont="1" applyAlignment="1">
      <alignment vertical="center"/>
    </xf>
    <xf numFmtId="0" fontId="1" fillId="0" borderId="0" xfId="0" applyFont="1"/>
    <xf numFmtId="43" fontId="0" fillId="2" borderId="0" xfId="1" applyFont="1" applyFill="1" applyAlignment="1">
      <alignment horizontal="left"/>
    </xf>
    <xf numFmtId="43" fontId="0" fillId="0" borderId="0" xfId="0" applyNumberForma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0" xfId="0" applyFont="1"/>
    <xf numFmtId="0" fontId="4" fillId="6" borderId="0" xfId="6" applyAlignment="1">
      <alignment horizontal="center"/>
    </xf>
    <xf numFmtId="168" fontId="0" fillId="0" borderId="0" xfId="1" applyNumberFormat="1" applyFont="1"/>
    <xf numFmtId="0" fontId="4" fillId="7" borderId="0" xfId="6" applyFill="1" applyAlignment="1">
      <alignment horizontal="center"/>
    </xf>
    <xf numFmtId="0" fontId="0" fillId="0" borderId="0" xfId="0" pivotButton="1"/>
    <xf numFmtId="2" fontId="0" fillId="0" borderId="0" xfId="0" applyNumberFormat="1"/>
  </cellXfs>
  <cellStyles count="7">
    <cellStyle name="20% - Énfasis5" xfId="4" builtinId="46"/>
    <cellStyle name="20% - Énfasis6" xfId="5" builtinId="50"/>
    <cellStyle name="Énfasis5" xfId="3" builtinId="45"/>
    <cellStyle name="Énfasis6" xfId="6" builtinId="49"/>
    <cellStyle name="Millares" xfId="1" builtinId="3"/>
    <cellStyle name="Normal" xfId="0" builtinId="0"/>
    <cellStyle name="Porcentaje" xfId="2" builtinId="5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numFmt numFmtId="169" formatCode="0.0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164" formatCode="[$-1540A]dd\-mmm\-yy;@"/>
      <alignment horizontal="center" vertical="bottom" textRotation="0" wrapText="0" indent="0" justifyLastLine="0" shrinkToFit="0" readingOrder="0"/>
    </dxf>
    <dxf>
      <numFmt numFmtId="164" formatCode="[$-1540A]dd\-mmm\-yy;@"/>
      <alignment horizontal="center" vertical="bottom" textRotation="0" wrapText="0" indent="0" justifyLastLine="0" shrinkToFit="0" readingOrder="0"/>
    </dxf>
    <dxf>
      <numFmt numFmtId="164" formatCode="[$-1540A]d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</dxf>
  </dxfs>
  <tableStyles count="0" defaultTableStyle="TableStyleMedium2" defaultPivotStyle="PivotStyleLight16"/>
  <colors>
    <mruColors>
      <color rgb="FF62ABE6"/>
      <color rgb="FFCBE7E3"/>
      <color rgb="FF3F4349"/>
      <color rgb="FF6BBBAF"/>
      <color rgb="FF9AD3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1466850</xdr:colOff>
      <xdr:row>3</xdr:row>
      <xdr:rowOff>114300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B225A39F-1ACC-DE6A-F177-A03AF3AF6AD6}"/>
            </a:ext>
          </a:extLst>
        </xdr:cNvPr>
        <xdr:cNvGrpSpPr/>
      </xdr:nvGrpSpPr>
      <xdr:grpSpPr>
        <a:xfrm>
          <a:off x="0" y="0"/>
          <a:ext cx="2593975" cy="685800"/>
          <a:chOff x="0" y="0"/>
          <a:chExt cx="2638425" cy="685800"/>
        </a:xfrm>
      </xdr:grpSpPr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11F9DDCD-3A64-6142-E26A-59A205DB598A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2" name="Grupo 1">
            <a:extLst>
              <a:ext uri="{FF2B5EF4-FFF2-40B4-BE49-F238E27FC236}">
                <a16:creationId xmlns:a16="http://schemas.microsoft.com/office/drawing/2014/main" id="{10E30982-2641-4292-8A92-BBDEE1E6EA5E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3" name="Rectángulo: esquinas redondeadas 2">
              <a:extLst>
                <a:ext uri="{FF2B5EF4-FFF2-40B4-BE49-F238E27FC236}">
                  <a16:creationId xmlns:a16="http://schemas.microsoft.com/office/drawing/2014/main" id="{19CA713A-6536-6A97-BDAC-3A74B60D4F3F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gradFill>
              <a:gsLst>
                <a:gs pos="18000">
                  <a:srgbClr val="62ABE6"/>
                </a:gs>
                <a:gs pos="100000">
                  <a:srgbClr val="6BBBAF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chemeClr val="bg1"/>
                  </a:solidFill>
                  <a:latin typeface="Quicksand" pitchFamily="2" charset="0"/>
                </a:rPr>
                <a:t>  Contenido Clase #3</a:t>
              </a:r>
              <a:endParaRPr lang="es-PA" sz="1200" b="0">
                <a:solidFill>
                  <a:schemeClr val="bg1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4" name="Rectángulo: esquinas diagonales redondeadas 3">
              <a:extLst>
                <a:ext uri="{FF2B5EF4-FFF2-40B4-BE49-F238E27FC236}">
                  <a16:creationId xmlns:a16="http://schemas.microsoft.com/office/drawing/2014/main" id="{E958CACC-430B-A34D-FCD3-71A49CBA7CE4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8F42304A-882D-CE00-2B04-A502264B00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3</xdr:row>
      <xdr:rowOff>114300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7A5302FB-5524-87C3-0B27-41B54969E8E9}"/>
            </a:ext>
          </a:extLst>
        </xdr:cNvPr>
        <xdr:cNvGrpSpPr/>
      </xdr:nvGrpSpPr>
      <xdr:grpSpPr>
        <a:xfrm>
          <a:off x="0" y="0"/>
          <a:ext cx="4291853" cy="685800"/>
          <a:chOff x="0" y="0"/>
          <a:chExt cx="4243388" cy="685800"/>
        </a:xfrm>
      </xdr:grpSpPr>
      <xdr:grpSp>
        <xdr:nvGrpSpPr>
          <xdr:cNvPr id="2" name="Grupo 1">
            <a:extLst>
              <a:ext uri="{FF2B5EF4-FFF2-40B4-BE49-F238E27FC236}">
                <a16:creationId xmlns:a16="http://schemas.microsoft.com/office/drawing/2014/main" id="{9B9836D1-F153-4188-A09F-2EE8618ADEDB}"/>
              </a:ext>
            </a:extLst>
          </xdr:cNvPr>
          <xdr:cNvGrpSpPr/>
        </xdr:nvGrpSpPr>
        <xdr:grpSpPr>
          <a:xfrm>
            <a:off x="0" y="0"/>
            <a:ext cx="4243388" cy="685800"/>
            <a:chOff x="0" y="0"/>
            <a:chExt cx="4206445" cy="685800"/>
          </a:xfrm>
        </xdr:grpSpPr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839DED76-DECF-CB43-12D5-8CCACB2CA2D4}"/>
                </a:ext>
              </a:extLst>
            </xdr:cNvPr>
            <xdr:cNvSpPr/>
          </xdr:nvSpPr>
          <xdr:spPr>
            <a:xfrm>
              <a:off x="0" y="0"/>
              <a:ext cx="342900" cy="3143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A" sz="1100"/>
            </a:p>
          </xdr:txBody>
        </xdr:sp>
        <xdr:grpSp>
          <xdr:nvGrpSpPr>
            <xdr:cNvPr id="4" name="Grupo 3">
              <a:extLst>
                <a:ext uri="{FF2B5EF4-FFF2-40B4-BE49-F238E27FC236}">
                  <a16:creationId xmlns:a16="http://schemas.microsoft.com/office/drawing/2014/main" id="{766399C6-6E12-54B7-F63C-C443D5712B26}"/>
                </a:ext>
              </a:extLst>
            </xdr:cNvPr>
            <xdr:cNvGrpSpPr/>
          </xdr:nvGrpSpPr>
          <xdr:grpSpPr>
            <a:xfrm>
              <a:off x="190500" y="133350"/>
              <a:ext cx="4015945" cy="552450"/>
              <a:chOff x="428625" y="95250"/>
              <a:chExt cx="4132589" cy="523875"/>
            </a:xfrm>
          </xdr:grpSpPr>
          <xdr:sp macro="" textlink="">
            <xdr:nvSpPr>
              <xdr:cNvPr id="5" name="Rectángulo: esquinas redondeadas 4">
                <a:extLst>
                  <a:ext uri="{FF2B5EF4-FFF2-40B4-BE49-F238E27FC236}">
                    <a16:creationId xmlns:a16="http://schemas.microsoft.com/office/drawing/2014/main" id="{C0E7D9D6-425B-CD4D-7035-3FD0D38B8F22}"/>
                  </a:ext>
                </a:extLst>
              </xdr:cNvPr>
              <xdr:cNvSpPr/>
            </xdr:nvSpPr>
            <xdr:spPr>
              <a:xfrm>
                <a:off x="981073" y="185573"/>
                <a:ext cx="3580141" cy="357352"/>
              </a:xfrm>
              <a:prstGeom prst="roundRect">
                <a:avLst/>
              </a:prstGeom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s-PA" sz="1200" b="1">
                    <a:solidFill>
                      <a:srgbClr val="3F4349"/>
                    </a:solidFill>
                    <a:latin typeface="Quicksand" pitchFamily="2" charset="0"/>
                  </a:rPr>
                  <a:t>  Remodelaciones Inversiones Diaz, S.A.</a:t>
                </a:r>
                <a:endParaRPr lang="es-PA" sz="1200" b="0">
                  <a:solidFill>
                    <a:srgbClr val="3F4349"/>
                  </a:solidFill>
                  <a:latin typeface="Quicksand" pitchFamily="2" charset="0"/>
                </a:endParaRPr>
              </a:p>
            </xdr:txBody>
          </xdr:sp>
          <xdr:sp macro="" textlink="">
            <xdr:nvSpPr>
              <xdr:cNvPr id="6" name="Rectángulo: esquinas diagonales redondeadas 5">
                <a:extLst>
                  <a:ext uri="{FF2B5EF4-FFF2-40B4-BE49-F238E27FC236}">
                    <a16:creationId xmlns:a16="http://schemas.microsoft.com/office/drawing/2014/main" id="{1D315902-B6C6-C244-32E8-A4BA3642D6CF}"/>
                  </a:ext>
                </a:extLst>
              </xdr:cNvPr>
              <xdr:cNvSpPr/>
            </xdr:nvSpPr>
            <xdr:spPr>
              <a:xfrm>
                <a:off x="428625" y="95250"/>
                <a:ext cx="600075" cy="523875"/>
              </a:xfrm>
              <a:prstGeom prst="round2Diag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s-PA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pic>
            <xdr:nvPicPr>
              <xdr:cNvPr id="7" name="Imagen 6">
                <a:extLst>
                  <a:ext uri="{FF2B5EF4-FFF2-40B4-BE49-F238E27FC236}">
                    <a16:creationId xmlns:a16="http://schemas.microsoft.com/office/drawing/2014/main" id="{2AB8B94F-3C57-2527-C0D3-F6268F168C8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71500" y="190500"/>
                <a:ext cx="304799" cy="353750"/>
              </a:xfrm>
              <a:prstGeom prst="rect">
                <a:avLst/>
              </a:prstGeom>
            </xdr:spPr>
          </xdr:pic>
        </xdr:grpSp>
      </xdr:grpSp>
      <xdr:pic>
        <xdr:nvPicPr>
          <xdr:cNvPr id="11" name="Gráfico 10" descr="Home con relleno sólido">
            <a:extLst>
              <a:ext uri="{FF2B5EF4-FFF2-40B4-BE49-F238E27FC236}">
                <a16:creationId xmlns:a16="http://schemas.microsoft.com/office/drawing/2014/main" id="{E30DAC6E-C91A-49DD-A23E-9AF176BB32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795713" y="204789"/>
            <a:ext cx="360000" cy="32307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795338</xdr:colOff>
      <xdr:row>3</xdr:row>
      <xdr:rowOff>51288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5B95D9A-85C6-4816-816C-60257FB33ED4}"/>
            </a:ext>
          </a:extLst>
        </xdr:cNvPr>
        <xdr:cNvGrpSpPr/>
      </xdr:nvGrpSpPr>
      <xdr:grpSpPr>
        <a:xfrm>
          <a:off x="0" y="0"/>
          <a:ext cx="3653495" cy="622788"/>
          <a:chOff x="0" y="0"/>
          <a:chExt cx="4243388" cy="685800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44D4933C-6224-C96D-3A75-EC6ADA4E8151}"/>
              </a:ext>
            </a:extLst>
          </xdr:cNvPr>
          <xdr:cNvGrpSpPr/>
        </xdr:nvGrpSpPr>
        <xdr:grpSpPr>
          <a:xfrm>
            <a:off x="0" y="0"/>
            <a:ext cx="4243388" cy="685800"/>
            <a:chOff x="0" y="0"/>
            <a:chExt cx="4206445" cy="685800"/>
          </a:xfrm>
        </xdr:grpSpPr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EEDFCC9C-9512-645D-3FC6-1F59502D9839}"/>
                </a:ext>
              </a:extLst>
            </xdr:cNvPr>
            <xdr:cNvSpPr/>
          </xdr:nvSpPr>
          <xdr:spPr>
            <a:xfrm>
              <a:off x="0" y="0"/>
              <a:ext cx="342900" cy="3143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A" sz="1100"/>
            </a:p>
          </xdr:txBody>
        </xdr: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C4837E9E-53F9-FCF6-7BAE-F9097EA2E8AD}"/>
                </a:ext>
              </a:extLst>
            </xdr:cNvPr>
            <xdr:cNvGrpSpPr/>
          </xdr:nvGrpSpPr>
          <xdr:grpSpPr>
            <a:xfrm>
              <a:off x="190500" y="133350"/>
              <a:ext cx="4015945" cy="552450"/>
              <a:chOff x="428625" y="95250"/>
              <a:chExt cx="4132589" cy="523875"/>
            </a:xfrm>
          </xdr:grpSpPr>
          <xdr:sp macro="" textlink="">
            <xdr:nvSpPr>
              <xdr:cNvPr id="7" name="Rectángulo: esquinas redondeadas 6">
                <a:extLst>
                  <a:ext uri="{FF2B5EF4-FFF2-40B4-BE49-F238E27FC236}">
                    <a16:creationId xmlns:a16="http://schemas.microsoft.com/office/drawing/2014/main" id="{BAACDD1E-B126-38AC-EBA3-6788DBDB3065}"/>
                  </a:ext>
                </a:extLst>
              </xdr:cNvPr>
              <xdr:cNvSpPr/>
            </xdr:nvSpPr>
            <xdr:spPr>
              <a:xfrm>
                <a:off x="981073" y="185573"/>
                <a:ext cx="3580141" cy="357352"/>
              </a:xfrm>
              <a:prstGeom prst="roundRect">
                <a:avLst/>
              </a:prstGeom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s-PA" sz="1200" b="1">
                    <a:solidFill>
                      <a:srgbClr val="3F4349"/>
                    </a:solidFill>
                    <a:latin typeface="Quicksand" pitchFamily="2" charset="0"/>
                  </a:rPr>
                  <a:t>  Remodelaciones Inversiones Diaz, S.A.</a:t>
                </a:r>
                <a:endParaRPr lang="es-PA" sz="1200" b="0">
                  <a:solidFill>
                    <a:srgbClr val="3F4349"/>
                  </a:solidFill>
                  <a:latin typeface="Quicksand" pitchFamily="2" charset="0"/>
                </a:endParaRPr>
              </a:p>
            </xdr:txBody>
          </xdr:sp>
          <xdr:sp macro="" textlink="">
            <xdr:nvSpPr>
              <xdr:cNvPr id="8" name="Rectángulo: esquinas diagonales redondeadas 7">
                <a:extLst>
                  <a:ext uri="{FF2B5EF4-FFF2-40B4-BE49-F238E27FC236}">
                    <a16:creationId xmlns:a16="http://schemas.microsoft.com/office/drawing/2014/main" id="{4DB295D9-4734-FB5C-D56E-74382B81F283}"/>
                  </a:ext>
                </a:extLst>
              </xdr:cNvPr>
              <xdr:cNvSpPr/>
            </xdr:nvSpPr>
            <xdr:spPr>
              <a:xfrm>
                <a:off x="428625" y="95250"/>
                <a:ext cx="600075" cy="523875"/>
              </a:xfrm>
              <a:prstGeom prst="round2Diag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s-PA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pic>
            <xdr:nvPicPr>
              <xdr:cNvPr id="9" name="Imagen 8">
                <a:extLst>
                  <a:ext uri="{FF2B5EF4-FFF2-40B4-BE49-F238E27FC236}">
                    <a16:creationId xmlns:a16="http://schemas.microsoft.com/office/drawing/2014/main" id="{8894BF8D-6111-04A0-450E-BB8259A3357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71500" y="190500"/>
                <a:ext cx="304799" cy="353750"/>
              </a:xfrm>
              <a:prstGeom prst="rect">
                <a:avLst/>
              </a:prstGeom>
            </xdr:spPr>
          </xdr:pic>
        </xdr:grpSp>
      </xdr:grpSp>
      <xdr:pic>
        <xdr:nvPicPr>
          <xdr:cNvPr id="4" name="Gráfico 3" descr="Home con relleno sólido">
            <a:extLst>
              <a:ext uri="{FF2B5EF4-FFF2-40B4-BE49-F238E27FC236}">
                <a16:creationId xmlns:a16="http://schemas.microsoft.com/office/drawing/2014/main" id="{BA978A7A-5B46-C582-F74D-0F24390702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795713" y="204789"/>
            <a:ext cx="360000" cy="323077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709614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F263342-42E9-4D2A-AD15-4074427AFAF4}"/>
            </a:ext>
          </a:extLst>
        </xdr:cNvPr>
        <xdr:cNvGrpSpPr/>
      </xdr:nvGrpSpPr>
      <xdr:grpSpPr>
        <a:xfrm>
          <a:off x="0" y="0"/>
          <a:ext cx="4876802" cy="685800"/>
          <a:chOff x="0" y="0"/>
          <a:chExt cx="4797241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F1B8DA83-4CE7-9B2E-E639-3B755D86FFB8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4CB575BF-C3FC-0749-365E-A79BC3E033C0}"/>
              </a:ext>
            </a:extLst>
          </xdr:cNvPr>
          <xdr:cNvGrpSpPr/>
        </xdr:nvGrpSpPr>
        <xdr:grpSpPr>
          <a:xfrm>
            <a:off x="190500" y="133350"/>
            <a:ext cx="4606741" cy="552450"/>
            <a:chOff x="428625" y="95250"/>
            <a:chExt cx="474054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98E44B78-FEAE-E4D5-5DDF-57C558BF63FD}"/>
                </a:ext>
              </a:extLst>
            </xdr:cNvPr>
            <xdr:cNvSpPr/>
          </xdr:nvSpPr>
          <xdr:spPr>
            <a:xfrm>
              <a:off x="981073" y="185573"/>
              <a:ext cx="4188098" cy="35735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gradFill flip="none" rotWithShape="1">
                    <a:gsLst>
                      <a:gs pos="0">
                        <a:srgbClr val="62ABE6"/>
                      </a:gs>
                      <a:gs pos="100000">
                        <a:srgbClr val="6BBBAF"/>
                      </a:gs>
                    </a:gsLst>
                    <a:lin ang="0" scaled="1"/>
                    <a:tileRect/>
                  </a:gradFill>
                  <a:latin typeface="Quicksand" pitchFamily="2" charset="0"/>
                </a:rPr>
                <a:t>  Aprendiendo la Función CONTAR.SI.CONJUNTO( )</a:t>
              </a: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6C1F101A-3D4D-ADE8-4889-D11A9A645888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94C37EF7-7B5E-0047-B54F-59B5D2A5E4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709614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B8DA68D-EC6D-47E6-80DD-1E1332BC440D}"/>
            </a:ext>
          </a:extLst>
        </xdr:cNvPr>
        <xdr:cNvGrpSpPr/>
      </xdr:nvGrpSpPr>
      <xdr:grpSpPr>
        <a:xfrm>
          <a:off x="0" y="0"/>
          <a:ext cx="4878633" cy="685800"/>
          <a:chOff x="0" y="0"/>
          <a:chExt cx="4797241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80DDBE9B-6FCA-10DE-DCDB-43AE98E2DDA3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14AC7664-9A0E-BAEF-36EE-01BBAE132D96}"/>
              </a:ext>
            </a:extLst>
          </xdr:cNvPr>
          <xdr:cNvGrpSpPr/>
        </xdr:nvGrpSpPr>
        <xdr:grpSpPr>
          <a:xfrm>
            <a:off x="190500" y="133350"/>
            <a:ext cx="4606741" cy="552450"/>
            <a:chOff x="428625" y="95250"/>
            <a:chExt cx="474054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AD92830F-04FC-F4F8-D008-CE4ED843F16C}"/>
                </a:ext>
              </a:extLst>
            </xdr:cNvPr>
            <xdr:cNvSpPr/>
          </xdr:nvSpPr>
          <xdr:spPr>
            <a:xfrm>
              <a:off x="981073" y="185573"/>
              <a:ext cx="4188098" cy="357352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gradFill flip="none" rotWithShape="1">
                    <a:gsLst>
                      <a:gs pos="0">
                        <a:srgbClr val="62ABE6"/>
                      </a:gs>
                      <a:gs pos="100000">
                        <a:srgbClr val="6BBBAF"/>
                      </a:gs>
                    </a:gsLst>
                    <a:lin ang="0" scaled="1"/>
                    <a:tileRect/>
                  </a:gradFill>
                  <a:latin typeface="Quicksand" pitchFamily="2" charset="0"/>
                </a:rPr>
                <a:t>  Aprendiendo la Función SUMAR.SI.CONJUNTO( )</a:t>
              </a: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E8D279A4-B0AB-0340-8A0E-A22C43C0AA8A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A080EFC8-220A-19BD-7704-82CEF24F8B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68.85000416667" createdVersion="6" refreshedVersion="6" minRefreshableVersion="3" recordCount="17" xr:uid="{93C1D0A5-E71A-4631-BF22-71867F8D1A8B}">
  <cacheSource type="worksheet">
    <worksheetSource name="Tabla67"/>
  </cacheSource>
  <cacheFields count="7">
    <cacheField name="CLIENTE" numFmtId="0">
      <sharedItems count="6">
        <s v="Novax, S.A."/>
        <s v="Grupo Palco, S.A."/>
        <s v="Conveca, S.A."/>
        <s v="PAVCO, S.A."/>
        <s v="Ferrosa, S.A."/>
        <s v="Inversiones 2000, S.A."/>
      </sharedItems>
    </cacheField>
    <cacheField name="# FAC." numFmtId="0">
      <sharedItems containsSemiMixedTypes="0" containsString="0" containsNumber="1" containsInteger="1" minValue="1052" maxValue="1068"/>
    </cacheField>
    <cacheField name="FECHA" numFmtId="164">
      <sharedItems containsSemiMixedTypes="0" containsNonDate="0" containsDate="1" containsString="0" minDate="2022-01-07T00:00:00" maxDate="2022-05-09T00:00:00"/>
    </cacheField>
    <cacheField name="FACTURADO ($)" numFmtId="43">
      <sharedItems containsSemiMixedTypes="0" containsString="0" containsNumber="1" minValue="747.2" maxValue="25779.3"/>
    </cacheField>
    <cacheField name="Cantidad" numFmtId="168">
      <sharedItems containsSemiMixedTypes="0" containsString="0" containsNumber="1" containsInteger="1" minValue="0" maxValue="2"/>
    </cacheField>
    <cacheField name="Monto Pagado ($)" numFmtId="43">
      <sharedItems containsSemiMixedTypes="0" containsString="0" containsNumber="1" minValue="0" maxValue="18400"/>
    </cacheField>
    <cacheField name="Saldo" numFmtId="43">
      <sharedItems containsSemiMixedTypes="0" containsString="0" containsNumber="1" minValue="0" maxValue="245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052"/>
    <d v="2022-01-10T00:00:00"/>
    <n v="5216.5200000000004"/>
    <n v="2"/>
    <n v="5216.5200000000004"/>
    <n v="0"/>
  </r>
  <r>
    <x v="1"/>
    <n v="1053"/>
    <d v="2022-01-07T00:00:00"/>
    <n v="12400"/>
    <n v="1"/>
    <n v="12400"/>
    <n v="0"/>
  </r>
  <r>
    <x v="0"/>
    <n v="1054"/>
    <d v="2022-01-18T00:00:00"/>
    <n v="8450"/>
    <n v="0"/>
    <n v="0"/>
    <n v="8450"/>
  </r>
  <r>
    <x v="2"/>
    <n v="1055"/>
    <d v="2022-02-03T00:00:00"/>
    <n v="6800"/>
    <n v="0"/>
    <n v="0"/>
    <n v="6800"/>
  </r>
  <r>
    <x v="2"/>
    <n v="1056"/>
    <d v="2022-02-05T00:00:00"/>
    <n v="2124"/>
    <n v="1"/>
    <n v="1000"/>
    <n v="1124"/>
  </r>
  <r>
    <x v="2"/>
    <n v="1057"/>
    <d v="2022-02-08T00:00:00"/>
    <n v="25779.3"/>
    <n v="2"/>
    <n v="18400"/>
    <n v="7379.2999999999993"/>
  </r>
  <r>
    <x v="2"/>
    <n v="1058"/>
    <d v="2022-02-09T00:00:00"/>
    <n v="747.2"/>
    <n v="0"/>
    <n v="0"/>
    <n v="747.2"/>
  </r>
  <r>
    <x v="3"/>
    <n v="1059"/>
    <d v="2022-03-10T00:00:00"/>
    <n v="5600.5"/>
    <n v="1"/>
    <n v="5600.5"/>
    <n v="0"/>
  </r>
  <r>
    <x v="3"/>
    <n v="1060"/>
    <d v="2022-02-13T00:00:00"/>
    <n v="15457"/>
    <n v="1"/>
    <n v="1431.01"/>
    <n v="14025.99"/>
  </r>
  <r>
    <x v="3"/>
    <n v="1061"/>
    <d v="2022-02-14T00:00:00"/>
    <n v="5480"/>
    <n v="0"/>
    <n v="0"/>
    <n v="5480"/>
  </r>
  <r>
    <x v="3"/>
    <n v="1062"/>
    <d v="2022-03-05T00:00:00"/>
    <n v="9681.5499999999993"/>
    <n v="1"/>
    <n v="9681.5499999999993"/>
    <n v="0"/>
  </r>
  <r>
    <x v="4"/>
    <n v="1063"/>
    <d v="2022-03-15T00:00:00"/>
    <n v="1906.55"/>
    <n v="0"/>
    <n v="0"/>
    <n v="1906.55"/>
  </r>
  <r>
    <x v="4"/>
    <n v="1064"/>
    <d v="2022-04-08T00:00:00"/>
    <n v="17540"/>
    <n v="1"/>
    <n v="995"/>
    <n v="16545"/>
  </r>
  <r>
    <x v="4"/>
    <n v="1065"/>
    <d v="2022-04-08T00:00:00"/>
    <n v="8400.2000000000007"/>
    <n v="1"/>
    <n v="8400.2000000000007"/>
    <n v="0"/>
  </r>
  <r>
    <x v="1"/>
    <n v="1066"/>
    <d v="2022-04-14T00:00:00"/>
    <n v="15454"/>
    <n v="1"/>
    <n v="5400"/>
    <n v="10054"/>
  </r>
  <r>
    <x v="5"/>
    <n v="1067"/>
    <d v="2022-04-18T00:00:00"/>
    <n v="24570"/>
    <n v="0"/>
    <n v="0"/>
    <n v="24570"/>
  </r>
  <r>
    <x v="5"/>
    <n v="1068"/>
    <d v="2022-05-08T00:00:00"/>
    <n v="1500"/>
    <n v="0"/>
    <n v="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78CB8-F431-43CF-ABA7-D1AE82FBA2DA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LIENTES">
  <location ref="B9:E16" firstHeaderRow="0" firstDataRow="1" firstDataCol="1"/>
  <pivotFields count="7">
    <pivotField axis="axisRow" showAll="0" sortType="descending">
      <items count="7">
        <item x="2"/>
        <item x="4"/>
        <item x="1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numFmtId="164" showAll="0"/>
    <pivotField dataField="1" numFmtId="43" showAll="0"/>
    <pivotField numFmtId="168" showAll="0"/>
    <pivotField dataField="1" numFmtId="43" showAll="0"/>
    <pivotField dataField="1" numFmtId="43" showAll="0"/>
  </pivotFields>
  <rowFields count="1">
    <field x="0"/>
  </rowFields>
  <rowItems count="7">
    <i>
      <x v="3"/>
    </i>
    <i>
      <x v="5"/>
    </i>
    <i>
      <x v="1"/>
    </i>
    <i>
      <x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FACTURADO ($)" fld="3" baseField="0" baseItem="0"/>
    <dataField name="PAGADO ($)" fld="5" baseField="0" baseItem="0"/>
    <dataField name="SALDO ($)" fld="6" baseField="0" baseItem="0"/>
  </dataFields>
  <formats count="1">
    <format dxfId="8">
      <pivotArea outline="0" collapsedLevelsAreSubtotals="1" fieldPosition="0"/>
    </format>
  </formats>
  <conditionalFormats count="1">
    <conditionalFormat priority="1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8DE0A2-A3E7-4BD2-A3A4-D3923895793A}" name="Tabla54" displayName="Tabla54" ref="M8:P20" totalsRowShown="0">
  <autoFilter ref="M8:P20" xr:uid="{B08DE0A2-A3E7-4BD2-A3A4-D3923895793A}"/>
  <tableColumns count="4">
    <tableColumn id="1" xr3:uid="{2ED38F9F-39FF-4C4C-9F77-4A563ECD0632}" name="CLIENTE"/>
    <tableColumn id="3" xr3:uid="{FFB0FA70-30B8-4DB9-A641-5F40FF2E201D}" name="FECHA" dataDxfId="21"/>
    <tableColumn id="4" xr3:uid="{8F442045-72D8-41FF-9C6E-E43891E5D3C8}" name="PAGADO ($)" dataCellStyle="Millares"/>
    <tableColumn id="5" xr3:uid="{6998D763-286E-49A5-B2FD-8465E672D91E}" name="# FAC." dataDxfId="20"/>
  </tableColumns>
  <tableStyleInfo name="TableStyleLight4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E434FC-27BF-45F9-8832-B0AD3BB04493}" name="Tabla67" displayName="Tabla67" ref="B8:H25" totalsRowShown="0">
  <autoFilter ref="B8:H25" xr:uid="{9DE434FC-27BF-45F9-8832-B0AD3BB04493}"/>
  <tableColumns count="7">
    <tableColumn id="3" xr3:uid="{C8984C24-0E8E-41F4-9271-47516B715E7D}" name="CLIENTE" dataDxfId="19"/>
    <tableColumn id="1" xr3:uid="{16DF3BC1-5296-4138-AB1A-00585ACC696F}" name="# FAC." dataDxfId="18"/>
    <tableColumn id="2" xr3:uid="{D1B7A39C-A069-48BA-A78A-2777E8C86723}" name="FECHA" dataDxfId="17"/>
    <tableColumn id="4" xr3:uid="{66A8F6B5-7162-4755-8804-7C9423062B5F}" name="FACTURADO ($)" dataDxfId="13" dataCellStyle="Millares"/>
    <tableColumn id="5" xr3:uid="{62E4AD0E-2198-4010-99EF-6C174B117CA4}" name="Cantidad" dataDxfId="12" dataCellStyle="Millares">
      <calculatedColumnFormula>COUNTIFS(Tabla54['# FAC.],Tabla67[[#This Row],['# FAC.]])</calculatedColumnFormula>
    </tableColumn>
    <tableColumn id="6" xr3:uid="{15A34A54-1654-44E9-A238-A5366D7E657A}" name="Monto Pagado ($)" dataDxfId="11" dataCellStyle="Millares">
      <calculatedColumnFormula>SUMIFS(Tabla54[PAGADO ($)],Tabla54['# FAC.],Tabla67[[#This Row],['# FAC.]])</calculatedColumnFormula>
    </tableColumn>
    <tableColumn id="7" xr3:uid="{5D3DF43F-D895-4A37-8889-C72F9C9ACD00}" name="Saldo" dataDxfId="10" dataCellStyle="Millares">
      <calculatedColumnFormula>Tabla67[[#This Row],[FACTURADO ($)]]-Tabla67[[#This Row],[Monto Pagado ($)]]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F5E89-24B7-4EF8-9984-FC18DF917C66}" name="Tabla4" displayName="Tabla4" ref="B8:E21" totalsRowShown="0">
  <autoFilter ref="B8:E21" xr:uid="{C20F5E89-24B7-4EF8-9984-FC18DF917C66}"/>
  <sortState ref="B9:E21">
    <sortCondition ref="B7:B20"/>
  </sortState>
  <tableColumns count="4">
    <tableColumn id="5" xr3:uid="{DE4FC09D-A0C5-4F9C-8E4A-264652F19E01}" name="FECHA" dataDxfId="16"/>
    <tableColumn id="2" xr3:uid="{9569B552-F98E-4264-9C65-BBAA6A62B5E1}" name="PRODUCTO"/>
    <tableColumn id="1" xr3:uid="{27476AC4-2C31-4B3C-AFA4-6050A16B58F8}" name="MARCA"/>
    <tableColumn id="4" xr3:uid="{F0D9745E-A784-4279-8BB3-FF1A752768BF}" name="MONTO ($)" dataCellStyle="Millares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5631C6-1C37-4022-8434-1BC51567FE2D}" name="Tabla43" displayName="Tabla43" ref="B8:E22" totalsRowCount="1">
  <autoFilter ref="B8:E21" xr:uid="{C20F5E89-24B7-4EF8-9984-FC18DF917C66}"/>
  <sortState ref="B9:E21">
    <sortCondition ref="B7:B20"/>
  </sortState>
  <tableColumns count="4">
    <tableColumn id="5" xr3:uid="{514081B9-956C-4D07-A9FF-35C5C52867C3}" name="FECHA" totalsRowLabel="Total" dataDxfId="15" totalsRowDxfId="14"/>
    <tableColumn id="2" xr3:uid="{997A7841-6236-4C2B-965C-E2BD3FECC2B2}" name="PRODUCTO"/>
    <tableColumn id="1" xr3:uid="{FA7BA50F-7323-4AEF-ACD5-D0CD77B2FB22}" name="MARCA"/>
    <tableColumn id="4" xr3:uid="{F5E6B7C3-369E-4BCE-A6F4-E62F204E497A}" name="MONTO ($)" totalsRowFunction="sum" dataCellStyle="Millares" totalsRow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C6F4-21B8-40ED-8938-66BEDBD1E9E0}">
  <sheetPr>
    <tabColor rgb="FF62ABE6"/>
    <outlinePr summaryBelow="0" summaryRight="0"/>
  </sheetPr>
  <dimension ref="B6:F33"/>
  <sheetViews>
    <sheetView showGridLines="0" tabSelected="1" zoomScale="120" zoomScaleNormal="120" workbookViewId="0">
      <selection activeCell="B15" sqref="B15"/>
    </sheetView>
  </sheetViews>
  <sheetFormatPr baseColWidth="10" defaultRowHeight="15" outlineLevelRow="1" x14ac:dyDescent="0.25"/>
  <cols>
    <col min="1" max="1" width="7.28515625" customWidth="1"/>
    <col min="2" max="2" width="4.5703125" customWidth="1"/>
    <col min="3" max="3" width="5.140625" style="2" customWidth="1"/>
    <col min="4" max="4" width="84.85546875" customWidth="1"/>
  </cols>
  <sheetData>
    <row r="6" spans="2:6" ht="23.25" customHeight="1" x14ac:dyDescent="0.25">
      <c r="B6" s="8" t="s">
        <v>0</v>
      </c>
      <c r="C6" s="7" t="s">
        <v>3</v>
      </c>
      <c r="D6" s="7"/>
    </row>
    <row r="7" spans="2:6" x14ac:dyDescent="0.25">
      <c r="B7" s="5"/>
      <c r="C7" s="1">
        <v>1.1000000000000001</v>
      </c>
      <c r="D7" s="1" t="s">
        <v>4</v>
      </c>
    </row>
    <row r="8" spans="2:6" x14ac:dyDescent="0.25">
      <c r="B8" s="5"/>
      <c r="C8" s="1">
        <v>1.2</v>
      </c>
      <c r="D8" s="1" t="s">
        <v>5</v>
      </c>
    </row>
    <row r="9" spans="2:6" x14ac:dyDescent="0.25">
      <c r="B9" s="5"/>
      <c r="C9" s="1">
        <v>1.3</v>
      </c>
      <c r="D9" s="1" t="s">
        <v>6</v>
      </c>
    </row>
    <row r="10" spans="2:6" x14ac:dyDescent="0.25">
      <c r="B10" s="5"/>
      <c r="C10" s="1">
        <v>1.4</v>
      </c>
      <c r="D10" s="28" t="s">
        <v>7</v>
      </c>
    </row>
    <row r="11" spans="2:6" x14ac:dyDescent="0.25">
      <c r="B11" s="5"/>
      <c r="C11" s="1">
        <v>1.5</v>
      </c>
      <c r="D11" s="1" t="s">
        <v>41</v>
      </c>
    </row>
    <row r="12" spans="2:6" x14ac:dyDescent="0.25">
      <c r="C12" s="1"/>
      <c r="D12" s="1"/>
    </row>
    <row r="13" spans="2:6" ht="23.25" customHeight="1" outlineLevel="1" x14ac:dyDescent="0.25">
      <c r="B13" s="8" t="s">
        <v>1</v>
      </c>
      <c r="C13" s="7" t="s">
        <v>8</v>
      </c>
      <c r="D13" s="7"/>
    </row>
    <row r="14" spans="2:6" outlineLevel="1" x14ac:dyDescent="0.25">
      <c r="B14" s="5"/>
      <c r="C14" s="1">
        <v>2.1</v>
      </c>
      <c r="D14" s="1" t="s">
        <v>9</v>
      </c>
    </row>
    <row r="15" spans="2:6" outlineLevel="1" x14ac:dyDescent="0.25">
      <c r="B15" s="5"/>
      <c r="C15" s="1">
        <v>2.2000000000000002</v>
      </c>
      <c r="D15" s="1" t="s">
        <v>10</v>
      </c>
    </row>
    <row r="16" spans="2:6" x14ac:dyDescent="0.25">
      <c r="D16" s="4"/>
      <c r="F16" s="4"/>
    </row>
    <row r="20" spans="4:6" x14ac:dyDescent="0.25">
      <c r="D20" s="3"/>
    </row>
    <row r="25" spans="4:6" x14ac:dyDescent="0.25">
      <c r="D25" s="4"/>
      <c r="F25" s="4"/>
    </row>
    <row r="28" spans="4:6" x14ac:dyDescent="0.25">
      <c r="D28" s="3"/>
    </row>
    <row r="33" spans="4:6" x14ac:dyDescent="0.25">
      <c r="D33" s="4"/>
      <c r="F33" s="4"/>
    </row>
  </sheetData>
  <phoneticPr fontId="2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0ED5F63-5A25-4321-9EC8-F7698B1B26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" iconId="2"/>
            </x14:iconSet>
          </x14:cfRule>
          <xm:sqref>B7:B15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1DB9-B3F3-4CAC-8984-6DEB95570B70}">
  <dimension ref="B5:P27"/>
  <sheetViews>
    <sheetView showGridLines="0" zoomScale="85" zoomScaleNormal="85" workbookViewId="0">
      <selection activeCell="H11" sqref="H11"/>
    </sheetView>
  </sheetViews>
  <sheetFormatPr baseColWidth="10" defaultRowHeight="15" x14ac:dyDescent="0.25"/>
  <cols>
    <col min="1" max="1" width="7.5703125" customWidth="1"/>
    <col min="2" max="2" width="20.28515625" customWidth="1"/>
    <col min="3" max="3" width="8.85546875" customWidth="1"/>
    <col min="4" max="4" width="10.28515625" bestFit="1" customWidth="1"/>
    <col min="5" max="5" width="17.28515625" bestFit="1" customWidth="1"/>
    <col min="6" max="6" width="15.42578125" customWidth="1"/>
    <col min="7" max="7" width="16.140625" bestFit="1" customWidth="1"/>
    <col min="8" max="8" width="15.42578125" customWidth="1"/>
    <col min="9" max="9" width="12.28515625" customWidth="1"/>
    <col min="10" max="12" width="5.42578125" customWidth="1"/>
    <col min="13" max="13" width="17.140625" bestFit="1" customWidth="1"/>
    <col min="14" max="14" width="10.140625" bestFit="1" customWidth="1"/>
    <col min="15" max="15" width="14.42578125" bestFit="1" customWidth="1"/>
    <col min="16" max="16" width="9.140625" bestFit="1" customWidth="1"/>
  </cols>
  <sheetData>
    <row r="5" spans="2:16" x14ac:dyDescent="0.25">
      <c r="K5" s="21"/>
    </row>
    <row r="6" spans="2:16" x14ac:dyDescent="0.25">
      <c r="B6" s="23" t="s">
        <v>27</v>
      </c>
      <c r="E6" s="22"/>
      <c r="F6" s="22"/>
      <c r="G6" s="22"/>
      <c r="H6" s="22"/>
      <c r="K6" s="21"/>
      <c r="M6" s="24" t="s">
        <v>36</v>
      </c>
    </row>
    <row r="7" spans="2:16" x14ac:dyDescent="0.25">
      <c r="D7" s="1"/>
      <c r="F7" s="31" t="s">
        <v>45</v>
      </c>
      <c r="G7" s="31"/>
      <c r="H7" s="33"/>
      <c r="K7" s="21"/>
    </row>
    <row r="8" spans="2:16" ht="30" x14ac:dyDescent="0.25">
      <c r="B8" s="18" t="s">
        <v>28</v>
      </c>
      <c r="C8" s="17" t="s">
        <v>38</v>
      </c>
      <c r="D8" s="17" t="s">
        <v>12</v>
      </c>
      <c r="E8" s="19" t="s">
        <v>29</v>
      </c>
      <c r="F8" s="19" t="s">
        <v>44</v>
      </c>
      <c r="G8" s="19" t="s">
        <v>48</v>
      </c>
      <c r="H8" s="19" t="s">
        <v>47</v>
      </c>
      <c r="K8" s="21"/>
      <c r="M8" t="s">
        <v>28</v>
      </c>
      <c r="N8" t="s">
        <v>12</v>
      </c>
      <c r="O8" t="s">
        <v>37</v>
      </c>
      <c r="P8" t="s">
        <v>38</v>
      </c>
    </row>
    <row r="9" spans="2:16" x14ac:dyDescent="0.25">
      <c r="B9" s="1" t="s">
        <v>30</v>
      </c>
      <c r="C9" s="6">
        <v>1052</v>
      </c>
      <c r="D9" s="13">
        <v>44571</v>
      </c>
      <c r="E9" s="14">
        <v>5216.5200000000004</v>
      </c>
      <c r="F9" s="32">
        <f>COUNTIFS(Tabla54['# FAC.],Tabla67[[#This Row],['# FAC.]])</f>
        <v>2</v>
      </c>
      <c r="G9" s="14">
        <f>SUMIFS(Tabla54[PAGADO ($)],Tabla54['# FAC.],Tabla67[[#This Row],['# FAC.]])</f>
        <v>5216.5200000000004</v>
      </c>
      <c r="H9" s="14">
        <f>Tabla67[[#This Row],[FACTURADO ($)]]-Tabla67[[#This Row],[Monto Pagado ($)]]</f>
        <v>0</v>
      </c>
      <c r="I9" s="14"/>
      <c r="K9" s="21"/>
      <c r="M9" t="s">
        <v>33</v>
      </c>
      <c r="N9" s="20">
        <v>44633</v>
      </c>
      <c r="O9" s="14">
        <v>5600.5</v>
      </c>
      <c r="P9" s="6">
        <v>1059</v>
      </c>
    </row>
    <row r="10" spans="2:16" x14ac:dyDescent="0.25">
      <c r="B10" s="1" t="s">
        <v>31</v>
      </c>
      <c r="C10" s="6">
        <v>1053</v>
      </c>
      <c r="D10" s="13">
        <v>44568</v>
      </c>
      <c r="E10" s="14">
        <v>12400</v>
      </c>
      <c r="F10" s="32">
        <f>COUNTIFS(Tabla54['# FAC.],Tabla67[[#This Row],['# FAC.]])</f>
        <v>1</v>
      </c>
      <c r="G10" s="14">
        <f>SUMIFS(Tabla54[PAGADO ($)],Tabla54['# FAC.],Tabla67[[#This Row],['# FAC.]])</f>
        <v>12400</v>
      </c>
      <c r="H10" s="14">
        <f>Tabla67[[#This Row],[FACTURADO ($)]]-Tabla67[[#This Row],[Monto Pagado ($)]]</f>
        <v>0</v>
      </c>
      <c r="I10" s="14"/>
      <c r="K10" s="21"/>
      <c r="M10" t="s">
        <v>33</v>
      </c>
      <c r="N10" s="20">
        <v>44633</v>
      </c>
      <c r="O10" s="14">
        <v>1431.01</v>
      </c>
      <c r="P10" s="6">
        <v>1060</v>
      </c>
    </row>
    <row r="11" spans="2:16" x14ac:dyDescent="0.25">
      <c r="B11" s="1" t="s">
        <v>30</v>
      </c>
      <c r="C11" s="6">
        <v>1054</v>
      </c>
      <c r="D11" s="13">
        <v>44579</v>
      </c>
      <c r="E11" s="14">
        <v>8450</v>
      </c>
      <c r="F11" s="32">
        <f>COUNTIFS(Tabla54['# FAC.],Tabla67[[#This Row],['# FAC.]])</f>
        <v>0</v>
      </c>
      <c r="G11" s="14">
        <f>SUMIFS(Tabla54[PAGADO ($)],Tabla54['# FAC.],Tabla67[[#This Row],['# FAC.]])</f>
        <v>0</v>
      </c>
      <c r="H11" s="14">
        <f>Tabla67[[#This Row],[FACTURADO ($)]]-Tabla67[[#This Row],[Monto Pagado ($)]]</f>
        <v>8450</v>
      </c>
      <c r="I11" s="14"/>
      <c r="K11" s="21"/>
      <c r="M11" t="s">
        <v>33</v>
      </c>
      <c r="N11" s="20">
        <v>44639</v>
      </c>
      <c r="O11" s="14">
        <v>9681.5499999999993</v>
      </c>
      <c r="P11" s="6">
        <v>1062</v>
      </c>
    </row>
    <row r="12" spans="2:16" x14ac:dyDescent="0.25">
      <c r="B12" s="1" t="s">
        <v>32</v>
      </c>
      <c r="C12" s="6">
        <v>1055</v>
      </c>
      <c r="D12" s="13">
        <v>44595</v>
      </c>
      <c r="E12" s="14">
        <v>6800</v>
      </c>
      <c r="F12" s="32">
        <f>COUNTIFS(Tabla54['# FAC.],Tabla67[[#This Row],['# FAC.]])</f>
        <v>0</v>
      </c>
      <c r="G12" s="14">
        <f>SUMIFS(Tabla54[PAGADO ($)],Tabla54['# FAC.],Tabla67[[#This Row],['# FAC.]])</f>
        <v>0</v>
      </c>
      <c r="H12" s="14">
        <f>Tabla67[[#This Row],[FACTURADO ($)]]-Tabla67[[#This Row],[Monto Pagado ($)]]</f>
        <v>6800</v>
      </c>
      <c r="I12" s="14"/>
      <c r="K12" s="21"/>
      <c r="M12" t="s">
        <v>32</v>
      </c>
      <c r="N12" s="20">
        <v>44611</v>
      </c>
      <c r="O12" s="14">
        <v>10000</v>
      </c>
      <c r="P12" s="6">
        <v>1057</v>
      </c>
    </row>
    <row r="13" spans="2:16" x14ac:dyDescent="0.25">
      <c r="B13" s="1" t="s">
        <v>32</v>
      </c>
      <c r="C13" s="6">
        <v>1056</v>
      </c>
      <c r="D13" s="13">
        <v>44597</v>
      </c>
      <c r="E13" s="14">
        <v>2124</v>
      </c>
      <c r="F13" s="32">
        <f>COUNTIFS(Tabla54['# FAC.],Tabla67[[#This Row],['# FAC.]])</f>
        <v>1</v>
      </c>
      <c r="G13" s="14">
        <f>SUMIFS(Tabla54[PAGADO ($)],Tabla54['# FAC.],Tabla67[[#This Row],['# FAC.]])</f>
        <v>1000</v>
      </c>
      <c r="H13" s="14">
        <f>Tabla67[[#This Row],[FACTURADO ($)]]-Tabla67[[#This Row],[Monto Pagado ($)]]</f>
        <v>1124</v>
      </c>
      <c r="I13" s="14"/>
      <c r="K13" s="21"/>
      <c r="M13" t="s">
        <v>32</v>
      </c>
      <c r="N13" s="20">
        <v>44614</v>
      </c>
      <c r="O13" s="14">
        <v>8400</v>
      </c>
      <c r="P13" s="6">
        <v>1057</v>
      </c>
    </row>
    <row r="14" spans="2:16" x14ac:dyDescent="0.25">
      <c r="B14" s="1" t="s">
        <v>32</v>
      </c>
      <c r="C14" s="6">
        <v>1057</v>
      </c>
      <c r="D14" s="13">
        <v>44600</v>
      </c>
      <c r="E14" s="14">
        <v>25779.3</v>
      </c>
      <c r="F14" s="32">
        <f>COUNTIFS(Tabla54['# FAC.],Tabla67[[#This Row],['# FAC.]])</f>
        <v>2</v>
      </c>
      <c r="G14" s="14">
        <f>SUMIFS(Tabla54[PAGADO ($)],Tabla54['# FAC.],Tabla67[[#This Row],['# FAC.]])</f>
        <v>18400</v>
      </c>
      <c r="H14" s="14">
        <f>Tabla67[[#This Row],[FACTURADO ($)]]-Tabla67[[#This Row],[Monto Pagado ($)]]</f>
        <v>7379.2999999999993</v>
      </c>
      <c r="I14" s="14"/>
      <c r="K14" s="21"/>
      <c r="M14" t="s">
        <v>34</v>
      </c>
      <c r="N14" s="20">
        <v>44668</v>
      </c>
      <c r="O14" s="14">
        <v>995</v>
      </c>
      <c r="P14" s="6">
        <v>1064</v>
      </c>
    </row>
    <row r="15" spans="2:16" x14ac:dyDescent="0.25">
      <c r="B15" s="1" t="s">
        <v>32</v>
      </c>
      <c r="C15" s="6">
        <v>1058</v>
      </c>
      <c r="D15" s="13">
        <v>44601</v>
      </c>
      <c r="E15" s="14">
        <v>747.2</v>
      </c>
      <c r="F15" s="32">
        <f>COUNTIFS(Tabla54['# FAC.],Tabla67[[#This Row],['# FAC.]])</f>
        <v>0</v>
      </c>
      <c r="G15" s="14">
        <f>SUMIFS(Tabla54[PAGADO ($)],Tabla54['# FAC.],Tabla67[[#This Row],['# FAC.]])</f>
        <v>0</v>
      </c>
      <c r="H15" s="14">
        <f>Tabla67[[#This Row],[FACTURADO ($)]]-Tabla67[[#This Row],[Monto Pagado ($)]]</f>
        <v>747.2</v>
      </c>
      <c r="I15" s="14"/>
      <c r="K15" s="21"/>
      <c r="M15" t="s">
        <v>34</v>
      </c>
      <c r="N15" s="20">
        <v>44716</v>
      </c>
      <c r="O15" s="14">
        <v>8400.2000000000007</v>
      </c>
      <c r="P15" s="6">
        <v>1065</v>
      </c>
    </row>
    <row r="16" spans="2:16" x14ac:dyDescent="0.25">
      <c r="B16" s="1" t="s">
        <v>33</v>
      </c>
      <c r="C16" s="6">
        <v>1059</v>
      </c>
      <c r="D16" s="13">
        <v>44630</v>
      </c>
      <c r="E16" s="14">
        <v>5600.5</v>
      </c>
      <c r="F16" s="32">
        <f>COUNTIFS(Tabla54['# FAC.],Tabla67[[#This Row],['# FAC.]])</f>
        <v>1</v>
      </c>
      <c r="G16" s="14">
        <f>SUMIFS(Tabla54[PAGADO ($)],Tabla54['# FAC.],Tabla67[[#This Row],['# FAC.]])</f>
        <v>5600.5</v>
      </c>
      <c r="H16" s="14">
        <f>Tabla67[[#This Row],[FACTURADO ($)]]-Tabla67[[#This Row],[Monto Pagado ($)]]</f>
        <v>0</v>
      </c>
      <c r="I16" s="14"/>
      <c r="K16" s="21"/>
      <c r="M16" t="s">
        <v>31</v>
      </c>
      <c r="N16" s="20">
        <v>44679</v>
      </c>
      <c r="O16" s="14">
        <v>5400</v>
      </c>
      <c r="P16" s="6">
        <v>1066</v>
      </c>
    </row>
    <row r="17" spans="2:16" x14ac:dyDescent="0.25">
      <c r="B17" s="1" t="s">
        <v>33</v>
      </c>
      <c r="C17" s="6">
        <v>1060</v>
      </c>
      <c r="D17" s="13">
        <v>44605</v>
      </c>
      <c r="E17" s="14">
        <v>15457</v>
      </c>
      <c r="F17" s="32">
        <f>COUNTIFS(Tabla54['# FAC.],Tabla67[[#This Row],['# FAC.]])</f>
        <v>1</v>
      </c>
      <c r="G17" s="14">
        <f>SUMIFS(Tabla54[PAGADO ($)],Tabla54['# FAC.],Tabla67[[#This Row],['# FAC.]])</f>
        <v>1431.01</v>
      </c>
      <c r="H17" s="14">
        <f>Tabla67[[#This Row],[FACTURADO ($)]]-Tabla67[[#This Row],[Monto Pagado ($)]]</f>
        <v>14025.99</v>
      </c>
      <c r="I17" s="14"/>
      <c r="K17" s="21"/>
      <c r="M17" t="s">
        <v>30</v>
      </c>
      <c r="N17" s="20">
        <v>44578</v>
      </c>
      <c r="O17" s="14">
        <v>2608.2600000000002</v>
      </c>
      <c r="P17" s="6">
        <v>1052</v>
      </c>
    </row>
    <row r="18" spans="2:16" x14ac:dyDescent="0.25">
      <c r="B18" s="1" t="s">
        <v>33</v>
      </c>
      <c r="C18" s="6">
        <v>1061</v>
      </c>
      <c r="D18" s="13">
        <v>44606</v>
      </c>
      <c r="E18" s="14">
        <v>5480</v>
      </c>
      <c r="F18" s="32">
        <f>COUNTIFS(Tabla54['# FAC.],Tabla67[[#This Row],['# FAC.]])</f>
        <v>0</v>
      </c>
      <c r="G18" s="14">
        <f>SUMIFS(Tabla54[PAGADO ($)],Tabla54['# FAC.],Tabla67[[#This Row],['# FAC.]])</f>
        <v>0</v>
      </c>
      <c r="H18" s="14">
        <f>Tabla67[[#This Row],[FACTURADO ($)]]-Tabla67[[#This Row],[Monto Pagado ($)]]</f>
        <v>5480</v>
      </c>
      <c r="I18" s="14"/>
      <c r="K18" s="21"/>
      <c r="M18" t="s">
        <v>30</v>
      </c>
      <c r="N18" s="20">
        <v>44582</v>
      </c>
      <c r="O18" s="14">
        <v>2608.2600000000002</v>
      </c>
      <c r="P18" s="6">
        <v>1052</v>
      </c>
    </row>
    <row r="19" spans="2:16" x14ac:dyDescent="0.25">
      <c r="B19" s="1" t="s">
        <v>33</v>
      </c>
      <c r="C19" s="6">
        <v>1062</v>
      </c>
      <c r="D19" s="13">
        <v>44625</v>
      </c>
      <c r="E19" s="14">
        <v>9681.5499999999993</v>
      </c>
      <c r="F19" s="32">
        <f>COUNTIFS(Tabla54['# FAC.],Tabla67[[#This Row],['# FAC.]])</f>
        <v>1</v>
      </c>
      <c r="G19" s="14">
        <f>SUMIFS(Tabla54[PAGADO ($)],Tabla54['# FAC.],Tabla67[[#This Row],['# FAC.]])</f>
        <v>9681.5499999999993</v>
      </c>
      <c r="H19" s="14">
        <f>Tabla67[[#This Row],[FACTURADO ($)]]-Tabla67[[#This Row],[Monto Pagado ($)]]</f>
        <v>0</v>
      </c>
      <c r="I19" s="14"/>
      <c r="K19" s="21"/>
      <c r="M19" t="s">
        <v>31</v>
      </c>
      <c r="N19" s="20">
        <v>44582</v>
      </c>
      <c r="O19" s="14">
        <v>12400</v>
      </c>
      <c r="P19" s="6">
        <v>1053</v>
      </c>
    </row>
    <row r="20" spans="2:16" x14ac:dyDescent="0.25">
      <c r="B20" s="1" t="s">
        <v>34</v>
      </c>
      <c r="C20" s="6">
        <v>1063</v>
      </c>
      <c r="D20" s="13">
        <v>44635</v>
      </c>
      <c r="E20" s="14">
        <v>1906.55</v>
      </c>
      <c r="F20" s="32">
        <f>COUNTIFS(Tabla54['# FAC.],Tabla67[[#This Row],['# FAC.]])</f>
        <v>0</v>
      </c>
      <c r="G20" s="14">
        <f>SUMIFS(Tabla54[PAGADO ($)],Tabla54['# FAC.],Tabla67[[#This Row],['# FAC.]])</f>
        <v>0</v>
      </c>
      <c r="H20" s="14">
        <f>Tabla67[[#This Row],[FACTURADO ($)]]-Tabla67[[#This Row],[Monto Pagado ($)]]</f>
        <v>1906.55</v>
      </c>
      <c r="I20" s="14"/>
      <c r="K20" s="21"/>
      <c r="M20" t="s">
        <v>32</v>
      </c>
      <c r="N20" s="20">
        <v>44585</v>
      </c>
      <c r="O20" s="14">
        <v>1000</v>
      </c>
      <c r="P20" s="6">
        <v>1056</v>
      </c>
    </row>
    <row r="21" spans="2:16" x14ac:dyDescent="0.25">
      <c r="B21" s="1" t="s">
        <v>34</v>
      </c>
      <c r="C21" s="6">
        <v>1064</v>
      </c>
      <c r="D21" s="13">
        <v>44659</v>
      </c>
      <c r="E21" s="14">
        <v>17540</v>
      </c>
      <c r="F21" s="32">
        <f>COUNTIFS(Tabla54['# FAC.],Tabla67[[#This Row],['# FAC.]])</f>
        <v>1</v>
      </c>
      <c r="G21" s="14">
        <f>SUMIFS(Tabla54[PAGADO ($)],Tabla54['# FAC.],Tabla67[[#This Row],['# FAC.]])</f>
        <v>995</v>
      </c>
      <c r="H21" s="14">
        <f>Tabla67[[#This Row],[FACTURADO ($)]]-Tabla67[[#This Row],[Monto Pagado ($)]]</f>
        <v>16545</v>
      </c>
      <c r="I21" s="14"/>
      <c r="K21" s="21"/>
    </row>
    <row r="22" spans="2:16" x14ac:dyDescent="0.25">
      <c r="B22" s="1" t="s">
        <v>34</v>
      </c>
      <c r="C22" s="6">
        <v>1065</v>
      </c>
      <c r="D22" s="13">
        <v>44659</v>
      </c>
      <c r="E22" s="14">
        <v>8400.2000000000007</v>
      </c>
      <c r="F22" s="32">
        <f>COUNTIFS(Tabla54['# FAC.],Tabla67[[#This Row],['# FAC.]])</f>
        <v>1</v>
      </c>
      <c r="G22" s="14">
        <f>SUMIFS(Tabla54[PAGADO ($)],Tabla54['# FAC.],Tabla67[[#This Row],['# FAC.]])</f>
        <v>8400.2000000000007</v>
      </c>
      <c r="H22" s="14">
        <f>Tabla67[[#This Row],[FACTURADO ($)]]-Tabla67[[#This Row],[Monto Pagado ($)]]</f>
        <v>0</v>
      </c>
      <c r="I22" s="14"/>
      <c r="K22" s="21"/>
    </row>
    <row r="23" spans="2:16" x14ac:dyDescent="0.25">
      <c r="B23" s="1" t="s">
        <v>31</v>
      </c>
      <c r="C23" s="6">
        <v>1066</v>
      </c>
      <c r="D23" s="13">
        <v>44665</v>
      </c>
      <c r="E23" s="14">
        <v>15454</v>
      </c>
      <c r="F23" s="32">
        <f>COUNTIFS(Tabla54['# FAC.],Tabla67[[#This Row],['# FAC.]])</f>
        <v>1</v>
      </c>
      <c r="G23" s="14">
        <f>SUMIFS(Tabla54[PAGADO ($)],Tabla54['# FAC.],Tabla67[[#This Row],['# FAC.]])</f>
        <v>5400</v>
      </c>
      <c r="H23" s="14">
        <f>Tabla67[[#This Row],[FACTURADO ($)]]-Tabla67[[#This Row],[Monto Pagado ($)]]</f>
        <v>10054</v>
      </c>
      <c r="I23" s="14"/>
      <c r="K23" s="21"/>
    </row>
    <row r="24" spans="2:16" x14ac:dyDescent="0.25">
      <c r="B24" s="1" t="s">
        <v>35</v>
      </c>
      <c r="C24" s="6">
        <v>1067</v>
      </c>
      <c r="D24" s="13">
        <v>44669</v>
      </c>
      <c r="E24" s="14">
        <v>24570</v>
      </c>
      <c r="F24" s="32">
        <f>COUNTIFS(Tabla54['# FAC.],Tabla67[[#This Row],['# FAC.]])</f>
        <v>0</v>
      </c>
      <c r="G24" s="14">
        <f>SUMIFS(Tabla54[PAGADO ($)],Tabla54['# FAC.],Tabla67[[#This Row],['# FAC.]])</f>
        <v>0</v>
      </c>
      <c r="H24" s="14">
        <f>Tabla67[[#This Row],[FACTURADO ($)]]-Tabla67[[#This Row],[Monto Pagado ($)]]</f>
        <v>24570</v>
      </c>
      <c r="I24" s="14"/>
      <c r="K24" s="21"/>
    </row>
    <row r="25" spans="2:16" x14ac:dyDescent="0.25">
      <c r="B25" s="1" t="s">
        <v>35</v>
      </c>
      <c r="C25" s="6">
        <v>1068</v>
      </c>
      <c r="D25" s="13">
        <v>44689</v>
      </c>
      <c r="E25" s="14">
        <v>1500</v>
      </c>
      <c r="F25" s="32">
        <f>COUNTIFS(Tabla54['# FAC.],Tabla67[[#This Row],['# FAC.]])</f>
        <v>0</v>
      </c>
      <c r="G25" s="14">
        <f>SUMIFS(Tabla54[PAGADO ($)],Tabla54['# FAC.],Tabla67[[#This Row],['# FAC.]])</f>
        <v>0</v>
      </c>
      <c r="H25" s="14">
        <f>Tabla67[[#This Row],[FACTURADO ($)]]-Tabla67[[#This Row],[Monto Pagado ($)]]</f>
        <v>1500</v>
      </c>
      <c r="I25" s="14"/>
      <c r="K25" s="21"/>
    </row>
    <row r="26" spans="2:16" x14ac:dyDescent="0.25">
      <c r="K26" s="21"/>
    </row>
    <row r="27" spans="2:16" x14ac:dyDescent="0.25">
      <c r="F27" t="s">
        <v>46</v>
      </c>
      <c r="K27" s="21"/>
    </row>
  </sheetData>
  <mergeCells count="1">
    <mergeCell ref="F7:G7"/>
  </mergeCells>
  <pageMargins left="0.7" right="0.7" top="0.75" bottom="0.75" header="0.3" footer="0.3"/>
  <pageSetup orientation="portrait" r:id="rId1"/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C73C-FD13-44B2-84B3-5250A8CFC26A}">
  <dimension ref="B6:G16"/>
  <sheetViews>
    <sheetView showGridLines="0" zoomScale="145" zoomScaleNormal="145" workbookViewId="0">
      <selection activeCell="E11" sqref="E11"/>
    </sheetView>
  </sheetViews>
  <sheetFormatPr baseColWidth="10" defaultRowHeight="15" x14ac:dyDescent="0.25"/>
  <cols>
    <col min="1" max="1" width="7.5703125" customWidth="1"/>
    <col min="2" max="2" width="20.28515625" customWidth="1"/>
    <col min="3" max="3" width="15.28515625" bestFit="1" customWidth="1"/>
    <col min="4" max="4" width="11.7109375" bestFit="1" customWidth="1"/>
    <col min="5" max="5" width="9.7109375" bestFit="1" customWidth="1"/>
    <col min="6" max="6" width="5.42578125" customWidth="1"/>
  </cols>
  <sheetData>
    <row r="6" spans="2:7" x14ac:dyDescent="0.25">
      <c r="B6" s="25" t="s">
        <v>39</v>
      </c>
      <c r="E6" s="22"/>
    </row>
    <row r="7" spans="2:7" x14ac:dyDescent="0.25">
      <c r="D7" s="1"/>
    </row>
    <row r="9" spans="2:7" x14ac:dyDescent="0.25">
      <c r="B9" s="34" t="s">
        <v>52</v>
      </c>
      <c r="C9" t="s">
        <v>50</v>
      </c>
      <c r="D9" t="s">
        <v>37</v>
      </c>
      <c r="E9" t="s">
        <v>51</v>
      </c>
    </row>
    <row r="10" spans="2:7" x14ac:dyDescent="0.25">
      <c r="B10" s="1" t="s">
        <v>35</v>
      </c>
      <c r="C10" s="35">
        <v>26070</v>
      </c>
      <c r="D10" s="35">
        <v>0</v>
      </c>
      <c r="E10" s="35">
        <v>26070</v>
      </c>
      <c r="F10" s="35"/>
      <c r="G10" s="35"/>
    </row>
    <row r="11" spans="2:7" x14ac:dyDescent="0.25">
      <c r="B11" s="1" t="s">
        <v>33</v>
      </c>
      <c r="C11" s="35">
        <v>36219.050000000003</v>
      </c>
      <c r="D11" s="35">
        <v>16713.059999999998</v>
      </c>
      <c r="E11" s="35">
        <v>19505.989999999998</v>
      </c>
      <c r="F11" s="35"/>
      <c r="G11" s="35"/>
    </row>
    <row r="12" spans="2:7" x14ac:dyDescent="0.25">
      <c r="B12" s="1" t="s">
        <v>34</v>
      </c>
      <c r="C12" s="35">
        <v>27846.75</v>
      </c>
      <c r="D12" s="35">
        <v>9395.2000000000007</v>
      </c>
      <c r="E12" s="35">
        <v>18451.55</v>
      </c>
      <c r="F12" s="35"/>
      <c r="G12" s="35"/>
    </row>
    <row r="13" spans="2:7" x14ac:dyDescent="0.25">
      <c r="B13" s="1" t="s">
        <v>32</v>
      </c>
      <c r="C13" s="35">
        <v>35450.5</v>
      </c>
      <c r="D13" s="35">
        <v>19400</v>
      </c>
      <c r="E13" s="35">
        <v>16050.5</v>
      </c>
      <c r="F13" s="35"/>
      <c r="G13" s="35"/>
    </row>
    <row r="14" spans="2:7" x14ac:dyDescent="0.25">
      <c r="B14" s="1" t="s">
        <v>31</v>
      </c>
      <c r="C14" s="35">
        <v>27854</v>
      </c>
      <c r="D14" s="35">
        <v>17800</v>
      </c>
      <c r="E14" s="35">
        <v>10054</v>
      </c>
      <c r="F14" s="35"/>
      <c r="G14" s="35"/>
    </row>
    <row r="15" spans="2:7" x14ac:dyDescent="0.25">
      <c r="B15" s="1" t="s">
        <v>30</v>
      </c>
      <c r="C15" s="35">
        <v>13666.52</v>
      </c>
      <c r="D15" s="35">
        <v>5216.5200000000004</v>
      </c>
      <c r="E15" s="35">
        <v>8450</v>
      </c>
      <c r="F15" s="35"/>
      <c r="G15" s="35"/>
    </row>
    <row r="16" spans="2:7" x14ac:dyDescent="0.25">
      <c r="B16" s="1" t="s">
        <v>49</v>
      </c>
      <c r="C16" s="35">
        <v>167106.82</v>
      </c>
      <c r="D16" s="35">
        <v>68524.78</v>
      </c>
      <c r="E16" s="35">
        <v>98582.040000000008</v>
      </c>
      <c r="F16" s="35"/>
      <c r="G16" s="35"/>
    </row>
  </sheetData>
  <conditionalFormatting pivot="1" sqref="D10:D16">
    <cfRule type="cellIs" dxfId="6" priority="1" operator="equal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5CFF-7C8E-4584-9367-47DB6C94F348}">
  <sheetPr>
    <tabColor rgb="FFCBE7E3"/>
  </sheetPr>
  <dimension ref="B5:I23"/>
  <sheetViews>
    <sheetView showGridLines="0" zoomScale="120" zoomScaleNormal="120" workbookViewId="0">
      <selection activeCell="H9" sqref="H9"/>
    </sheetView>
  </sheetViews>
  <sheetFormatPr baseColWidth="10" defaultRowHeight="15" x14ac:dyDescent="0.25"/>
  <cols>
    <col min="1" max="1" width="5" customWidth="1"/>
    <col min="2" max="2" width="14.28515625" customWidth="1"/>
    <col min="3" max="3" width="13.28515625" bestFit="1" customWidth="1"/>
    <col min="4" max="4" width="10" bestFit="1" customWidth="1"/>
    <col min="5" max="5" width="13.28515625" bestFit="1" customWidth="1"/>
    <col min="6" max="6" width="6.5703125" customWidth="1"/>
    <col min="7" max="7" width="18.28515625" bestFit="1" customWidth="1"/>
    <col min="8" max="8" width="17.42578125" bestFit="1" customWidth="1"/>
  </cols>
  <sheetData>
    <row r="5" spans="2:9" ht="15.75" x14ac:dyDescent="0.25">
      <c r="G5" t="s">
        <v>43</v>
      </c>
      <c r="H5" s="30" t="s">
        <v>42</v>
      </c>
    </row>
    <row r="6" spans="2:9" ht="15.75" x14ac:dyDescent="0.25">
      <c r="B6" s="9" t="s">
        <v>11</v>
      </c>
      <c r="H6" s="1"/>
      <c r="I6" s="6"/>
    </row>
    <row r="7" spans="2:9" x14ac:dyDescent="0.25">
      <c r="H7" s="1"/>
      <c r="I7" s="6"/>
    </row>
    <row r="8" spans="2:9" x14ac:dyDescent="0.25">
      <c r="B8" t="s">
        <v>12</v>
      </c>
      <c r="C8" s="10" t="s">
        <v>2</v>
      </c>
      <c r="D8" t="s">
        <v>13</v>
      </c>
      <c r="E8" t="s">
        <v>14</v>
      </c>
      <c r="G8" s="11" t="s">
        <v>15</v>
      </c>
      <c r="H8" s="12" t="s">
        <v>24</v>
      </c>
      <c r="I8" s="6"/>
    </row>
    <row r="9" spans="2:9" x14ac:dyDescent="0.25">
      <c r="B9" s="13">
        <v>44100</v>
      </c>
      <c r="C9" t="s">
        <v>16</v>
      </c>
      <c r="D9" t="s">
        <v>17</v>
      </c>
      <c r="E9" s="14">
        <v>120.2</v>
      </c>
      <c r="I9" s="6"/>
    </row>
    <row r="10" spans="2:9" x14ac:dyDescent="0.25">
      <c r="B10" s="13">
        <v>44121</v>
      </c>
      <c r="C10" t="s">
        <v>16</v>
      </c>
      <c r="D10" t="s">
        <v>18</v>
      </c>
      <c r="E10" s="14">
        <v>60.2</v>
      </c>
      <c r="I10" s="6"/>
    </row>
    <row r="11" spans="2:9" x14ac:dyDescent="0.25">
      <c r="B11" s="13">
        <v>44129</v>
      </c>
      <c r="C11" t="s">
        <v>19</v>
      </c>
      <c r="D11" t="s">
        <v>20</v>
      </c>
      <c r="E11" s="14">
        <v>1050</v>
      </c>
      <c r="G11" s="29" t="s">
        <v>21</v>
      </c>
      <c r="H11" s="29"/>
      <c r="I11" s="6"/>
    </row>
    <row r="12" spans="2:9" x14ac:dyDescent="0.25">
      <c r="B12" s="13">
        <v>44132</v>
      </c>
      <c r="C12" t="s">
        <v>16</v>
      </c>
      <c r="D12" t="s">
        <v>18</v>
      </c>
      <c r="E12" s="14">
        <v>84</v>
      </c>
      <c r="G12" s="15" t="s">
        <v>22</v>
      </c>
      <c r="H12" s="16">
        <f>COUNTIFS(Tabla4[PRODUCTO],H8)</f>
        <v>2</v>
      </c>
      <c r="I12" s="6"/>
    </row>
    <row r="13" spans="2:9" x14ac:dyDescent="0.25">
      <c r="B13" s="13">
        <v>44146</v>
      </c>
      <c r="C13" t="s">
        <v>16</v>
      </c>
      <c r="D13" t="s">
        <v>17</v>
      </c>
      <c r="E13" s="14">
        <v>75.2</v>
      </c>
      <c r="H13" s="1"/>
      <c r="I13" s="6"/>
    </row>
    <row r="14" spans="2:9" x14ac:dyDescent="0.25">
      <c r="B14" s="13">
        <v>44148</v>
      </c>
      <c r="C14" t="s">
        <v>16</v>
      </c>
      <c r="D14" t="s">
        <v>18</v>
      </c>
      <c r="E14" s="14">
        <v>45.2</v>
      </c>
      <c r="I14" s="6"/>
    </row>
    <row r="15" spans="2:9" x14ac:dyDescent="0.25">
      <c r="B15" s="13">
        <v>44150</v>
      </c>
      <c r="C15" t="s">
        <v>16</v>
      </c>
      <c r="D15" t="s">
        <v>18</v>
      </c>
      <c r="E15" s="14">
        <v>92.5</v>
      </c>
      <c r="H15" s="1"/>
      <c r="I15" s="6"/>
    </row>
    <row r="16" spans="2:9" x14ac:dyDescent="0.25">
      <c r="B16" s="13">
        <v>44175</v>
      </c>
      <c r="C16" t="s">
        <v>23</v>
      </c>
      <c r="D16" t="s">
        <v>20</v>
      </c>
      <c r="E16" s="14">
        <v>55</v>
      </c>
      <c r="H16" s="1"/>
      <c r="I16" s="6"/>
    </row>
    <row r="17" spans="2:9" x14ac:dyDescent="0.25">
      <c r="B17" s="13">
        <v>44177</v>
      </c>
      <c r="C17" t="s">
        <v>19</v>
      </c>
      <c r="D17" t="s">
        <v>18</v>
      </c>
      <c r="E17" s="14">
        <v>720.5</v>
      </c>
      <c r="H17" s="1"/>
      <c r="I17" s="6"/>
    </row>
    <row r="18" spans="2:9" x14ac:dyDescent="0.25">
      <c r="B18" s="13">
        <v>44181</v>
      </c>
      <c r="C18" t="s">
        <v>19</v>
      </c>
      <c r="D18" t="s">
        <v>20</v>
      </c>
      <c r="E18" s="14">
        <v>540</v>
      </c>
      <c r="H18" s="1"/>
      <c r="I18" s="6"/>
    </row>
    <row r="19" spans="2:9" x14ac:dyDescent="0.25">
      <c r="B19" s="13">
        <v>44184</v>
      </c>
      <c r="C19" t="s">
        <v>24</v>
      </c>
      <c r="D19" t="s">
        <v>25</v>
      </c>
      <c r="E19" s="14">
        <v>100.2</v>
      </c>
      <c r="H19" s="1"/>
      <c r="I19" s="6"/>
    </row>
    <row r="20" spans="2:9" x14ac:dyDescent="0.25">
      <c r="B20" s="13">
        <v>44192</v>
      </c>
      <c r="C20" t="s">
        <v>24</v>
      </c>
      <c r="D20" t="s">
        <v>25</v>
      </c>
      <c r="E20" s="14">
        <v>84.2</v>
      </c>
      <c r="H20" s="1"/>
      <c r="I20" s="6"/>
    </row>
    <row r="21" spans="2:9" x14ac:dyDescent="0.25">
      <c r="B21" s="13">
        <v>44211</v>
      </c>
      <c r="C21" t="s">
        <v>16</v>
      </c>
      <c r="D21" t="s">
        <v>18</v>
      </c>
      <c r="E21" s="14">
        <v>52.3</v>
      </c>
      <c r="H21" s="1"/>
      <c r="I21" s="6"/>
    </row>
    <row r="22" spans="2:9" x14ac:dyDescent="0.25">
      <c r="H22" s="1"/>
      <c r="I22" s="6"/>
    </row>
    <row r="23" spans="2:9" x14ac:dyDescent="0.25">
      <c r="H23" s="1"/>
      <c r="I23" s="6"/>
    </row>
  </sheetData>
  <mergeCells count="1">
    <mergeCell ref="G11:H1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0B17-8BB4-4888-923D-92E6BBC0B026}">
  <sheetPr>
    <tabColor rgb="FFCBE7E3"/>
  </sheetPr>
  <dimension ref="B6:I23"/>
  <sheetViews>
    <sheetView showGridLines="0" zoomScale="130" zoomScaleNormal="130" workbookViewId="0">
      <selection activeCell="E27" sqref="E27"/>
    </sheetView>
  </sheetViews>
  <sheetFormatPr baseColWidth="10" defaultRowHeight="15" x14ac:dyDescent="0.25"/>
  <cols>
    <col min="1" max="1" width="5" customWidth="1"/>
    <col min="2" max="2" width="14.28515625" customWidth="1"/>
    <col min="3" max="3" width="13.28515625" bestFit="1" customWidth="1"/>
    <col min="4" max="4" width="10" bestFit="1" customWidth="1"/>
    <col min="5" max="5" width="13.28515625" bestFit="1" customWidth="1"/>
    <col min="6" max="6" width="6.5703125" customWidth="1"/>
    <col min="8" max="8" width="11.85546875" bestFit="1" customWidth="1"/>
  </cols>
  <sheetData>
    <row r="6" spans="2:9" ht="15.75" x14ac:dyDescent="0.25">
      <c r="B6" s="9" t="s">
        <v>11</v>
      </c>
      <c r="H6" s="1"/>
      <c r="I6" s="6"/>
    </row>
    <row r="7" spans="2:9" x14ac:dyDescent="0.25">
      <c r="H7" s="1"/>
      <c r="I7" s="6"/>
    </row>
    <row r="8" spans="2:9" x14ac:dyDescent="0.25">
      <c r="B8" t="s">
        <v>12</v>
      </c>
      <c r="C8" s="10" t="s">
        <v>2</v>
      </c>
      <c r="D8" t="s">
        <v>13</v>
      </c>
      <c r="E8" t="s">
        <v>14</v>
      </c>
      <c r="G8" s="11" t="s">
        <v>15</v>
      </c>
      <c r="H8" s="12" t="s">
        <v>16</v>
      </c>
      <c r="I8" s="6"/>
    </row>
    <row r="9" spans="2:9" x14ac:dyDescent="0.25">
      <c r="B9" s="13">
        <v>44100</v>
      </c>
      <c r="C9" t="s">
        <v>16</v>
      </c>
      <c r="D9" t="s">
        <v>17</v>
      </c>
      <c r="E9" s="14">
        <v>120.2</v>
      </c>
      <c r="I9" s="6"/>
    </row>
    <row r="10" spans="2:9" x14ac:dyDescent="0.25">
      <c r="B10" s="13">
        <v>44121</v>
      </c>
      <c r="C10" t="s">
        <v>16</v>
      </c>
      <c r="D10" t="s">
        <v>18</v>
      </c>
      <c r="E10" s="14">
        <v>60.2</v>
      </c>
      <c r="I10" s="6"/>
    </row>
    <row r="11" spans="2:9" x14ac:dyDescent="0.25">
      <c r="B11" s="13">
        <v>44129</v>
      </c>
      <c r="C11" t="s">
        <v>19</v>
      </c>
      <c r="D11" t="s">
        <v>20</v>
      </c>
      <c r="E11" s="14">
        <v>1050</v>
      </c>
      <c r="G11" s="29" t="s">
        <v>21</v>
      </c>
      <c r="H11" s="29"/>
      <c r="I11" s="6"/>
    </row>
    <row r="12" spans="2:9" x14ac:dyDescent="0.25">
      <c r="B12" s="13">
        <v>44132</v>
      </c>
      <c r="C12" t="s">
        <v>16</v>
      </c>
      <c r="D12" t="s">
        <v>18</v>
      </c>
      <c r="E12" s="14">
        <v>84</v>
      </c>
      <c r="G12" s="15" t="s">
        <v>22</v>
      </c>
      <c r="H12" s="16">
        <f>COUNTIFS(Tabla43[PRODUCTO],H8)</f>
        <v>7</v>
      </c>
      <c r="I12" s="6"/>
    </row>
    <row r="13" spans="2:9" x14ac:dyDescent="0.25">
      <c r="B13" s="13">
        <v>44146</v>
      </c>
      <c r="C13" t="s">
        <v>16</v>
      </c>
      <c r="D13" t="s">
        <v>17</v>
      </c>
      <c r="E13" s="14">
        <v>75.2</v>
      </c>
      <c r="H13" s="1"/>
      <c r="I13" s="6"/>
    </row>
    <row r="14" spans="2:9" x14ac:dyDescent="0.25">
      <c r="B14" s="13">
        <v>44148</v>
      </c>
      <c r="C14" t="s">
        <v>16</v>
      </c>
      <c r="D14" t="s">
        <v>18</v>
      </c>
      <c r="E14" s="14">
        <v>45.2</v>
      </c>
      <c r="G14" s="15" t="s">
        <v>26</v>
      </c>
      <c r="H14" s="26">
        <f>SUMIFS(Tabla43[MONTO ($)],Tabla43[PRODUCTO],H8)</f>
        <v>529.59999999999991</v>
      </c>
      <c r="I14" s="6"/>
    </row>
    <row r="15" spans="2:9" x14ac:dyDescent="0.25">
      <c r="B15" s="13">
        <v>44150</v>
      </c>
      <c r="C15" t="s">
        <v>16</v>
      </c>
      <c r="D15" t="s">
        <v>18</v>
      </c>
      <c r="E15" s="14">
        <v>92.5</v>
      </c>
      <c r="H15" s="1"/>
      <c r="I15" s="6"/>
    </row>
    <row r="16" spans="2:9" x14ac:dyDescent="0.25">
      <c r="B16" s="13">
        <v>44175</v>
      </c>
      <c r="C16" t="s">
        <v>23</v>
      </c>
      <c r="D16" t="s">
        <v>20</v>
      </c>
      <c r="E16" s="14">
        <v>55</v>
      </c>
      <c r="H16" s="1"/>
      <c r="I16" s="6"/>
    </row>
    <row r="17" spans="2:9" x14ac:dyDescent="0.25">
      <c r="B17" s="13">
        <v>44177</v>
      </c>
      <c r="C17" t="s">
        <v>19</v>
      </c>
      <c r="D17" t="s">
        <v>18</v>
      </c>
      <c r="E17" s="14">
        <v>720.5</v>
      </c>
      <c r="H17" s="1"/>
      <c r="I17" s="6"/>
    </row>
    <row r="18" spans="2:9" x14ac:dyDescent="0.25">
      <c r="B18" s="13">
        <v>44181</v>
      </c>
      <c r="C18" t="s">
        <v>19</v>
      </c>
      <c r="D18" t="s">
        <v>20</v>
      </c>
      <c r="E18" s="14">
        <v>540</v>
      </c>
      <c r="H18" s="1"/>
      <c r="I18" s="6"/>
    </row>
    <row r="19" spans="2:9" x14ac:dyDescent="0.25">
      <c r="B19" s="13">
        <v>44184</v>
      </c>
      <c r="C19" t="s">
        <v>24</v>
      </c>
      <c r="D19" t="s">
        <v>25</v>
      </c>
      <c r="E19" s="14">
        <v>100.2</v>
      </c>
      <c r="H19" s="1"/>
      <c r="I19" s="6"/>
    </row>
    <row r="20" spans="2:9" x14ac:dyDescent="0.25">
      <c r="B20" s="13">
        <v>44192</v>
      </c>
      <c r="C20" t="s">
        <v>24</v>
      </c>
      <c r="D20" t="s">
        <v>25</v>
      </c>
      <c r="E20" s="14">
        <v>84.2</v>
      </c>
      <c r="H20" s="1"/>
      <c r="I20" s="6"/>
    </row>
    <row r="21" spans="2:9" x14ac:dyDescent="0.25">
      <c r="B21" s="13">
        <v>44211</v>
      </c>
      <c r="C21" t="s">
        <v>16</v>
      </c>
      <c r="D21" t="s">
        <v>18</v>
      </c>
      <c r="E21" s="14">
        <v>52.3</v>
      </c>
      <c r="H21" s="1"/>
      <c r="I21" s="6"/>
    </row>
    <row r="22" spans="2:9" x14ac:dyDescent="0.25">
      <c r="B22" s="6" t="s">
        <v>40</v>
      </c>
      <c r="E22" s="27">
        <f>SUBTOTAL(109,Tabla43[MONTO ($)])</f>
        <v>3079.5</v>
      </c>
      <c r="H22" s="1"/>
      <c r="I22" s="6"/>
    </row>
    <row r="23" spans="2:9" x14ac:dyDescent="0.25">
      <c r="H23" s="1"/>
      <c r="I23" s="6"/>
    </row>
  </sheetData>
  <mergeCells count="1">
    <mergeCell ref="G11:H1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4" ma:contentTypeDescription="Crear nuevo documento." ma:contentTypeScope="" ma:versionID="0fda799300e8a9a6e02f74460f3e6627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3736bcd65b762410b09c879632f41b65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383E4C-D37B-4D92-BFAF-A397310391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FB029-5930-4237-A473-C45B92930B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Clase #3</vt:lpstr>
      <vt:lpstr>Histórico</vt:lpstr>
      <vt:lpstr>Resumen</vt:lpstr>
      <vt:lpstr>CONTAR.SI.CONJUNTO</vt:lpstr>
      <vt:lpstr>SUMAR.SI.CONJUNTO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 R</dc:creator>
  <cp:lastModifiedBy>pc</cp:lastModifiedBy>
  <dcterms:created xsi:type="dcterms:W3CDTF">2023-01-31T02:37:03Z</dcterms:created>
  <dcterms:modified xsi:type="dcterms:W3CDTF">2024-03-18T02:45:43Z</dcterms:modified>
</cp:coreProperties>
</file>