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klinek/Desktop/Redwood/Data/Li6800/2024-06-06_lily_redwood/"/>
    </mc:Choice>
  </mc:AlternateContent>
  <xr:revisionPtr revIDLastSave="0" documentId="13_ncr:1_{84161903-6EB4-8640-811D-DC88B0BBD2FA}" xr6:coauthVersionLast="47" xr6:coauthVersionMax="47" xr10:uidLastSave="{00000000-0000-0000-0000-000000000000}"/>
  <bookViews>
    <workbookView xWindow="240" yWindow="760" windowWidth="300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L25" i="1" l="1"/>
  <c r="DK25" i="1"/>
  <c r="DI25" i="1"/>
  <c r="DJ25" i="1" s="1"/>
  <c r="BK25" i="1" s="1"/>
  <c r="BX25" i="1"/>
  <c r="BW25" i="1"/>
  <c r="BS25" i="1"/>
  <c r="BO25" i="1"/>
  <c r="BM25" i="1"/>
  <c r="BI25" i="1"/>
  <c r="BC25" i="1"/>
  <c r="BP25" i="1" s="1"/>
  <c r="AX25" i="1"/>
  <c r="AV25" i="1"/>
  <c r="AI25" i="1" s="1"/>
  <c r="AO25" i="1"/>
  <c r="L25" i="1" s="1"/>
  <c r="K25" i="1" s="1"/>
  <c r="AJ25" i="1"/>
  <c r="AH25" i="1"/>
  <c r="AB25" i="1"/>
  <c r="AA25" i="1"/>
  <c r="Z25" i="1"/>
  <c r="S25" i="1"/>
  <c r="Q25" i="1"/>
  <c r="N25" i="1"/>
  <c r="M25" i="1"/>
  <c r="BL25" i="1" s="1"/>
  <c r="BN25" i="1" s="1"/>
  <c r="DL24" i="1"/>
  <c r="DK24" i="1"/>
  <c r="DI24" i="1"/>
  <c r="V24" i="1" s="1"/>
  <c r="W24" i="1" s="1"/>
  <c r="X24" i="1" s="1"/>
  <c r="BY24" i="1"/>
  <c r="BZ24" i="1" s="1"/>
  <c r="BX24" i="1"/>
  <c r="BW24" i="1"/>
  <c r="BV24" i="1"/>
  <c r="BU24" i="1"/>
  <c r="BS24" i="1"/>
  <c r="BT24" i="1" s="1"/>
  <c r="BP24" i="1"/>
  <c r="BO24" i="1"/>
  <c r="BL24" i="1"/>
  <c r="BI24" i="1"/>
  <c r="BC24" i="1"/>
  <c r="AX24" i="1"/>
  <c r="AV24" i="1" s="1"/>
  <c r="AW24" i="1"/>
  <c r="AO24" i="1"/>
  <c r="AJ24" i="1"/>
  <c r="M24" i="1" s="1"/>
  <c r="AI24" i="1"/>
  <c r="AB24" i="1"/>
  <c r="AA24" i="1"/>
  <c r="Z24" i="1" s="1"/>
  <c r="S24" i="1"/>
  <c r="L24" i="1"/>
  <c r="K24" i="1"/>
  <c r="AD24" i="1" s="1"/>
  <c r="DL23" i="1"/>
  <c r="DK23" i="1"/>
  <c r="DI23" i="1"/>
  <c r="V23" i="1" s="1"/>
  <c r="BX23" i="1"/>
  <c r="BW23" i="1"/>
  <c r="BS23" i="1"/>
  <c r="BO23" i="1"/>
  <c r="BI23" i="1"/>
  <c r="BC23" i="1"/>
  <c r="BP23" i="1" s="1"/>
  <c r="AX23" i="1"/>
  <c r="AV23" i="1"/>
  <c r="AO23" i="1"/>
  <c r="L23" i="1" s="1"/>
  <c r="K23" i="1" s="1"/>
  <c r="AJ23" i="1"/>
  <c r="AH23" i="1"/>
  <c r="AD23" i="1"/>
  <c r="AB23" i="1"/>
  <c r="AA23" i="1"/>
  <c r="Z23" i="1"/>
  <c r="S23" i="1"/>
  <c r="Q23" i="1"/>
  <c r="N23" i="1"/>
  <c r="M23" i="1"/>
  <c r="BL23" i="1" s="1"/>
  <c r="DL22" i="1"/>
  <c r="DK22" i="1"/>
  <c r="DI22" i="1"/>
  <c r="DJ22" i="1" s="1"/>
  <c r="BY22" i="1"/>
  <c r="BZ22" i="1" s="1"/>
  <c r="BX22" i="1"/>
  <c r="BW22" i="1"/>
  <c r="BV22" i="1"/>
  <c r="BU22" i="1"/>
  <c r="BS22" i="1"/>
  <c r="BT22" i="1" s="1"/>
  <c r="BP22" i="1"/>
  <c r="BO22" i="1"/>
  <c r="BL22" i="1"/>
  <c r="BK22" i="1"/>
  <c r="BM22" i="1" s="1"/>
  <c r="BI22" i="1"/>
  <c r="BC22" i="1"/>
  <c r="AX22" i="1"/>
  <c r="AV22" i="1" s="1"/>
  <c r="AW22" i="1" s="1"/>
  <c r="AO22" i="1"/>
  <c r="AJ22" i="1"/>
  <c r="M22" i="1" s="1"/>
  <c r="AI22" i="1"/>
  <c r="AB22" i="1"/>
  <c r="AA22" i="1"/>
  <c r="Z22" i="1" s="1"/>
  <c r="S22" i="1"/>
  <c r="L22" i="1"/>
  <c r="K22" i="1"/>
  <c r="AD22" i="1" s="1"/>
  <c r="DL21" i="1"/>
  <c r="DK21" i="1"/>
  <c r="DI21" i="1"/>
  <c r="DJ21" i="1" s="1"/>
  <c r="BK21" i="1" s="1"/>
  <c r="BN21" i="1" s="1"/>
  <c r="BX21" i="1"/>
  <c r="BW21" i="1"/>
  <c r="BS21" i="1"/>
  <c r="BO21" i="1"/>
  <c r="BI21" i="1"/>
  <c r="BC21" i="1"/>
  <c r="BP21" i="1" s="1"/>
  <c r="AX21" i="1"/>
  <c r="AV21" i="1"/>
  <c r="AO21" i="1"/>
  <c r="L21" i="1" s="1"/>
  <c r="K21" i="1" s="1"/>
  <c r="AJ21" i="1"/>
  <c r="AH21" i="1"/>
  <c r="AD21" i="1"/>
  <c r="AB21" i="1"/>
  <c r="AA21" i="1"/>
  <c r="Z21" i="1"/>
  <c r="S21" i="1"/>
  <c r="N21" i="1"/>
  <c r="M21" i="1"/>
  <c r="BL21" i="1" s="1"/>
  <c r="DL20" i="1"/>
  <c r="DK20" i="1"/>
  <c r="DI20" i="1"/>
  <c r="V20" i="1" s="1"/>
  <c r="BY20" i="1"/>
  <c r="BZ20" i="1" s="1"/>
  <c r="BX20" i="1"/>
  <c r="BW20" i="1"/>
  <c r="BV20" i="1"/>
  <c r="BU20" i="1"/>
  <c r="BS20" i="1"/>
  <c r="BT20" i="1" s="1"/>
  <c r="BP20" i="1"/>
  <c r="BO20" i="1"/>
  <c r="BL20" i="1"/>
  <c r="BI20" i="1"/>
  <c r="BC20" i="1"/>
  <c r="AX20" i="1"/>
  <c r="AV20" i="1" s="1"/>
  <c r="AW20" i="1"/>
  <c r="AO20" i="1"/>
  <c r="AJ20" i="1"/>
  <c r="M20" i="1" s="1"/>
  <c r="AI20" i="1"/>
  <c r="AB20" i="1"/>
  <c r="AA20" i="1"/>
  <c r="S20" i="1"/>
  <c r="L20" i="1"/>
  <c r="K20" i="1" s="1"/>
  <c r="DL19" i="1"/>
  <c r="DK19" i="1"/>
  <c r="DI19" i="1"/>
  <c r="V19" i="1" s="1"/>
  <c r="BX19" i="1"/>
  <c r="BW19" i="1"/>
  <c r="BS19" i="1"/>
  <c r="BO19" i="1"/>
  <c r="BI19" i="1"/>
  <c r="BC19" i="1"/>
  <c r="BP19" i="1" s="1"/>
  <c r="AX19" i="1"/>
  <c r="AV19" i="1"/>
  <c r="AO19" i="1"/>
  <c r="L19" i="1" s="1"/>
  <c r="K19" i="1" s="1"/>
  <c r="AJ19" i="1"/>
  <c r="AH19" i="1"/>
  <c r="AD19" i="1"/>
  <c r="AB19" i="1"/>
  <c r="AA19" i="1"/>
  <c r="Z19" i="1"/>
  <c r="S19" i="1"/>
  <c r="N19" i="1"/>
  <c r="M19" i="1"/>
  <c r="BL19" i="1" s="1"/>
  <c r="DL18" i="1"/>
  <c r="DK18" i="1"/>
  <c r="DI18" i="1"/>
  <c r="DJ18" i="1" s="1"/>
  <c r="BK18" i="1" s="1"/>
  <c r="BM18" i="1" s="1"/>
  <c r="BX18" i="1"/>
  <c r="BW18" i="1"/>
  <c r="BV18" i="1"/>
  <c r="BU18" i="1"/>
  <c r="BY18" i="1" s="1"/>
  <c r="BZ18" i="1" s="1"/>
  <c r="BS18" i="1"/>
  <c r="BT18" i="1" s="1"/>
  <c r="BP18" i="1"/>
  <c r="BO18" i="1"/>
  <c r="BI18" i="1"/>
  <c r="BC18" i="1"/>
  <c r="AX18" i="1"/>
  <c r="AV18" i="1" s="1"/>
  <c r="AW18" i="1"/>
  <c r="AO18" i="1"/>
  <c r="AJ18" i="1"/>
  <c r="M18" i="1" s="1"/>
  <c r="BL18" i="1" s="1"/>
  <c r="AB18" i="1"/>
  <c r="AA18" i="1"/>
  <c r="Z18" i="1" s="1"/>
  <c r="S18" i="1"/>
  <c r="L18" i="1"/>
  <c r="K18" i="1"/>
  <c r="AD18" i="1" s="1"/>
  <c r="DL17" i="1"/>
  <c r="DK17" i="1"/>
  <c r="DJ17" i="1"/>
  <c r="BK17" i="1" s="1"/>
  <c r="BN17" i="1" s="1"/>
  <c r="DI17" i="1"/>
  <c r="BX17" i="1"/>
  <c r="BW17" i="1"/>
  <c r="BS17" i="1"/>
  <c r="BO17" i="1"/>
  <c r="BM17" i="1"/>
  <c r="BI17" i="1"/>
  <c r="BC17" i="1"/>
  <c r="BP17" i="1" s="1"/>
  <c r="AX17" i="1"/>
  <c r="AV17" i="1"/>
  <c r="Q17" i="1" s="1"/>
  <c r="AO17" i="1"/>
  <c r="L17" i="1" s="1"/>
  <c r="K17" i="1" s="1"/>
  <c r="AJ17" i="1"/>
  <c r="AH17" i="1"/>
  <c r="AB17" i="1"/>
  <c r="AA17" i="1"/>
  <c r="Z17" i="1"/>
  <c r="V17" i="1"/>
  <c r="W17" i="1" s="1"/>
  <c r="X17" i="1" s="1"/>
  <c r="AF17" i="1" s="1"/>
  <c r="S17" i="1"/>
  <c r="M17" i="1"/>
  <c r="BL17" i="1" s="1"/>
  <c r="AD20" i="1" l="1"/>
  <c r="W20" i="1"/>
  <c r="X20" i="1" s="1"/>
  <c r="AE20" i="1"/>
  <c r="BM23" i="1"/>
  <c r="BN18" i="1"/>
  <c r="BM21" i="1"/>
  <c r="W19" i="1"/>
  <c r="X19" i="1" s="1"/>
  <c r="W23" i="1"/>
  <c r="X23" i="1" s="1"/>
  <c r="Y24" i="1"/>
  <c r="AC24" i="1" s="1"/>
  <c r="AF24" i="1"/>
  <c r="AG24" i="1" s="1"/>
  <c r="AE24" i="1"/>
  <c r="T24" i="1"/>
  <c r="R24" i="1" s="1"/>
  <c r="U24" i="1" s="1"/>
  <c r="DJ19" i="1"/>
  <c r="BK19" i="1" s="1"/>
  <c r="BN19" i="1" s="1"/>
  <c r="BN22" i="1"/>
  <c r="V21" i="1"/>
  <c r="DJ23" i="1"/>
  <c r="BK23" i="1" s="1"/>
  <c r="BN23" i="1" s="1"/>
  <c r="AD25" i="1"/>
  <c r="T19" i="1"/>
  <c r="R19" i="1" s="1"/>
  <c r="U19" i="1" s="1"/>
  <c r="O19" i="1" s="1"/>
  <c r="P19" i="1" s="1"/>
  <c r="BV19" i="1"/>
  <c r="BU19" i="1"/>
  <c r="BY19" i="1" s="1"/>
  <c r="BZ19" i="1" s="1"/>
  <c r="Z20" i="1"/>
  <c r="N20" i="1"/>
  <c r="AH20" i="1"/>
  <c r="Q20" i="1"/>
  <c r="BV17" i="1"/>
  <c r="BU17" i="1"/>
  <c r="BY17" i="1" s="1"/>
  <c r="BZ17" i="1" s="1"/>
  <c r="AH18" i="1"/>
  <c r="Q18" i="1"/>
  <c r="N18" i="1"/>
  <c r="N17" i="1"/>
  <c r="BT17" i="1"/>
  <c r="AW19" i="1"/>
  <c r="AI19" i="1"/>
  <c r="BT19" i="1"/>
  <c r="BV21" i="1"/>
  <c r="BU21" i="1"/>
  <c r="BY21" i="1" s="1"/>
  <c r="BZ21" i="1" s="1"/>
  <c r="AH22" i="1"/>
  <c r="Q22" i="1"/>
  <c r="N22" i="1"/>
  <c r="N24" i="1"/>
  <c r="AH24" i="1"/>
  <c r="Q24" i="1"/>
  <c r="T17" i="1"/>
  <c r="R17" i="1" s="1"/>
  <c r="U17" i="1" s="1"/>
  <c r="O17" i="1" s="1"/>
  <c r="P17" i="1" s="1"/>
  <c r="AI17" i="1"/>
  <c r="AW17" i="1"/>
  <c r="Q19" i="1"/>
  <c r="AI21" i="1"/>
  <c r="AW21" i="1"/>
  <c r="BT21" i="1"/>
  <c r="T23" i="1"/>
  <c r="R23" i="1" s="1"/>
  <c r="U23" i="1" s="1"/>
  <c r="O23" i="1" s="1"/>
  <c r="P23" i="1" s="1"/>
  <c r="BV23" i="1"/>
  <c r="BU23" i="1"/>
  <c r="BY23" i="1" s="1"/>
  <c r="BZ23" i="1" s="1"/>
  <c r="Y17" i="1"/>
  <c r="AC17" i="1" s="1"/>
  <c r="BV25" i="1"/>
  <c r="BU25" i="1"/>
  <c r="BY25" i="1" s="1"/>
  <c r="BZ25" i="1" s="1"/>
  <c r="BT25" i="1"/>
  <c r="AE17" i="1"/>
  <c r="AD17" i="1"/>
  <c r="AG17" i="1" s="1"/>
  <c r="AI18" i="1"/>
  <c r="Q21" i="1"/>
  <c r="AW23" i="1"/>
  <c r="AI23" i="1"/>
  <c r="BT23" i="1"/>
  <c r="V25" i="1"/>
  <c r="AW25" i="1"/>
  <c r="V18" i="1"/>
  <c r="DJ20" i="1"/>
  <c r="BK20" i="1" s="1"/>
  <c r="BM20" i="1" s="1"/>
  <c r="V22" i="1"/>
  <c r="DJ24" i="1"/>
  <c r="BK24" i="1" s="1"/>
  <c r="BM24" i="1" s="1"/>
  <c r="W25" i="1" l="1"/>
  <c r="X25" i="1" s="1"/>
  <c r="BN24" i="1"/>
  <c r="W21" i="1"/>
  <c r="X21" i="1" s="1"/>
  <c r="AF23" i="1"/>
  <c r="AE23" i="1"/>
  <c r="Y23" i="1"/>
  <c r="AC23" i="1" s="1"/>
  <c r="Y20" i="1"/>
  <c r="AC20" i="1" s="1"/>
  <c r="AF20" i="1"/>
  <c r="AG20" i="1" s="1"/>
  <c r="T20" i="1"/>
  <c r="R20" i="1" s="1"/>
  <c r="U20" i="1" s="1"/>
  <c r="O20" i="1" s="1"/>
  <c r="P20" i="1" s="1"/>
  <c r="BN20" i="1"/>
  <c r="W18" i="1"/>
  <c r="X18" i="1" s="1"/>
  <c r="W22" i="1"/>
  <c r="X22" i="1" s="1"/>
  <c r="O24" i="1"/>
  <c r="P24" i="1" s="1"/>
  <c r="AF19" i="1"/>
  <c r="AE19" i="1"/>
  <c r="Y19" i="1"/>
  <c r="AC19" i="1" s="1"/>
  <c r="BM19" i="1"/>
  <c r="Y22" i="1" l="1"/>
  <c r="AC22" i="1" s="1"/>
  <c r="T22" i="1"/>
  <c r="R22" i="1" s="1"/>
  <c r="U22" i="1" s="1"/>
  <c r="O22" i="1" s="1"/>
  <c r="P22" i="1" s="1"/>
  <c r="AF22" i="1"/>
  <c r="AG22" i="1" s="1"/>
  <c r="AE22" i="1"/>
  <c r="AG23" i="1"/>
  <c r="Y18" i="1"/>
  <c r="AC18" i="1" s="1"/>
  <c r="AF18" i="1"/>
  <c r="AE18" i="1"/>
  <c r="T18" i="1"/>
  <c r="R18" i="1" s="1"/>
  <c r="U18" i="1" s="1"/>
  <c r="O18" i="1" s="1"/>
  <c r="P18" i="1" s="1"/>
  <c r="AF21" i="1"/>
  <c r="Y21" i="1"/>
  <c r="AC21" i="1" s="1"/>
  <c r="AE21" i="1"/>
  <c r="T21" i="1"/>
  <c r="R21" i="1" s="1"/>
  <c r="U21" i="1" s="1"/>
  <c r="O21" i="1" s="1"/>
  <c r="P21" i="1" s="1"/>
  <c r="AG19" i="1"/>
  <c r="AF25" i="1"/>
  <c r="AG25" i="1" s="1"/>
  <c r="Y25" i="1"/>
  <c r="AC25" i="1" s="1"/>
  <c r="AE25" i="1"/>
  <c r="T25" i="1"/>
  <c r="R25" i="1" s="1"/>
  <c r="U25" i="1" s="1"/>
  <c r="O25" i="1" s="1"/>
  <c r="P25" i="1" s="1"/>
  <c r="AG18" i="1" l="1"/>
  <c r="AG21" i="1"/>
</calcChain>
</file>

<file path=xl/sharedStrings.xml><?xml version="1.0" encoding="utf-8"?>
<sst xmlns="http://schemas.openxmlformats.org/spreadsheetml/2006/main" count="1032" uniqueCount="482">
  <si>
    <t>File opened</t>
  </si>
  <si>
    <t>2024-06-07 15:47:06</t>
  </si>
  <si>
    <t>Console s/n</t>
  </si>
  <si>
    <t>68C-811962</t>
  </si>
  <si>
    <t>Console ver</t>
  </si>
  <si>
    <t>Bluestem v.2.1.09</t>
  </si>
  <si>
    <t>Scripts ver</t>
  </si>
  <si>
    <t>2022.06  2.1.09, Dec 2022</t>
  </si>
  <si>
    <t>Head s/n</t>
  </si>
  <si>
    <t>68H-711952</t>
  </si>
  <si>
    <t>Head ver</t>
  </si>
  <si>
    <t>1.4.22</t>
  </si>
  <si>
    <t>Head cal</t>
  </si>
  <si>
    <t>{"h2obspan1": "1.00055", "co2aspan2a": "0.311741", "co2azero": "0.8881", "h2oazero": "1.06185", "tbzero": "-0.0317039", "h2oaspan1": "1.00573", "h2oaspanconc2": "0", "flowazero": "0.3199", "flowmeterzero": "2.48964", "h2oaspanconc1": "12.09", "ssb_ref": "36821.3", "co2bspan2b": "0.308957", "h2obzero": "1.06594", "h2obspan2": "0", "co2bzero": "0.910459", "h2obspanconc2": "16.89", "co2aspan2": "-0.0211807", "h2obspan2b": "0.0684141", "co2aspan2b": "0.309617", "flowbzero": "0.32612", "h2obspanconc1": "12.09", "oxygen": "21", "co2bspanconc1": "2505", "co2bspan2a": "0.311057", "co2bspan2": "-0.021122", "co2bspan1": "0.999819", "co2aspan1": "0.99979", "co2aspanconc2": "300.8", "tazero": "0.0137367", "chamberpressurezero": "2.69636", "co2bspanconc2": "300.8", "h2oaspan2a": "0.0685076", "ssa_ref": "37837.5", "h2oaspan2": "0", "h2obspan2a": "0.0683765", "h2oaspan2b": "0.0688999", "co2aspanconc1": "2505"}</t>
  </si>
  <si>
    <t>CO2 rangematch</t>
  </si>
  <si>
    <t>Fri May  3 10:50</t>
  </si>
  <si>
    <t>H2O rangematch</t>
  </si>
  <si>
    <t>Fri Oct  6 11:48</t>
  </si>
  <si>
    <t>Chamber type</t>
  </si>
  <si>
    <t>6800-01A</t>
  </si>
  <si>
    <t>Chamber s/n</t>
  </si>
  <si>
    <t>MPF-831724</t>
  </si>
  <si>
    <t>Chamber rev</t>
  </si>
  <si>
    <t>0</t>
  </si>
  <si>
    <t>Chamber cal</t>
  </si>
  <si>
    <t>Fluorometer</t>
  </si>
  <si>
    <t>Flr. Version</t>
  </si>
  <si>
    <t>15:47:06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</si>
  <si>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</si>
  <si>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</si>
  <si>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</si>
  <si>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</si>
  <si>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</si>
  <si>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</si>
  <si>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</si>
  <si>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</si>
  <si>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</si>
  <si>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</si>
  <si>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</si>
  <si>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</si>
  <si>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</si>
  <si>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</si>
  <si>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</si>
  <si>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</si>
  <si>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</si>
  <si>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</si>
  <si>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</si>
  <si>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</si>
  <si>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</si>
  <si>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</si>
  <si>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</si>
  <si>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</si>
  <si>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</si>
  <si>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</si>
  <si>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</si>
  <si>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</si>
  <si>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</si>
  <si>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</si>
  <si>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</si>
  <si>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</si>
  <si>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</si>
  <si>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</si>
  <si>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</si>
  <si>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</si>
  <si>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</si>
  <si>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</si>
  <si>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</si>
  <si>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</si>
  <si>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</si>
  <si>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</si>
  <si>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</si>
  <si>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</si>
  <si>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</si>
  <si>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</si>
  <si>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</si>
  <si>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</si>
  <si>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</si>
  <si>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</si>
  <si>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</si>
  <si>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</si>
  <si>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</si>
  <si>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4.22058 203.144 363.674 614.021 869.633 1071.72 1238.58 1304.84</t>
  </si>
  <si>
    <t>Fs_true</t>
  </si>
  <si>
    <t>0.537882 223.675 378.776 589.96 812.251 1007.24 1200.86 1401.12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</si>
  <si>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</si>
  <si>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</si>
  <si>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</si>
  <si>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</si>
  <si>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</si>
  <si>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</si>
  <si>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</si>
  <si>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</si>
  <si>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</si>
  <si>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</si>
  <si>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</si>
  <si>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</si>
  <si>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</si>
  <si>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</si>
  <si>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</si>
  <si>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</si>
  <si>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</si>
  <si>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</si>
  <si>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</si>
  <si>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</si>
  <si>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</si>
  <si>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</si>
  <si>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</si>
  <si>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</si>
  <si>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</si>
  <si>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</si>
  <si>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</si>
  <si>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</si>
  <si>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</si>
  <si>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CSUC_delay</t>
  </si>
  <si>
    <t>Species</t>
  </si>
  <si>
    <t>Ripperdan_720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</si>
  <si>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</si>
  <si>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</si>
  <si>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</si>
  <si>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</si>
  <si>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</si>
  <si>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</si>
  <si>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</si>
  <si>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</si>
  <si>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</si>
  <si>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</si>
  <si>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</si>
  <si>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</si>
  <si>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</si>
  <si>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</si>
  <si>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</si>
  <si>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</si>
  <si>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</si>
  <si>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</si>
  <si>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</si>
  <si>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</si>
  <si>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</si>
  <si>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</si>
  <si>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</si>
  <si>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</si>
  <si>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</si>
  <si>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</si>
  <si>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</si>
  <si>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</si>
  <si>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</si>
  <si>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</si>
  <si>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</si>
  <si>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</si>
  <si>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</si>
  <si>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</si>
  <si>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</si>
  <si>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</si>
  <si>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</si>
  <si>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</si>
  <si>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</si>
  <si>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</si>
  <si>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</si>
  <si>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</si>
  <si>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</si>
  <si>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</si>
  <si>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</si>
  <si>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</si>
  <si>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</si>
  <si>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</si>
  <si>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</si>
  <si>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</si>
  <si>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</si>
  <si>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</si>
  <si>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</si>
  <si>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</si>
  <si>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</si>
  <si>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</si>
  <si>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</si>
  <si>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</si>
  <si>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</si>
  <si>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</si>
  <si>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</si>
  <si>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</si>
  <si>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</si>
  <si>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</si>
  <si>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</si>
  <si>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</si>
  <si>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</si>
  <si>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</si>
  <si>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</si>
  <si>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</si>
  <si>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</si>
  <si>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</si>
  <si>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</si>
  <si>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</si>
  <si>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</si>
  <si>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</si>
  <si>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</si>
  <si>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</si>
  <si>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</si>
  <si>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</si>
  <si>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</si>
  <si>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</si>
  <si>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</si>
  <si>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</si>
  <si>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</si>
  <si>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</si>
  <si>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</si>
  <si>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</si>
  <si>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</si>
  <si>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</si>
  <si>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</si>
  <si>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</si>
  <si>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</si>
  <si>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</si>
  <si>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</si>
  <si>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</si>
  <si>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</si>
  <si>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</si>
  <si>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</si>
  <si>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</si>
  <si>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</si>
  <si>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</si>
  <si>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</si>
  <si>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</si>
  <si>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</si>
  <si>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</si>
  <si>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</si>
  <si>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</si>
  <si>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</si>
  <si>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</si>
  <si>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</si>
  <si>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</si>
  <si>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</si>
  <si>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</si>
  <si>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</si>
  <si>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</si>
  <si>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</si>
  <si>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</si>
  <si>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</si>
  <si>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</si>
  <si>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</si>
  <si>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</si>
  <si>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</si>
  <si>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</si>
  <si>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</si>
  <si>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</si>
  <si>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</si>
  <si>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</si>
  <si>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</si>
  <si>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</si>
  <si>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</si>
  <si>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</si>
  <si>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</si>
  <si>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</si>
  <si>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</si>
  <si>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</si>
  <si>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</si>
  <si>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</si>
  <si>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</si>
  <si>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</si>
  <si>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</si>
  <si>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</si>
  <si>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</si>
  <si>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</si>
  <si>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</si>
  <si>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</si>
  <si>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</si>
  <si>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</si>
  <si>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</si>
  <si>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</si>
  <si>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</si>
  <si>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</si>
  <si>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</si>
  <si>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</si>
  <si>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</si>
  <si>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</si>
  <si>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</si>
  <si>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</si>
  <si>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</si>
  <si>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</si>
  <si>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</si>
  <si>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</si>
  <si>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</si>
  <si>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</si>
  <si>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</si>
  <si>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</si>
  <si>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</si>
  <si>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</si>
  <si>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</si>
  <si>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</si>
  <si>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</si>
  <si>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</si>
  <si>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</si>
  <si>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</si>
  <si>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</si>
  <si>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</si>
  <si>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</si>
  <si>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</si>
  <si>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</si>
  <si>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</si>
  <si>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</si>
  <si>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</si>
  <si>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</si>
  <si>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</si>
  <si>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</si>
  <si>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</si>
  <si>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</si>
  <si>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</si>
  <si>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</si>
  <si>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</si>
  <si>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</si>
  <si>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</si>
  <si>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</si>
  <si>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</si>
  <si>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</si>
  <si>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</si>
  <si>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</si>
  <si>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</si>
  <si>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</si>
  <si>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</si>
  <si>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</si>
  <si>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</si>
  <si>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</si>
  <si>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</si>
  <si>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</si>
  <si>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</si>
  <si>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</si>
  <si>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</si>
  <si>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</si>
  <si>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</si>
  <si>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</si>
  <si>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</si>
  <si>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</si>
  <si>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</si>
  <si>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</si>
  <si>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</si>
  <si>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</si>
  <si>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</si>
  <si>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</si>
  <si>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</si>
  <si>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</si>
  <si>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</si>
  <si>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</si>
  <si>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</si>
  <si>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</si>
  <si>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</si>
  <si>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</si>
  <si>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</si>
  <si>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</si>
  <si>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</si>
  <si>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</si>
  <si>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</si>
  <si>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</si>
  <si>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</si>
  <si>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</si>
  <si>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</si>
  <si>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</si>
  <si>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</si>
  <si>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</si>
  <si>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</si>
  <si>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</si>
  <si>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</si>
  <si>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</si>
  <si>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</si>
  <si>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</si>
  <si>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</si>
  <si>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</si>
  <si>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</si>
  <si>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</si>
  <si>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</si>
  <si>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</si>
  <si>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</si>
  <si>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</si>
  <si>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</si>
  <si>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</si>
  <si>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</si>
  <si>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</si>
  <si>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</si>
  <si>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</si>
  <si>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</si>
  <si>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</si>
  <si>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</si>
  <si>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</si>
  <si>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</si>
  <si>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</si>
  <si>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</si>
  <si>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</si>
  <si>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</si>
  <si>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</si>
  <si>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</si>
  <si>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</si>
  <si>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</si>
  <si>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</si>
  <si>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</si>
  <si>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</si>
  <si>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</si>
  <si>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</si>
  <si>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</si>
  <si>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</si>
  <si>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</si>
  <si>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</si>
  <si>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</si>
  <si>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</si>
  <si>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</si>
  <si>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</si>
  <si>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</si>
  <si>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</si>
  <si>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</si>
  <si>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</si>
  <si>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</si>
  <si>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</si>
  <si>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</si>
  <si>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</si>
  <si>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</si>
  <si>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</si>
  <si>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</si>
  <si>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</si>
  <si>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</si>
  <si>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</si>
  <si>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</si>
  <si>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</si>
  <si>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</si>
  <si>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</si>
  <si>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</si>
  <si>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</si>
  <si>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</si>
  <si>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</si>
  <si>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</si>
  <si>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</si>
  <si>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</si>
  <si>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</si>
  <si>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</si>
  <si>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</si>
  <si>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</si>
  <si>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</si>
  <si>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</si>
  <si>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</si>
  <si>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20220824 15:12:56</t>
  </si>
  <si>
    <t>15:12:56</t>
  </si>
  <si>
    <t>none</t>
  </si>
  <si>
    <t>Artichoke</t>
  </si>
  <si>
    <t>MPF-1093-20240607-15_57_11</t>
  </si>
  <si>
    <t>-</t>
  </si>
  <si>
    <t>0: Broadleaf</t>
  </si>
  <si>
    <t>15:13:23</t>
  </si>
  <si>
    <t>1/3</t>
  </si>
  <si>
    <t>10111111</t>
  </si>
  <si>
    <t>oioooooo</t>
  </si>
  <si>
    <t>off</t>
  </si>
  <si>
    <t>on</t>
  </si>
  <si>
    <t>20220824 15:22:28</t>
  </si>
  <si>
    <t>15:22:28</t>
  </si>
  <si>
    <t>MPF-1094-20240607-16_06_42</t>
  </si>
  <si>
    <t>DARK-1095-20240607-16_06_50</t>
  </si>
  <si>
    <t>20220824 15:29:25</t>
  </si>
  <si>
    <t>15:29:25</t>
  </si>
  <si>
    <t>MPF-1096-20240607-16_13_40</t>
  </si>
  <si>
    <t>DARK-1097-20240607-16_13_47</t>
  </si>
  <si>
    <t>15:29:52</t>
  </si>
  <si>
    <t>2/3</t>
  </si>
  <si>
    <t>20220824 15:35:06</t>
  </si>
  <si>
    <t>15:35:06</t>
  </si>
  <si>
    <t>MPF-1098-20240607-16_19_21</t>
  </si>
  <si>
    <t>DARK-1099-20240607-16_19_28</t>
  </si>
  <si>
    <t>20220824 15:43:23</t>
  </si>
  <si>
    <t>15:43:23</t>
  </si>
  <si>
    <t>MPF-1100-20240607-16_27_38</t>
  </si>
  <si>
    <t>DARK-1101-20240607-16_27_45</t>
  </si>
  <si>
    <t>20220824 15:46:23</t>
  </si>
  <si>
    <t>15:46:23</t>
  </si>
  <si>
    <t>MPF-1102-20240607-16_30_38</t>
  </si>
  <si>
    <t>DARK-1103-20240607-16_30_45</t>
  </si>
  <si>
    <t>15:46:46</t>
  </si>
  <si>
    <t>20220824 15:51:48</t>
  </si>
  <si>
    <t>15:51:48</t>
  </si>
  <si>
    <t>MPF-1104-20240607-16_36_03</t>
  </si>
  <si>
    <t>DARK-1105-20240607-16_36_10</t>
  </si>
  <si>
    <t>20220824 15:56:38</t>
  </si>
  <si>
    <t>15:56:38</t>
  </si>
  <si>
    <t>MPF-1106-20240607-16_40_53</t>
  </si>
  <si>
    <t>DARK-1107-20240607-16_41_00</t>
  </si>
  <si>
    <t>20220824 16:04:27</t>
  </si>
  <si>
    <t>16:04:27</t>
  </si>
  <si>
    <t>MPF-1108-20240607-16_48_43</t>
  </si>
  <si>
    <t>DARK-1109-20240607-16_48_50</t>
  </si>
  <si>
    <t>16:04:47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</si>
</sst>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L25"/>
  <sheetViews>
    <sheetView tabSelected="1" workbookViewId="0"/>
  </sheetViews>
  <sheetFormatPr baseColWidth="10" defaultColWidth="8.83203125" defaultRowHeight="15" x14ac:dyDescent="0.2"/>
  <sheetData>
    <row r="2" spans="1:298" x14ac:dyDescent="0.2">
      <c r="A2" t="s">
        <v>29</v>
      </c>
      <c r="B2" t="s">
        <v>30</v>
      </c>
      <c r="C2" t="s">
        <v>32</v>
      </c>
    </row>
    <row r="3" spans="1:298" x14ac:dyDescent="0.2">
      <c r="B3" t="s">
        <v>31</v>
      </c>
      <c r="C3">
        <v>21</v>
      </c>
    </row>
    <row r="4" spans="1:298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8" x14ac:dyDescent="0.2">
      <c r="B5" t="s">
        <v>19</v>
      </c>
      <c r="C5" t="s">
        <v>36</v>
      </c>
      <c r="D5">
        <v>0.57199999999999995</v>
      </c>
      <c r="E5">
        <v>0.38727420000000001</v>
      </c>
      <c r="F5">
        <v>-1.8705840000000001E-2</v>
      </c>
      <c r="G5">
        <v>0</v>
      </c>
      <c r="H5">
        <v>-7.3738900000000001E-3</v>
      </c>
      <c r="I5">
        <v>1</v>
      </c>
      <c r="J5">
        <v>2</v>
      </c>
      <c r="K5">
        <v>96.9</v>
      </c>
    </row>
    <row r="6" spans="1:298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8" x14ac:dyDescent="0.2">
      <c r="B7">
        <v>0</v>
      </c>
      <c r="C7">
        <v>1</v>
      </c>
      <c r="D7">
        <v>0</v>
      </c>
      <c r="E7">
        <v>0</v>
      </c>
    </row>
    <row r="8" spans="1:298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8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8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8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8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8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8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106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</row>
    <row r="15" spans="1:298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89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184</v>
      </c>
      <c r="CW15" t="s">
        <v>205</v>
      </c>
      <c r="CX15" t="s">
        <v>206</v>
      </c>
      <c r="CY15" t="s">
        <v>207</v>
      </c>
      <c r="CZ15" t="s">
        <v>158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116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108</v>
      </c>
      <c r="FR15" t="s">
        <v>111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</row>
    <row r="16" spans="1:298" x14ac:dyDescent="0.2">
      <c r="B16" t="s">
        <v>399</v>
      </c>
      <c r="C16" t="s">
        <v>399</v>
      </c>
      <c r="F16" t="s">
        <v>399</v>
      </c>
      <c r="J16" t="s">
        <v>399</v>
      </c>
      <c r="K16" t="s">
        <v>400</v>
      </c>
      <c r="L16" t="s">
        <v>401</v>
      </c>
      <c r="M16" t="s">
        <v>402</v>
      </c>
      <c r="N16" t="s">
        <v>403</v>
      </c>
      <c r="O16" t="s">
        <v>403</v>
      </c>
      <c r="P16" t="s">
        <v>232</v>
      </c>
      <c r="Q16" t="s">
        <v>232</v>
      </c>
      <c r="R16" t="s">
        <v>400</v>
      </c>
      <c r="S16" t="s">
        <v>400</v>
      </c>
      <c r="T16" t="s">
        <v>400</v>
      </c>
      <c r="U16" t="s">
        <v>400</v>
      </c>
      <c r="V16" t="s">
        <v>404</v>
      </c>
      <c r="W16" t="s">
        <v>405</v>
      </c>
      <c r="X16" t="s">
        <v>405</v>
      </c>
      <c r="Y16" t="s">
        <v>406</v>
      </c>
      <c r="Z16" t="s">
        <v>407</v>
      </c>
      <c r="AA16" t="s">
        <v>406</v>
      </c>
      <c r="AB16" t="s">
        <v>406</v>
      </c>
      <c r="AC16" t="s">
        <v>406</v>
      </c>
      <c r="AD16" t="s">
        <v>404</v>
      </c>
      <c r="AE16" t="s">
        <v>404</v>
      </c>
      <c r="AF16" t="s">
        <v>404</v>
      </c>
      <c r="AG16" t="s">
        <v>404</v>
      </c>
      <c r="AH16" t="s">
        <v>402</v>
      </c>
      <c r="AI16" t="s">
        <v>401</v>
      </c>
      <c r="AJ16" t="s">
        <v>402</v>
      </c>
      <c r="AK16" t="s">
        <v>403</v>
      </c>
      <c r="AL16" t="s">
        <v>403</v>
      </c>
      <c r="AM16" t="s">
        <v>408</v>
      </c>
      <c r="AN16" t="s">
        <v>409</v>
      </c>
      <c r="AO16" t="s">
        <v>401</v>
      </c>
      <c r="AP16" t="s">
        <v>410</v>
      </c>
      <c r="AQ16" t="s">
        <v>410</v>
      </c>
      <c r="AR16" t="s">
        <v>411</v>
      </c>
      <c r="AS16" t="s">
        <v>409</v>
      </c>
      <c r="AT16" t="s">
        <v>412</v>
      </c>
      <c r="AU16" t="s">
        <v>407</v>
      </c>
      <c r="AW16" t="s">
        <v>407</v>
      </c>
      <c r="AX16" t="s">
        <v>412</v>
      </c>
      <c r="BD16" t="s">
        <v>402</v>
      </c>
      <c r="BK16" t="s">
        <v>402</v>
      </c>
      <c r="BL16" t="s">
        <v>402</v>
      </c>
      <c r="BM16" t="s">
        <v>402</v>
      </c>
      <c r="BN16" t="s">
        <v>413</v>
      </c>
      <c r="CB16" t="s">
        <v>414</v>
      </c>
      <c r="CD16" t="s">
        <v>414</v>
      </c>
      <c r="CE16" t="s">
        <v>402</v>
      </c>
      <c r="CH16" t="s">
        <v>414</v>
      </c>
      <c r="CI16" t="s">
        <v>407</v>
      </c>
      <c r="CL16" t="s">
        <v>415</v>
      </c>
      <c r="CM16" t="s">
        <v>415</v>
      </c>
      <c r="CO16" t="s">
        <v>416</v>
      </c>
      <c r="CP16" t="s">
        <v>414</v>
      </c>
      <c r="CR16" t="s">
        <v>414</v>
      </c>
      <c r="CS16" t="s">
        <v>402</v>
      </c>
      <c r="CW16" t="s">
        <v>414</v>
      </c>
      <c r="CY16" t="s">
        <v>417</v>
      </c>
      <c r="DB16" t="s">
        <v>414</v>
      </c>
      <c r="DC16" t="s">
        <v>414</v>
      </c>
      <c r="DE16" t="s">
        <v>414</v>
      </c>
      <c r="DG16" t="s">
        <v>414</v>
      </c>
      <c r="DI16" t="s">
        <v>402</v>
      </c>
      <c r="DJ16" t="s">
        <v>402</v>
      </c>
      <c r="DL16" t="s">
        <v>418</v>
      </c>
      <c r="DM16" t="s">
        <v>419</v>
      </c>
      <c r="DP16" t="s">
        <v>400</v>
      </c>
      <c r="DR16" t="s">
        <v>399</v>
      </c>
      <c r="DS16" t="s">
        <v>403</v>
      </c>
      <c r="DT16" t="s">
        <v>403</v>
      </c>
      <c r="DU16" t="s">
        <v>410</v>
      </c>
      <c r="DV16" t="s">
        <v>410</v>
      </c>
      <c r="DW16" t="s">
        <v>403</v>
      </c>
      <c r="DX16" t="s">
        <v>410</v>
      </c>
      <c r="DY16" t="s">
        <v>412</v>
      </c>
      <c r="DZ16" t="s">
        <v>406</v>
      </c>
      <c r="EA16" t="s">
        <v>406</v>
      </c>
      <c r="EB16" t="s">
        <v>405</v>
      </c>
      <c r="EC16" t="s">
        <v>405</v>
      </c>
      <c r="ED16" t="s">
        <v>405</v>
      </c>
      <c r="EE16" t="s">
        <v>405</v>
      </c>
      <c r="EF16" t="s">
        <v>405</v>
      </c>
      <c r="EG16" t="s">
        <v>420</v>
      </c>
      <c r="EH16" t="s">
        <v>402</v>
      </c>
      <c r="EI16" t="s">
        <v>402</v>
      </c>
      <c r="EJ16" t="s">
        <v>403</v>
      </c>
      <c r="EK16" t="s">
        <v>403</v>
      </c>
      <c r="EL16" t="s">
        <v>403</v>
      </c>
      <c r="EM16" t="s">
        <v>410</v>
      </c>
      <c r="EN16" t="s">
        <v>403</v>
      </c>
      <c r="EO16" t="s">
        <v>410</v>
      </c>
      <c r="EP16" t="s">
        <v>406</v>
      </c>
      <c r="EQ16" t="s">
        <v>406</v>
      </c>
      <c r="ER16" t="s">
        <v>405</v>
      </c>
      <c r="ES16" t="s">
        <v>405</v>
      </c>
      <c r="ET16" t="s">
        <v>402</v>
      </c>
      <c r="EY16" t="s">
        <v>402</v>
      </c>
      <c r="FB16" t="s">
        <v>405</v>
      </c>
      <c r="FC16" t="s">
        <v>405</v>
      </c>
      <c r="FD16" t="s">
        <v>405</v>
      </c>
      <c r="FE16" t="s">
        <v>405</v>
      </c>
      <c r="FF16" t="s">
        <v>405</v>
      </c>
      <c r="FG16" t="s">
        <v>402</v>
      </c>
      <c r="FH16" t="s">
        <v>402</v>
      </c>
      <c r="FI16" t="s">
        <v>402</v>
      </c>
      <c r="FJ16" t="s">
        <v>399</v>
      </c>
      <c r="FM16" t="s">
        <v>421</v>
      </c>
      <c r="FN16" t="s">
        <v>421</v>
      </c>
      <c r="FP16" t="s">
        <v>399</v>
      </c>
      <c r="FQ16" t="s">
        <v>422</v>
      </c>
      <c r="FS16" t="s">
        <v>399</v>
      </c>
      <c r="FT16" t="s">
        <v>399</v>
      </c>
      <c r="FV16" t="s">
        <v>423</v>
      </c>
      <c r="FW16" t="s">
        <v>424</v>
      </c>
      <c r="FX16" t="s">
        <v>423</v>
      </c>
      <c r="FY16" t="s">
        <v>424</v>
      </c>
      <c r="FZ16" t="s">
        <v>423</v>
      </c>
      <c r="GA16" t="s">
        <v>424</v>
      </c>
      <c r="GB16" t="s">
        <v>407</v>
      </c>
      <c r="GC16" t="s">
        <v>407</v>
      </c>
      <c r="GD16" t="s">
        <v>403</v>
      </c>
      <c r="GE16" t="s">
        <v>425</v>
      </c>
      <c r="GF16" t="s">
        <v>403</v>
      </c>
      <c r="GI16" t="s">
        <v>426</v>
      </c>
      <c r="GL16" t="s">
        <v>410</v>
      </c>
      <c r="GM16" t="s">
        <v>427</v>
      </c>
      <c r="GN16" t="s">
        <v>410</v>
      </c>
      <c r="GS16" t="s">
        <v>428</v>
      </c>
      <c r="GT16" t="s">
        <v>428</v>
      </c>
      <c r="HG16" t="s">
        <v>428</v>
      </c>
      <c r="HH16" t="s">
        <v>428</v>
      </c>
      <c r="HI16" t="s">
        <v>429</v>
      </c>
      <c r="HJ16" t="s">
        <v>429</v>
      </c>
      <c r="HK16" t="s">
        <v>405</v>
      </c>
      <c r="HL16" t="s">
        <v>405</v>
      </c>
      <c r="HM16" t="s">
        <v>407</v>
      </c>
      <c r="HN16" t="s">
        <v>405</v>
      </c>
      <c r="HO16" t="s">
        <v>410</v>
      </c>
      <c r="HP16" t="s">
        <v>407</v>
      </c>
      <c r="HQ16" t="s">
        <v>407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430</v>
      </c>
      <c r="IA16" t="s">
        <v>431</v>
      </c>
      <c r="IB16" t="s">
        <v>430</v>
      </c>
      <c r="IC16" t="s">
        <v>430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V16" t="s">
        <v>428</v>
      </c>
      <c r="IW16" t="s">
        <v>407</v>
      </c>
      <c r="IX16" t="s">
        <v>407</v>
      </c>
      <c r="IY16" t="s">
        <v>423</v>
      </c>
      <c r="IZ16" t="s">
        <v>424</v>
      </c>
      <c r="JA16" t="s">
        <v>424</v>
      </c>
      <c r="JE16" t="s">
        <v>424</v>
      </c>
      <c r="JI16" t="s">
        <v>403</v>
      </c>
      <c r="JJ16" t="s">
        <v>403</v>
      </c>
      <c r="JK16" t="s">
        <v>410</v>
      </c>
      <c r="JL16" t="s">
        <v>410</v>
      </c>
      <c r="JM16" t="s">
        <v>432</v>
      </c>
      <c r="JN16" t="s">
        <v>432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405</v>
      </c>
      <c r="JV16" t="s">
        <v>428</v>
      </c>
      <c r="JX16" t="s">
        <v>412</v>
      </c>
      <c r="JY16" t="s">
        <v>412</v>
      </c>
      <c r="JZ16" t="s">
        <v>405</v>
      </c>
      <c r="KA16" t="s">
        <v>405</v>
      </c>
      <c r="KB16" t="s">
        <v>405</v>
      </c>
      <c r="KC16" t="s">
        <v>405</v>
      </c>
      <c r="KD16" t="s">
        <v>405</v>
      </c>
      <c r="KE16" t="s">
        <v>407</v>
      </c>
      <c r="KF16" t="s">
        <v>407</v>
      </c>
      <c r="KG16" t="s">
        <v>407</v>
      </c>
      <c r="KH16" t="s">
        <v>405</v>
      </c>
      <c r="KI16" t="s">
        <v>403</v>
      </c>
      <c r="KJ16" t="s">
        <v>410</v>
      </c>
      <c r="KK16" t="s">
        <v>407</v>
      </c>
      <c r="KL16" t="s">
        <v>407</v>
      </c>
    </row>
    <row r="17" spans="1:298" x14ac:dyDescent="0.2">
      <c r="A17">
        <v>1</v>
      </c>
      <c r="B17">
        <v>1661375576</v>
      </c>
      <c r="C17">
        <v>0</v>
      </c>
      <c r="D17" t="s">
        <v>433</v>
      </c>
      <c r="E17" t="s">
        <v>434</v>
      </c>
      <c r="F17" t="s">
        <v>435</v>
      </c>
      <c r="H17" t="s">
        <v>436</v>
      </c>
      <c r="J17">
        <v>1661375576</v>
      </c>
      <c r="K17">
        <f t="shared" ref="K17:K25" si="0">(L17)/1000</f>
        <v>3.3958943211574409E-3</v>
      </c>
      <c r="L17">
        <f t="shared" ref="L17:L25" si="1">IF(DQ17, AO17, AI17)</f>
        <v>3.3958943211574408</v>
      </c>
      <c r="M17">
        <f t="shared" ref="M17:M25" si="2">IF(DQ17, AJ17, AH17)</f>
        <v>0.4423827076204071</v>
      </c>
      <c r="N17">
        <f t="shared" ref="N17:N25" si="3">DS17 - IF(AV17&gt;1, M17*DM17*100/(AX17*EG17), 0)</f>
        <v>417.33800000000002</v>
      </c>
      <c r="O17">
        <f t="shared" ref="O17:O25" si="4">((U17-K17/2)*N17-M17)/(U17+K17/2)</f>
        <v>402.69549247340092</v>
      </c>
      <c r="P17">
        <f t="shared" ref="P17:P25" si="5">O17*(DZ17+EA17)/1000</f>
        <v>40.571525281565393</v>
      </c>
      <c r="Q17">
        <f t="shared" ref="Q17:Q25" si="6">(DS17 - IF(AV17&gt;1, M17*DM17*100/(AX17*EG17), 0))*(DZ17+EA17)/1000</f>
        <v>42.046756257338401</v>
      </c>
      <c r="R17">
        <f t="shared" ref="R17:R25" si="7">2/((1/T17-1/S17)+SIGN(T17)*SQRT((1/T17-1/S17)*(1/T17-1/S17) + 4*DN17/((DN17+1)*(DN17+1))*(2*1/T17*1/S17-1/S17*1/S17)))</f>
        <v>0.20742359054546555</v>
      </c>
      <c r="S17">
        <f t="shared" ref="S17:S25" si="8">IF(LEFT(DO17,1)&lt;&gt;"0",IF(LEFT(DO17,1)="1",3,DP17),$D$5+$E$5*(EG17*DZ17/($K$5*1000))+$F$5*(EG17*DZ17/($K$5*1000))*MAX(MIN(DM17,$J$5),$I$5)*MAX(MIN(DM17,$J$5),$I$5)+$G$5*MAX(MIN(DM17,$J$5),$I$5)*(EG17*DZ17/($K$5*1000))+$H$5*(EG17*DZ17/($K$5*1000))*(EG17*DZ17/($K$5*1000)))</f>
        <v>2.8434960012847208</v>
      </c>
      <c r="T17">
        <f t="shared" ref="T17:T25" si="9">K17*(1000-(1000*0.61365*EXP(17.502*X17/(240.97+X17))/(DZ17+EA17)+DU17)/2)/(1000*0.61365*EXP(17.502*X17/(240.97+X17))/(DZ17+EA17)-DU17)</f>
        <v>0.19936933445295704</v>
      </c>
      <c r="U17">
        <f t="shared" ref="U17:U25" si="10">1/((DN17+1)/(R17/1.6)+1/(S17/1.37)) + DN17/((DN17+1)/(R17/1.6) + DN17/(S17/1.37))</f>
        <v>0.12530341844879489</v>
      </c>
      <c r="V17">
        <f t="shared" ref="V17:V25" si="11">(DI17*DL17)</f>
        <v>3.9904788143639994E-3</v>
      </c>
      <c r="W17">
        <f t="shared" ref="W17:W25" si="12">(EB17+(V17+2*0.95*0.0000000567*(((EB17+$B$7)+273)^4-(EB17+273)^4)-44100*K17)/(1.84*29.3*S17+8*0.95*0.0000000567*(EB17+273)^3))</f>
        <v>21.311205974822212</v>
      </c>
      <c r="X17">
        <f t="shared" ref="X17:X25" si="13">($C$7*EC17+$D$7*ED17+$E$7*W17)</f>
        <v>23.9102</v>
      </c>
      <c r="Y17">
        <f t="shared" ref="Y17:Y25" si="14">0.61365*EXP(17.502*X17/(240.97+X17))</f>
        <v>2.9788567937062305</v>
      </c>
      <c r="Z17">
        <f t="shared" ref="Z17:Z25" si="15">(AA17/AB17*100)</f>
        <v>48.303155278112293</v>
      </c>
      <c r="AA17">
        <f t="shared" ref="AA17:AA25" si="16">DU17*(DZ17+EA17)/1000</f>
        <v>1.29920001525204</v>
      </c>
      <c r="AB17">
        <f t="shared" ref="AB17:AB25" si="17">0.61365*EXP(17.502*EB17/(240.97+EB17))</f>
        <v>2.6896793962458787</v>
      </c>
      <c r="AC17">
        <f t="shared" ref="AC17:AC25" si="18">(Y17-DU17*(DZ17+EA17)/1000)</f>
        <v>1.6796567784541905</v>
      </c>
      <c r="AD17">
        <f t="shared" ref="AD17:AD25" si="19">(-K17*44100)</f>
        <v>-149.75893956304316</v>
      </c>
      <c r="AE17">
        <f t="shared" ref="AE17:AE25" si="20">2*29.3*S17*0.92*(EB17-X17)</f>
        <v>-258.76796323908985</v>
      </c>
      <c r="AF17">
        <f t="shared" ref="AF17:AF25" si="21">2*0.95*0.0000000567*(((EB17+$B$7)+273)^4-(X17+273)^4)</f>
        <v>-18.877266694329503</v>
      </c>
      <c r="AG17">
        <f t="shared" ref="AG17:AG25" si="22">V17+AF17+AD17+AE17</f>
        <v>-427.40017901764816</v>
      </c>
      <c r="AH17">
        <f t="shared" ref="AH17:AH25" si="23">DY17*AV17*(DT17-DS17*(1000-AV17*DV17)/(1000-AV17*DU17))/(100*DM17)</f>
        <v>1.100171861388151</v>
      </c>
      <c r="AI17">
        <f t="shared" ref="AI17:AI25" si="24">1000*DY17*AV17*(DU17-DV17)/(100*DM17*(1000-AV17*DU17))</f>
        <v>3.5871866175898108</v>
      </c>
      <c r="AJ17">
        <f t="shared" ref="AJ17:AJ25" si="25">(AK17 - AL17 - DZ17*1000/(8.314*(EB17+273.15)) * AN17/DY17 * AM17) * DY17/(100*DM17) * (1000 - DV17)/1000</f>
        <v>0.4423827076204071</v>
      </c>
      <c r="AK17">
        <v>422.833490225003</v>
      </c>
      <c r="AL17">
        <v>422.44102424242402</v>
      </c>
      <c r="AM17">
        <v>6.7441643810939297E-2</v>
      </c>
      <c r="AN17">
        <v>66.9899671467861</v>
      </c>
      <c r="AO17">
        <f t="shared" ref="AO17:AO25" si="26">(AQ17 - AP17 + DZ17*1000/(8.314*(EB17+273.15)) * AS17/DY17 * AR17) * DY17/(100*DM17) * 1000/(1000 - AQ17)</f>
        <v>3.3958943211574408</v>
      </c>
      <c r="AP17">
        <v>11.714196930471701</v>
      </c>
      <c r="AQ17">
        <v>12.9583593939394</v>
      </c>
      <c r="AR17">
        <v>-6.2351468063184402E-2</v>
      </c>
      <c r="AS17">
        <v>78.485874508960407</v>
      </c>
      <c r="AT17">
        <v>11</v>
      </c>
      <c r="AU17">
        <v>2</v>
      </c>
      <c r="AV17">
        <f t="shared" ref="AV17:AV25" si="27">IF(AT17*$H$13&gt;=AX17,1,(AX17/(AX17-AT17*$H$13)))</f>
        <v>1</v>
      </c>
      <c r="AW17">
        <f t="shared" ref="AW17:AW25" si="28">(AV17-1)*100</f>
        <v>0</v>
      </c>
      <c r="AX17">
        <f t="shared" ref="AX17:AX25" si="29">MAX(0,($B$13+$C$13*EG17)/(1+$D$13*EG17)*DZ17/(EB17+273)*$E$13)</f>
        <v>48671.805503129181</v>
      </c>
      <c r="AY17" t="s">
        <v>437</v>
      </c>
      <c r="AZ17">
        <v>7882.92</v>
      </c>
      <c r="BA17">
        <v>198.17760000000001</v>
      </c>
      <c r="BB17">
        <v>1035.01820314107</v>
      </c>
      <c r="BC17">
        <f t="shared" ref="BC17:BC25" si="30">1-BA17/BB17</f>
        <v>0.80852742550945356</v>
      </c>
      <c r="BD17">
        <v>0.44238270761981602</v>
      </c>
      <c r="BE17" t="s">
        <v>438</v>
      </c>
      <c r="BF17" t="s">
        <v>438</v>
      </c>
      <c r="BG17">
        <v>0</v>
      </c>
      <c r="BH17">
        <v>0</v>
      </c>
      <c r="BI17" t="e">
        <f t="shared" ref="BI17:BI25" si="31">1-BG17/BH17</f>
        <v>#DIV/0!</v>
      </c>
      <c r="BJ17">
        <v>0.5</v>
      </c>
      <c r="BK17">
        <f t="shared" ref="BK17:BK25" si="32">DJ17</f>
        <v>2.1002520075599999E-2</v>
      </c>
      <c r="BL17">
        <f t="shared" ref="BL17:BL25" si="33">M17</f>
        <v>0.4423827076204071</v>
      </c>
      <c r="BM17" t="e">
        <f t="shared" ref="BM17:BM25" si="34">BI17*BJ17*BK17</f>
        <v>#DIV/0!</v>
      </c>
      <c r="BN17">
        <f t="shared" ref="BN17:BN25" si="35">(BL17-BD17)/BK17</f>
        <v>2.8143419750715192E-11</v>
      </c>
      <c r="BO17" t="e">
        <f t="shared" ref="BO17:BO25" si="36">(BB17-BH17)/BH17</f>
        <v>#DIV/0!</v>
      </c>
      <c r="BP17" t="e">
        <f t="shared" ref="BP17:BP25" si="37">BA17/(BC17+BA17/BH17)</f>
        <v>#DIV/0!</v>
      </c>
      <c r="BQ17" t="s">
        <v>438</v>
      </c>
      <c r="BR17">
        <v>0</v>
      </c>
      <c r="BS17" t="e">
        <f t="shared" ref="BS17:BS25" si="38">IF(BR17&lt;&gt;0, BR17, BP17)</f>
        <v>#DIV/0!</v>
      </c>
      <c r="BT17" t="e">
        <f t="shared" ref="BT17:BT25" si="39">1-BS17/BH17</f>
        <v>#DIV/0!</v>
      </c>
      <c r="BU17" t="e">
        <f t="shared" ref="BU17:BU25" si="40">(BH17-BG17)/(BH17-BS17)</f>
        <v>#DIV/0!</v>
      </c>
      <c r="BV17" t="e">
        <f t="shared" ref="BV17:BV25" si="41">(BB17-BH17)/(BB17-BS17)</f>
        <v>#DIV/0!</v>
      </c>
      <c r="BW17">
        <f t="shared" ref="BW17:BW25" si="42">(BH17-BG17)/(BH17-BA17)</f>
        <v>0</v>
      </c>
      <c r="BX17">
        <f t="shared" ref="BX17:BX25" si="43">(BB17-BH17)/(BB17-BA17)</f>
        <v>1.2368164250827971</v>
      </c>
      <c r="BY17" t="e">
        <f t="shared" ref="BY17:BY25" si="44">(BU17*BS17/BG17)</f>
        <v>#DIV/0!</v>
      </c>
      <c r="BZ17" t="e">
        <f t="shared" ref="BZ17:BZ25" si="45">(1-BY17)</f>
        <v>#DIV/0!</v>
      </c>
      <c r="CA17">
        <v>1093</v>
      </c>
      <c r="CB17">
        <v>290</v>
      </c>
      <c r="CC17">
        <v>986.55</v>
      </c>
      <c r="CD17">
        <v>285</v>
      </c>
      <c r="CE17">
        <v>7882.92</v>
      </c>
      <c r="CF17">
        <v>988.46</v>
      </c>
      <c r="CG17">
        <v>-1.91</v>
      </c>
      <c r="CH17">
        <v>300</v>
      </c>
      <c r="CI17">
        <v>24</v>
      </c>
      <c r="CJ17">
        <v>1035.01820314107</v>
      </c>
      <c r="CK17">
        <v>2.3747629170646598</v>
      </c>
      <c r="CL17">
        <v>-36.704447268844604</v>
      </c>
      <c r="CM17">
        <v>1.6210265938877</v>
      </c>
      <c r="CN17">
        <v>0.94821457321949998</v>
      </c>
      <c r="CO17">
        <v>-6.53308854282537E-3</v>
      </c>
      <c r="CP17">
        <v>290</v>
      </c>
      <c r="CQ17">
        <v>969.42</v>
      </c>
      <c r="CR17">
        <v>615</v>
      </c>
      <c r="CS17">
        <v>7878.17</v>
      </c>
      <c r="CT17">
        <v>988.43</v>
      </c>
      <c r="CU17">
        <v>-19.010000000000002</v>
      </c>
      <c r="DI17">
        <f t="shared" ref="DI17:DI25" si="46">$B$11*EH17+$C$11*EI17+$F$11*ET17*(1-EW17)</f>
        <v>5.0002999999999999E-2</v>
      </c>
      <c r="DJ17">
        <f t="shared" ref="DJ17:DJ25" si="47">DI17*DK17</f>
        <v>2.1002520075599999E-2</v>
      </c>
      <c r="DK17">
        <f t="shared" ref="DK17:DK25" si="48">($B$11*$D$9+$C$11*$D$9+$F$11*((FG17+EY17)/MAX(FG17+EY17+FH17, 0.1)*$I$9+FH17/MAX(FG17+EY17+FH17, 0.1)*$J$9))/($B$11+$C$11+$F$11)</f>
        <v>0.42002519999999999</v>
      </c>
      <c r="DL17">
        <f t="shared" ref="DL17:DL25" si="49">($B$11*$K$9+$C$11*$K$9+$F$11*((FG17+EY17)/MAX(FG17+EY17+FH17, 0.1)*$P$9+FH17/MAX(FG17+EY17+FH17, 0.1)*$Q$9))/($B$11+$C$11+$F$11)</f>
        <v>7.9804787999999988E-2</v>
      </c>
      <c r="DM17">
        <v>2</v>
      </c>
      <c r="DN17">
        <v>0.5</v>
      </c>
      <c r="DO17" t="s">
        <v>439</v>
      </c>
      <c r="DP17">
        <v>2</v>
      </c>
      <c r="DQ17" t="b">
        <v>1</v>
      </c>
      <c r="DR17">
        <v>1661375576</v>
      </c>
      <c r="DS17">
        <v>417.33800000000002</v>
      </c>
      <c r="DT17">
        <v>418.08</v>
      </c>
      <c r="DU17">
        <v>12.895300000000001</v>
      </c>
      <c r="DV17">
        <v>11.883699999999999</v>
      </c>
      <c r="DW17">
        <v>419.68900000000002</v>
      </c>
      <c r="DX17">
        <v>13.0143</v>
      </c>
      <c r="DY17">
        <v>700.06500000000005</v>
      </c>
      <c r="DZ17">
        <v>100.672</v>
      </c>
      <c r="EA17">
        <v>7.7886800000000006E-2</v>
      </c>
      <c r="EB17">
        <v>22.222200000000001</v>
      </c>
      <c r="EC17">
        <v>23.9102</v>
      </c>
      <c r="ED17">
        <v>999.9</v>
      </c>
      <c r="EE17">
        <v>0</v>
      </c>
      <c r="EF17">
        <v>0</v>
      </c>
      <c r="EG17">
        <v>8970.6200000000008</v>
      </c>
      <c r="EH17">
        <v>0</v>
      </c>
      <c r="EI17">
        <v>2.1813699999999998</v>
      </c>
      <c r="EJ17">
        <v>-0.99417100000000003</v>
      </c>
      <c r="EK17">
        <v>422.54300000000001</v>
      </c>
      <c r="EL17">
        <v>423.108</v>
      </c>
      <c r="EM17">
        <v>1.03244</v>
      </c>
      <c r="EN17">
        <v>418.08</v>
      </c>
      <c r="EO17">
        <v>11.883699999999999</v>
      </c>
      <c r="EP17">
        <v>1.3002899999999999</v>
      </c>
      <c r="EQ17">
        <v>1.19635</v>
      </c>
      <c r="ER17">
        <v>10.802199999999999</v>
      </c>
      <c r="ES17">
        <v>9.55626</v>
      </c>
      <c r="ET17">
        <v>5.0002999999999999E-2</v>
      </c>
      <c r="EU17">
        <v>0</v>
      </c>
      <c r="EV17">
        <v>0</v>
      </c>
      <c r="EW17">
        <v>0</v>
      </c>
      <c r="EX17">
        <v>197.75</v>
      </c>
      <c r="EY17">
        <v>5.0002999999999999E-2</v>
      </c>
      <c r="EZ17">
        <v>3.43</v>
      </c>
      <c r="FA17">
        <v>-0.53</v>
      </c>
      <c r="FB17">
        <v>38.75</v>
      </c>
      <c r="FC17">
        <v>43.125</v>
      </c>
      <c r="FD17">
        <v>41.561999999999998</v>
      </c>
      <c r="FE17">
        <v>42.875</v>
      </c>
      <c r="FF17">
        <v>40.75</v>
      </c>
      <c r="FG17">
        <v>0</v>
      </c>
      <c r="FH17">
        <v>0</v>
      </c>
      <c r="FI17">
        <v>0</v>
      </c>
      <c r="FJ17">
        <v>873.79999995231606</v>
      </c>
      <c r="FK17">
        <v>0</v>
      </c>
      <c r="FL17">
        <v>198.17760000000001</v>
      </c>
      <c r="FM17">
        <v>-4.9607691697582004</v>
      </c>
      <c r="FN17">
        <v>-0.85846160436288599</v>
      </c>
      <c r="FO17">
        <v>6.2312000000000003</v>
      </c>
      <c r="FP17">
        <v>15</v>
      </c>
      <c r="FQ17">
        <v>1661375603</v>
      </c>
      <c r="FR17" t="s">
        <v>440</v>
      </c>
      <c r="FS17">
        <v>1661375603</v>
      </c>
      <c r="FT17">
        <v>1661375596</v>
      </c>
      <c r="FU17">
        <v>4</v>
      </c>
      <c r="FV17">
        <v>0.252</v>
      </c>
      <c r="FW17">
        <v>-7.0000000000000001E-3</v>
      </c>
      <c r="FX17">
        <v>-2.351</v>
      </c>
      <c r="FY17">
        <v>-0.11899999999999999</v>
      </c>
      <c r="FZ17">
        <v>418</v>
      </c>
      <c r="GA17">
        <v>12</v>
      </c>
      <c r="GB17">
        <v>0.44</v>
      </c>
      <c r="GC17">
        <v>0.09</v>
      </c>
      <c r="GD17">
        <v>-1.15875885714286</v>
      </c>
      <c r="GE17">
        <v>0.37216753246753398</v>
      </c>
      <c r="GF17">
        <v>0.15815680552157399</v>
      </c>
      <c r="GG17">
        <v>1</v>
      </c>
      <c r="GH17">
        <v>198.61558823529401</v>
      </c>
      <c r="GI17">
        <v>-2.6748663110286501</v>
      </c>
      <c r="GJ17">
        <v>1.4794160039700699</v>
      </c>
      <c r="GK17">
        <v>0</v>
      </c>
      <c r="GL17">
        <v>1.7839261904761901</v>
      </c>
      <c r="GM17">
        <v>-1.3784220779220799</v>
      </c>
      <c r="GN17">
        <v>0.26144255951995399</v>
      </c>
      <c r="GO17">
        <v>0</v>
      </c>
      <c r="GP17">
        <v>1</v>
      </c>
      <c r="GQ17">
        <v>3</v>
      </c>
      <c r="GR17" t="s">
        <v>441</v>
      </c>
      <c r="GS17">
        <v>3.32714</v>
      </c>
      <c r="GT17">
        <v>2.8162699999999998</v>
      </c>
      <c r="GU17">
        <v>0.101923</v>
      </c>
      <c r="GV17">
        <v>0.10159</v>
      </c>
      <c r="GW17">
        <v>7.4625200000000003E-2</v>
      </c>
      <c r="GX17">
        <v>6.9561700000000004E-2</v>
      </c>
      <c r="GY17">
        <v>31336.5</v>
      </c>
      <c r="GZ17">
        <v>28367.7</v>
      </c>
      <c r="HA17">
        <v>31133.5</v>
      </c>
      <c r="HB17">
        <v>28910.9</v>
      </c>
      <c r="HC17">
        <v>38405.300000000003</v>
      </c>
      <c r="HD17">
        <v>36597.599999999999</v>
      </c>
      <c r="HE17">
        <v>44143.9</v>
      </c>
      <c r="HF17">
        <v>42002.1</v>
      </c>
      <c r="HG17">
        <v>2.36252</v>
      </c>
      <c r="HH17">
        <v>2.3452700000000002</v>
      </c>
      <c r="HI17">
        <v>8.71643E-2</v>
      </c>
      <c r="HJ17">
        <v>0</v>
      </c>
      <c r="HK17">
        <v>22.475899999999999</v>
      </c>
      <c r="HL17">
        <v>999.9</v>
      </c>
      <c r="HM17">
        <v>52.198</v>
      </c>
      <c r="HN17">
        <v>30.725999999999999</v>
      </c>
      <c r="HO17">
        <v>23.027799999999999</v>
      </c>
      <c r="HP17">
        <v>51.471899999999998</v>
      </c>
      <c r="HQ17">
        <v>34.443100000000001</v>
      </c>
      <c r="HR17">
        <v>2</v>
      </c>
      <c r="HS17">
        <v>9.0381100000000006E-2</v>
      </c>
      <c r="HT17">
        <v>4.4687700000000001</v>
      </c>
      <c r="HU17">
        <v>20.2012</v>
      </c>
      <c r="HV17">
        <v>5.2229799999999997</v>
      </c>
      <c r="HW17">
        <v>11.992000000000001</v>
      </c>
      <c r="HX17">
        <v>4.9909999999999997</v>
      </c>
      <c r="HY17">
        <v>3.29515</v>
      </c>
      <c r="HZ17">
        <v>9999</v>
      </c>
      <c r="IA17">
        <v>3.3</v>
      </c>
      <c r="IB17">
        <v>8994.6</v>
      </c>
      <c r="IC17">
        <v>-30067.4</v>
      </c>
      <c r="ID17">
        <v>1.8775900000000001</v>
      </c>
      <c r="IE17">
        <v>1.87653</v>
      </c>
      <c r="IF17">
        <v>1.8751500000000001</v>
      </c>
      <c r="IG17">
        <v>1.8771599999999999</v>
      </c>
      <c r="IH17">
        <v>1.8778999999999999</v>
      </c>
      <c r="II17">
        <v>1.8753200000000001</v>
      </c>
      <c r="IJ17">
        <v>1.8793899999999999</v>
      </c>
      <c r="IK17">
        <v>1.8809400000000001</v>
      </c>
      <c r="IL17">
        <v>5</v>
      </c>
      <c r="IM17">
        <v>0</v>
      </c>
      <c r="IN17">
        <v>0</v>
      </c>
      <c r="IO17">
        <v>0</v>
      </c>
      <c r="IP17" t="s">
        <v>442</v>
      </c>
      <c r="IQ17" t="s">
        <v>443</v>
      </c>
      <c r="IR17" t="s">
        <v>444</v>
      </c>
      <c r="IS17" t="s">
        <v>445</v>
      </c>
      <c r="IT17" t="s">
        <v>445</v>
      </c>
      <c r="IU17" t="s">
        <v>444</v>
      </c>
      <c r="IV17">
        <v>0</v>
      </c>
      <c r="IW17">
        <v>100</v>
      </c>
      <c r="IX17">
        <v>100</v>
      </c>
      <c r="IY17">
        <v>-2.351</v>
      </c>
      <c r="IZ17">
        <v>-0.11899999999999999</v>
      </c>
      <c r="JA17">
        <v>-2.6029</v>
      </c>
      <c r="JB17">
        <v>0</v>
      </c>
      <c r="JC17">
        <v>0</v>
      </c>
      <c r="JD17">
        <v>0</v>
      </c>
      <c r="JE17">
        <v>-0.21270974687456701</v>
      </c>
      <c r="JF17">
        <v>-4.04678581008747E-3</v>
      </c>
      <c r="JG17">
        <v>1.0821509135867399E-3</v>
      </c>
      <c r="JH17">
        <v>-7.3057732816702703E-6</v>
      </c>
      <c r="JI17">
        <v>2</v>
      </c>
      <c r="JJ17">
        <v>9</v>
      </c>
      <c r="JK17">
        <v>2</v>
      </c>
      <c r="JL17">
        <v>33</v>
      </c>
      <c r="JM17">
        <v>19.3</v>
      </c>
      <c r="JN17">
        <v>19.3</v>
      </c>
      <c r="JO17">
        <v>0.159912</v>
      </c>
      <c r="JP17">
        <v>4.99878</v>
      </c>
      <c r="JQ17">
        <v>2.2485400000000002</v>
      </c>
      <c r="JR17">
        <v>2.5964399999999999</v>
      </c>
      <c r="JS17">
        <v>2.19482</v>
      </c>
      <c r="JT17">
        <v>2.3925800000000002</v>
      </c>
      <c r="JU17">
        <v>33.512999999999998</v>
      </c>
      <c r="JV17">
        <v>24.262599999999999</v>
      </c>
      <c r="JW17">
        <v>2</v>
      </c>
      <c r="JX17">
        <v>728.49599999999998</v>
      </c>
      <c r="JY17">
        <v>777.42399999999998</v>
      </c>
      <c r="JZ17">
        <v>18.819199999999999</v>
      </c>
      <c r="KA17">
        <v>28.569700000000001</v>
      </c>
      <c r="KB17">
        <v>30.003799999999998</v>
      </c>
      <c r="KC17">
        <v>28.186199999999999</v>
      </c>
      <c r="KD17">
        <v>28.1417</v>
      </c>
      <c r="KE17">
        <v>-1</v>
      </c>
      <c r="KF17">
        <v>52.075600000000001</v>
      </c>
      <c r="KG17">
        <v>91.408100000000005</v>
      </c>
      <c r="KH17">
        <v>18.5031</v>
      </c>
      <c r="KI17">
        <v>420</v>
      </c>
      <c r="KJ17">
        <v>12.328900000000001</v>
      </c>
      <c r="KK17">
        <v>99.474699999999999</v>
      </c>
      <c r="KL17">
        <v>96.293400000000005</v>
      </c>
    </row>
    <row r="18" spans="1:298" x14ac:dyDescent="0.2">
      <c r="A18">
        <v>2</v>
      </c>
      <c r="B18">
        <v>1661376148</v>
      </c>
      <c r="C18">
        <v>572</v>
      </c>
      <c r="D18" t="s">
        <v>446</v>
      </c>
      <c r="E18" t="s">
        <v>447</v>
      </c>
      <c r="F18" t="s">
        <v>435</v>
      </c>
      <c r="H18" t="s">
        <v>436</v>
      </c>
      <c r="J18">
        <v>1661376148</v>
      </c>
      <c r="K18">
        <f t="shared" si="0"/>
        <v>9.5097731110753599E-4</v>
      </c>
      <c r="L18">
        <f t="shared" si="1"/>
        <v>0.95097731110753603</v>
      </c>
      <c r="M18">
        <f t="shared" si="2"/>
        <v>6.5211083723994916</v>
      </c>
      <c r="N18">
        <f t="shared" si="3"/>
        <v>419.90499999999997</v>
      </c>
      <c r="O18">
        <f t="shared" si="4"/>
        <v>208.79986149689313</v>
      </c>
      <c r="P18">
        <f t="shared" si="5"/>
        <v>21.03289070586321</v>
      </c>
      <c r="Q18">
        <f t="shared" si="6"/>
        <v>42.297997271310003</v>
      </c>
      <c r="R18">
        <f t="shared" si="7"/>
        <v>5.2140569847143686E-2</v>
      </c>
      <c r="S18">
        <f t="shared" si="8"/>
        <v>2.8451523036219974</v>
      </c>
      <c r="T18">
        <f t="shared" si="9"/>
        <v>5.1615488277743253E-2</v>
      </c>
      <c r="U18">
        <f t="shared" si="10"/>
        <v>3.2306415893483306E-2</v>
      </c>
      <c r="V18">
        <f t="shared" si="11"/>
        <v>226.1169783507554</v>
      </c>
      <c r="W18">
        <f t="shared" si="12"/>
        <v>23.114768819741787</v>
      </c>
      <c r="X18">
        <f t="shared" si="13"/>
        <v>24.809200000000001</v>
      </c>
      <c r="Y18">
        <f t="shared" si="14"/>
        <v>3.1436870036291449</v>
      </c>
      <c r="Z18">
        <f t="shared" si="15"/>
        <v>50.099470191335939</v>
      </c>
      <c r="AA18">
        <f t="shared" si="16"/>
        <v>1.3289713335162001</v>
      </c>
      <c r="AB18">
        <f t="shared" si="17"/>
        <v>2.6526654442466113</v>
      </c>
      <c r="AC18">
        <f t="shared" si="18"/>
        <v>1.8147156701129448</v>
      </c>
      <c r="AD18">
        <f t="shared" si="19"/>
        <v>-41.938099419842338</v>
      </c>
      <c r="AE18">
        <f t="shared" si="20"/>
        <v>-431.69476783433072</v>
      </c>
      <c r="AF18">
        <f t="shared" si="21"/>
        <v>-31.581710731056219</v>
      </c>
      <c r="AG18">
        <f t="shared" si="22"/>
        <v>-279.09759963447385</v>
      </c>
      <c r="AH18">
        <f t="shared" si="23"/>
        <v>6.3737068048096726</v>
      </c>
      <c r="AI18">
        <f t="shared" si="24"/>
        <v>0.95496856477188996</v>
      </c>
      <c r="AJ18">
        <f t="shared" si="25"/>
        <v>6.5211083723994916</v>
      </c>
      <c r="AK18">
        <v>427.438575575828</v>
      </c>
      <c r="AL18">
        <v>425.49517575757602</v>
      </c>
      <c r="AM18">
        <v>1.41253394688402E-2</v>
      </c>
      <c r="AN18">
        <v>67.001459904296894</v>
      </c>
      <c r="AO18">
        <f t="shared" si="26"/>
        <v>0.95097731110753603</v>
      </c>
      <c r="AP18">
        <v>12.9259737262736</v>
      </c>
      <c r="AQ18">
        <v>13.194155151515099</v>
      </c>
      <c r="AR18">
        <v>-1.57108956941379E-6</v>
      </c>
      <c r="AS18">
        <v>78.633747967138802</v>
      </c>
      <c r="AT18">
        <v>3</v>
      </c>
      <c r="AU18">
        <v>0</v>
      </c>
      <c r="AV18">
        <f t="shared" si="27"/>
        <v>1</v>
      </c>
      <c r="AW18">
        <f t="shared" si="28"/>
        <v>0</v>
      </c>
      <c r="AX18">
        <f t="shared" si="29"/>
        <v>48757.971672137115</v>
      </c>
      <c r="AY18" t="s">
        <v>437</v>
      </c>
      <c r="AZ18">
        <v>7882.92</v>
      </c>
      <c r="BA18">
        <v>198.17760000000001</v>
      </c>
      <c r="BB18">
        <v>1035.01820314107</v>
      </c>
      <c r="BC18">
        <f t="shared" si="30"/>
        <v>0.80852742550945356</v>
      </c>
      <c r="BD18">
        <v>0.44238270761981602</v>
      </c>
      <c r="BE18" t="s">
        <v>448</v>
      </c>
      <c r="BF18">
        <v>8462.73</v>
      </c>
      <c r="BG18">
        <v>230.85834615384601</v>
      </c>
      <c r="BH18">
        <v>278.15229528919099</v>
      </c>
      <c r="BI18">
        <f t="shared" si="31"/>
        <v>0.1700289731068878</v>
      </c>
      <c r="BJ18">
        <v>0.5</v>
      </c>
      <c r="BK18">
        <f t="shared" si="32"/>
        <v>1025.925895518526</v>
      </c>
      <c r="BL18">
        <f t="shared" si="33"/>
        <v>6.5211083723994916</v>
      </c>
      <c r="BM18">
        <f t="shared" si="34"/>
        <v>87.218563249389618</v>
      </c>
      <c r="BN18">
        <f t="shared" si="35"/>
        <v>5.925111834424796E-3</v>
      </c>
      <c r="BO18">
        <f t="shared" si="36"/>
        <v>2.7210485790346484</v>
      </c>
      <c r="BP18">
        <f t="shared" si="37"/>
        <v>130.29375095934736</v>
      </c>
      <c r="BQ18" t="s">
        <v>449</v>
      </c>
      <c r="BR18">
        <v>152.31</v>
      </c>
      <c r="BS18">
        <f t="shared" si="38"/>
        <v>152.31</v>
      </c>
      <c r="BT18">
        <f t="shared" si="39"/>
        <v>0.45242227880361208</v>
      </c>
      <c r="BU18">
        <f t="shared" si="40"/>
        <v>0.37581918723479618</v>
      </c>
      <c r="BV18">
        <f t="shared" si="41"/>
        <v>0.85743613252784112</v>
      </c>
      <c r="BW18">
        <f t="shared" si="42"/>
        <v>0.59136141706234191</v>
      </c>
      <c r="BX18">
        <f t="shared" si="43"/>
        <v>0.90443258251451109</v>
      </c>
      <c r="BY18">
        <f t="shared" si="44"/>
        <v>0.24794867225456901</v>
      </c>
      <c r="BZ18">
        <f t="shared" si="45"/>
        <v>0.75205132774543104</v>
      </c>
      <c r="CA18">
        <v>1094</v>
      </c>
      <c r="CB18">
        <v>290</v>
      </c>
      <c r="CC18">
        <v>269.58</v>
      </c>
      <c r="CD18">
        <v>245</v>
      </c>
      <c r="CE18">
        <v>8462.73</v>
      </c>
      <c r="CF18">
        <v>268.99</v>
      </c>
      <c r="CG18">
        <v>0.59</v>
      </c>
      <c r="CH18">
        <v>300</v>
      </c>
      <c r="CI18">
        <v>24.1</v>
      </c>
      <c r="CJ18">
        <v>278.15229528919099</v>
      </c>
      <c r="CK18">
        <v>0.89109498685995603</v>
      </c>
      <c r="CL18">
        <v>-7.7569313328650003</v>
      </c>
      <c r="CM18">
        <v>0.66786196632677097</v>
      </c>
      <c r="CN18">
        <v>0.82811361234048098</v>
      </c>
      <c r="CO18">
        <v>-6.0306062291435002E-3</v>
      </c>
      <c r="CP18">
        <v>290</v>
      </c>
      <c r="CQ18">
        <v>268.45999999999998</v>
      </c>
      <c r="CR18">
        <v>625</v>
      </c>
      <c r="CS18">
        <v>8454.1</v>
      </c>
      <c r="CT18">
        <v>268.98</v>
      </c>
      <c r="CU18">
        <v>-0.52</v>
      </c>
      <c r="DI18">
        <f t="shared" si="46"/>
        <v>1200</v>
      </c>
      <c r="DJ18">
        <f t="shared" si="47"/>
        <v>1025.925895518526</v>
      </c>
      <c r="DK18">
        <f t="shared" si="48"/>
        <v>0.85493824626543824</v>
      </c>
      <c r="DL18">
        <f t="shared" si="49"/>
        <v>0.18843081529229616</v>
      </c>
      <c r="DM18">
        <v>2</v>
      </c>
      <c r="DN18">
        <v>0.5</v>
      </c>
      <c r="DO18" t="s">
        <v>439</v>
      </c>
      <c r="DP18">
        <v>2</v>
      </c>
      <c r="DQ18" t="b">
        <v>1</v>
      </c>
      <c r="DR18">
        <v>1661376148</v>
      </c>
      <c r="DS18">
        <v>419.90499999999997</v>
      </c>
      <c r="DT18">
        <v>421.84100000000001</v>
      </c>
      <c r="DU18">
        <v>13.193099999999999</v>
      </c>
      <c r="DV18">
        <v>12.9238</v>
      </c>
      <c r="DW18">
        <v>422.25599999999997</v>
      </c>
      <c r="DX18">
        <v>13.292299999999999</v>
      </c>
      <c r="DY18">
        <v>699.86599999999999</v>
      </c>
      <c r="DZ18">
        <v>100.655</v>
      </c>
      <c r="EA18">
        <v>7.7301999999999996E-2</v>
      </c>
      <c r="EB18">
        <v>21.994800000000001</v>
      </c>
      <c r="EC18">
        <v>24.809200000000001</v>
      </c>
      <c r="ED18">
        <v>999.9</v>
      </c>
      <c r="EE18">
        <v>0</v>
      </c>
      <c r="EF18">
        <v>0</v>
      </c>
      <c r="EG18">
        <v>8981.25</v>
      </c>
      <c r="EH18">
        <v>0</v>
      </c>
      <c r="EI18">
        <v>2.1728200000000002</v>
      </c>
      <c r="EJ18">
        <v>-1.9362200000000001</v>
      </c>
      <c r="EK18">
        <v>425.51900000000001</v>
      </c>
      <c r="EL18">
        <v>427.36399999999998</v>
      </c>
      <c r="EM18">
        <v>0.26930199999999999</v>
      </c>
      <c r="EN18">
        <v>421.84100000000001</v>
      </c>
      <c r="EO18">
        <v>12.9238</v>
      </c>
      <c r="EP18">
        <v>1.32796</v>
      </c>
      <c r="EQ18">
        <v>1.3008500000000001</v>
      </c>
      <c r="ER18">
        <v>11.1191</v>
      </c>
      <c r="ES18">
        <v>10.8087</v>
      </c>
      <c r="ET18">
        <v>1200</v>
      </c>
      <c r="EU18">
        <v>0.49997799999999998</v>
      </c>
      <c r="EV18">
        <v>0.50002199999999997</v>
      </c>
      <c r="EW18">
        <v>0</v>
      </c>
      <c r="EX18">
        <v>230.27099999999999</v>
      </c>
      <c r="EY18">
        <v>5.0003000000000002</v>
      </c>
      <c r="EZ18">
        <v>2408.89</v>
      </c>
      <c r="FA18">
        <v>12018.1</v>
      </c>
      <c r="FB18">
        <v>40.75</v>
      </c>
      <c r="FC18">
        <v>42.75</v>
      </c>
      <c r="FD18">
        <v>42.125</v>
      </c>
      <c r="FE18">
        <v>42.686999999999998</v>
      </c>
      <c r="FF18">
        <v>42.186999999999998</v>
      </c>
      <c r="FG18">
        <v>597.47</v>
      </c>
      <c r="FH18">
        <v>597.53</v>
      </c>
      <c r="FI18">
        <v>0</v>
      </c>
      <c r="FJ18">
        <v>570.79999995231606</v>
      </c>
      <c r="FK18">
        <v>0</v>
      </c>
      <c r="FL18">
        <v>230.85834615384601</v>
      </c>
      <c r="FM18">
        <v>-2.6907008523335501</v>
      </c>
      <c r="FN18">
        <v>-39.815726488174199</v>
      </c>
      <c r="FO18">
        <v>2414.1203846153799</v>
      </c>
      <c r="FP18">
        <v>15</v>
      </c>
      <c r="FQ18">
        <v>1661375603</v>
      </c>
      <c r="FR18" t="s">
        <v>440</v>
      </c>
      <c r="FS18">
        <v>1661375603</v>
      </c>
      <c r="FT18">
        <v>1661375596</v>
      </c>
      <c r="FU18">
        <v>4</v>
      </c>
      <c r="FV18">
        <v>0.252</v>
      </c>
      <c r="FW18">
        <v>-7.0000000000000001E-3</v>
      </c>
      <c r="FX18">
        <v>-2.351</v>
      </c>
      <c r="FY18">
        <v>-0.11899999999999999</v>
      </c>
      <c r="FZ18">
        <v>418</v>
      </c>
      <c r="GA18">
        <v>12</v>
      </c>
      <c r="GB18">
        <v>0.44</v>
      </c>
      <c r="GC18">
        <v>0.09</v>
      </c>
      <c r="GD18">
        <v>-2.03775285714286</v>
      </c>
      <c r="GE18">
        <v>-0.44086129870130097</v>
      </c>
      <c r="GF18">
        <v>6.2100302901098303E-2</v>
      </c>
      <c r="GG18">
        <v>1</v>
      </c>
      <c r="GH18">
        <v>231.15005882352901</v>
      </c>
      <c r="GI18">
        <v>-3.6742551587715</v>
      </c>
      <c r="GJ18">
        <v>0.40898561323585603</v>
      </c>
      <c r="GK18">
        <v>0</v>
      </c>
      <c r="GL18">
        <v>0.27732461904761901</v>
      </c>
      <c r="GM18">
        <v>-0.117905064935065</v>
      </c>
      <c r="GN18">
        <v>1.58893037141828E-2</v>
      </c>
      <c r="GO18">
        <v>0</v>
      </c>
      <c r="GP18">
        <v>1</v>
      </c>
      <c r="GQ18">
        <v>3</v>
      </c>
      <c r="GR18" t="s">
        <v>441</v>
      </c>
      <c r="GS18">
        <v>3.3275600000000001</v>
      </c>
      <c r="GT18">
        <v>2.81576</v>
      </c>
      <c r="GU18">
        <v>0.10258100000000001</v>
      </c>
      <c r="GV18">
        <v>0.10247100000000001</v>
      </c>
      <c r="GW18">
        <v>7.5950100000000006E-2</v>
      </c>
      <c r="GX18">
        <v>7.4175099999999994E-2</v>
      </c>
      <c r="GY18">
        <v>31363.1</v>
      </c>
      <c r="GZ18">
        <v>28384.6</v>
      </c>
      <c r="HA18">
        <v>31176.7</v>
      </c>
      <c r="HB18">
        <v>28949.7</v>
      </c>
      <c r="HC18">
        <v>38404.800000000003</v>
      </c>
      <c r="HD18">
        <v>36464.300000000003</v>
      </c>
      <c r="HE18">
        <v>44207</v>
      </c>
      <c r="HF18">
        <v>42056.800000000003</v>
      </c>
      <c r="HG18">
        <v>2.3843299999999998</v>
      </c>
      <c r="HH18">
        <v>2.3636699999999999</v>
      </c>
      <c r="HI18">
        <v>0.20977899999999999</v>
      </c>
      <c r="HJ18">
        <v>0</v>
      </c>
      <c r="HK18">
        <v>21.356200000000001</v>
      </c>
      <c r="HL18">
        <v>999.9</v>
      </c>
      <c r="HM18">
        <v>49.908000000000001</v>
      </c>
      <c r="HN18">
        <v>30.645</v>
      </c>
      <c r="HO18">
        <v>21.920999999999999</v>
      </c>
      <c r="HP18">
        <v>50.421900000000001</v>
      </c>
      <c r="HQ18">
        <v>34.402999999999999</v>
      </c>
      <c r="HR18">
        <v>2</v>
      </c>
      <c r="HS18">
        <v>1.8206300000000002E-2</v>
      </c>
      <c r="HT18">
        <v>3.9651299999999998</v>
      </c>
      <c r="HU18">
        <v>20.200700000000001</v>
      </c>
      <c r="HV18">
        <v>5.2261300000000004</v>
      </c>
      <c r="HW18">
        <v>11.986000000000001</v>
      </c>
      <c r="HX18">
        <v>4.9912000000000001</v>
      </c>
      <c r="HY18">
        <v>3.29535</v>
      </c>
      <c r="HZ18">
        <v>9999</v>
      </c>
      <c r="IA18">
        <v>3.4</v>
      </c>
      <c r="IB18">
        <v>8994.6</v>
      </c>
      <c r="IC18">
        <v>-29905.4</v>
      </c>
      <c r="ID18">
        <v>1.8775900000000001</v>
      </c>
      <c r="IE18">
        <v>1.8765099999999999</v>
      </c>
      <c r="IF18">
        <v>1.8750899999999999</v>
      </c>
      <c r="IG18">
        <v>1.87714</v>
      </c>
      <c r="IH18">
        <v>1.8778999999999999</v>
      </c>
      <c r="II18">
        <v>1.87531</v>
      </c>
      <c r="IJ18">
        <v>1.8793500000000001</v>
      </c>
      <c r="IK18">
        <v>1.8809100000000001</v>
      </c>
      <c r="IL18">
        <v>5</v>
      </c>
      <c r="IM18">
        <v>0</v>
      </c>
      <c r="IN18">
        <v>0</v>
      </c>
      <c r="IO18">
        <v>0</v>
      </c>
      <c r="IP18" t="s">
        <v>442</v>
      </c>
      <c r="IQ18" t="s">
        <v>443</v>
      </c>
      <c r="IR18" t="s">
        <v>444</v>
      </c>
      <c r="IS18" t="s">
        <v>445</v>
      </c>
      <c r="IT18" t="s">
        <v>445</v>
      </c>
      <c r="IU18" t="s">
        <v>444</v>
      </c>
      <c r="IV18">
        <v>0</v>
      </c>
      <c r="IW18">
        <v>100</v>
      </c>
      <c r="IX18">
        <v>100</v>
      </c>
      <c r="IY18">
        <v>-2.351</v>
      </c>
      <c r="IZ18">
        <v>-9.9199999999999997E-2</v>
      </c>
      <c r="JA18">
        <v>-2.3511799999999998</v>
      </c>
      <c r="JB18">
        <v>0</v>
      </c>
      <c r="JC18">
        <v>0</v>
      </c>
      <c r="JD18">
        <v>0</v>
      </c>
      <c r="JE18">
        <v>-0.219464429155873</v>
      </c>
      <c r="JF18">
        <v>-4.04678581008747E-3</v>
      </c>
      <c r="JG18">
        <v>1.0821509135867399E-3</v>
      </c>
      <c r="JH18">
        <v>-7.3057732816702703E-6</v>
      </c>
      <c r="JI18">
        <v>2</v>
      </c>
      <c r="JJ18">
        <v>9</v>
      </c>
      <c r="JK18">
        <v>2</v>
      </c>
      <c r="JL18">
        <v>33</v>
      </c>
      <c r="JM18">
        <v>9.1</v>
      </c>
      <c r="JN18">
        <v>9.1999999999999993</v>
      </c>
      <c r="JO18">
        <v>0.159912</v>
      </c>
      <c r="JP18">
        <v>4.99878</v>
      </c>
      <c r="JQ18">
        <v>2.2485400000000002</v>
      </c>
      <c r="JR18">
        <v>2.5915499999999998</v>
      </c>
      <c r="JS18">
        <v>2.19482</v>
      </c>
      <c r="JT18">
        <v>2.36694</v>
      </c>
      <c r="JU18">
        <v>33.355899999999998</v>
      </c>
      <c r="JV18">
        <v>24.253900000000002</v>
      </c>
      <c r="JW18">
        <v>2</v>
      </c>
      <c r="JX18">
        <v>736.85500000000002</v>
      </c>
      <c r="JY18">
        <v>785.10500000000002</v>
      </c>
      <c r="JZ18">
        <v>16.438800000000001</v>
      </c>
      <c r="KA18">
        <v>27.425599999999999</v>
      </c>
      <c r="KB18">
        <v>29.999600000000001</v>
      </c>
      <c r="KC18">
        <v>27.426300000000001</v>
      </c>
      <c r="KD18">
        <v>27.396000000000001</v>
      </c>
      <c r="KE18">
        <v>-1</v>
      </c>
      <c r="KF18">
        <v>45.415999999999997</v>
      </c>
      <c r="KG18">
        <v>63.724800000000002</v>
      </c>
      <c r="KH18">
        <v>16.439499999999999</v>
      </c>
      <c r="KI18">
        <v>420</v>
      </c>
      <c r="KJ18">
        <v>12.983499999999999</v>
      </c>
      <c r="KK18">
        <v>99.615099999999998</v>
      </c>
      <c r="KL18">
        <v>96.420299999999997</v>
      </c>
    </row>
    <row r="19" spans="1:298" x14ac:dyDescent="0.2">
      <c r="A19">
        <v>3</v>
      </c>
      <c r="B19">
        <v>1661376565</v>
      </c>
      <c r="C19">
        <v>989</v>
      </c>
      <c r="D19" t="s">
        <v>450</v>
      </c>
      <c r="E19" t="s">
        <v>451</v>
      </c>
      <c r="F19" t="s">
        <v>435</v>
      </c>
      <c r="H19" t="s">
        <v>436</v>
      </c>
      <c r="J19">
        <v>1661376565</v>
      </c>
      <c r="K19">
        <f t="shared" si="0"/>
        <v>1.0559419857098997E-3</v>
      </c>
      <c r="L19">
        <f t="shared" si="1"/>
        <v>1.0559419857098997</v>
      </c>
      <c r="M19">
        <f t="shared" si="2"/>
        <v>6.658937451532422</v>
      </c>
      <c r="N19">
        <f t="shared" si="3"/>
        <v>418.34399999999999</v>
      </c>
      <c r="O19">
        <f t="shared" si="4"/>
        <v>190.61020662768087</v>
      </c>
      <c r="P19">
        <f t="shared" si="5"/>
        <v>19.199012883734156</v>
      </c>
      <c r="Q19">
        <f t="shared" si="6"/>
        <v>42.1372600551312</v>
      </c>
      <c r="R19">
        <f t="shared" si="7"/>
        <v>4.9447549887871672E-2</v>
      </c>
      <c r="S19">
        <f t="shared" si="8"/>
        <v>2.8486522127687479</v>
      </c>
      <c r="T19">
        <f t="shared" si="9"/>
        <v>4.897561710303152E-2</v>
      </c>
      <c r="U19">
        <f t="shared" si="10"/>
        <v>3.0651786479473385E-2</v>
      </c>
      <c r="V19">
        <f t="shared" si="11"/>
        <v>226.13235935162081</v>
      </c>
      <c r="W19">
        <f t="shared" si="12"/>
        <v>26.074715445098892</v>
      </c>
      <c r="X19">
        <f t="shared" si="13"/>
        <v>27.606200000000001</v>
      </c>
      <c r="Y19">
        <f t="shared" si="14"/>
        <v>3.7085883894336251</v>
      </c>
      <c r="Z19">
        <f t="shared" si="15"/>
        <v>50.174586000881284</v>
      </c>
      <c r="AA19">
        <f t="shared" si="16"/>
        <v>1.5940874467197399</v>
      </c>
      <c r="AB19">
        <f t="shared" si="17"/>
        <v>3.1770814146662629</v>
      </c>
      <c r="AC19">
        <f t="shared" si="18"/>
        <v>2.1145009427138852</v>
      </c>
      <c r="AD19">
        <f t="shared" si="19"/>
        <v>-46.567041569806577</v>
      </c>
      <c r="AE19">
        <f t="shared" si="20"/>
        <v>-402.35517215453729</v>
      </c>
      <c r="AF19">
        <f t="shared" si="21"/>
        <v>-30.268682063653497</v>
      </c>
      <c r="AG19">
        <f t="shared" si="22"/>
        <v>-253.05853643637656</v>
      </c>
      <c r="AH19">
        <f t="shared" si="23"/>
        <v>6.7407288649469157</v>
      </c>
      <c r="AI19">
        <f t="shared" si="24"/>
        <v>0.99648467541857932</v>
      </c>
      <c r="AJ19">
        <f t="shared" si="25"/>
        <v>6.658937451532422</v>
      </c>
      <c r="AK19">
        <v>427.03064725407899</v>
      </c>
      <c r="AL19">
        <v>425.22833333333301</v>
      </c>
      <c r="AM19">
        <v>-3.3515295793911701E-2</v>
      </c>
      <c r="AN19">
        <v>67.001459904296894</v>
      </c>
      <c r="AO19">
        <f t="shared" si="26"/>
        <v>1.0559419857098997</v>
      </c>
      <c r="AP19">
        <v>15.528560643288399</v>
      </c>
      <c r="AQ19">
        <v>15.8240345454545</v>
      </c>
      <c r="AR19">
        <v>3.1690917007444897E-4</v>
      </c>
      <c r="AS19">
        <v>78.633747967138802</v>
      </c>
      <c r="AT19">
        <v>3</v>
      </c>
      <c r="AU19">
        <v>0</v>
      </c>
      <c r="AV19">
        <f t="shared" si="27"/>
        <v>1</v>
      </c>
      <c r="AW19">
        <f t="shared" si="28"/>
        <v>0</v>
      </c>
      <c r="AX19">
        <f t="shared" si="29"/>
        <v>48370.524167923955</v>
      </c>
      <c r="AY19" t="s">
        <v>437</v>
      </c>
      <c r="AZ19">
        <v>7882.92</v>
      </c>
      <c r="BA19">
        <v>198.17760000000001</v>
      </c>
      <c r="BB19">
        <v>1035.01820314107</v>
      </c>
      <c r="BC19">
        <f t="shared" si="30"/>
        <v>0.80852742550945356</v>
      </c>
      <c r="BD19">
        <v>0.44238270761981602</v>
      </c>
      <c r="BE19" t="s">
        <v>452</v>
      </c>
      <c r="BF19">
        <v>8474.68</v>
      </c>
      <c r="BG19">
        <v>207.87164000000001</v>
      </c>
      <c r="BH19">
        <v>266.77829136307997</v>
      </c>
      <c r="BI19">
        <f t="shared" si="31"/>
        <v>0.22080751421752365</v>
      </c>
      <c r="BJ19">
        <v>0.5</v>
      </c>
      <c r="BK19">
        <f t="shared" si="32"/>
        <v>1026.0095955189745</v>
      </c>
      <c r="BL19">
        <f t="shared" si="33"/>
        <v>6.658937451532422</v>
      </c>
      <c r="BM19">
        <f t="shared" si="34"/>
        <v>113.27531417493583</v>
      </c>
      <c r="BN19">
        <f t="shared" si="35"/>
        <v>6.0589635526441237E-3</v>
      </c>
      <c r="BO19">
        <f t="shared" si="36"/>
        <v>2.8796942504307097</v>
      </c>
      <c r="BP19">
        <f t="shared" si="37"/>
        <v>127.74258030671639</v>
      </c>
      <c r="BQ19" t="s">
        <v>453</v>
      </c>
      <c r="BR19">
        <v>145.09</v>
      </c>
      <c r="BS19">
        <f t="shared" si="38"/>
        <v>145.09</v>
      </c>
      <c r="BT19">
        <f t="shared" si="39"/>
        <v>0.45614015571253741</v>
      </c>
      <c r="BU19">
        <f t="shared" si="40"/>
        <v>0.48407821905659643</v>
      </c>
      <c r="BV19">
        <f t="shared" si="41"/>
        <v>0.86326055188095885</v>
      </c>
      <c r="BW19">
        <f t="shared" si="42"/>
        <v>0.85868888771553675</v>
      </c>
      <c r="BX19">
        <f t="shared" si="43"/>
        <v>0.9180241839299047</v>
      </c>
      <c r="BY19">
        <f t="shared" si="44"/>
        <v>0.33787633947046158</v>
      </c>
      <c r="BZ19">
        <f t="shared" si="45"/>
        <v>0.66212366052953842</v>
      </c>
      <c r="CA19">
        <v>1096</v>
      </c>
      <c r="CB19">
        <v>290</v>
      </c>
      <c r="CC19">
        <v>254.15</v>
      </c>
      <c r="CD19">
        <v>75</v>
      </c>
      <c r="CE19">
        <v>8474.68</v>
      </c>
      <c r="CF19">
        <v>253.61</v>
      </c>
      <c r="CG19">
        <v>0.54</v>
      </c>
      <c r="CH19">
        <v>300</v>
      </c>
      <c r="CI19">
        <v>24.1</v>
      </c>
      <c r="CJ19">
        <v>266.77829136307997</v>
      </c>
      <c r="CK19">
        <v>1.3756925411980201</v>
      </c>
      <c r="CL19">
        <v>-11.1590174321075</v>
      </c>
      <c r="CM19">
        <v>1.0304474886091399</v>
      </c>
      <c r="CN19">
        <v>0.80726020475136695</v>
      </c>
      <c r="CO19">
        <v>-6.0273021134593999E-3</v>
      </c>
      <c r="CP19">
        <v>290</v>
      </c>
      <c r="CQ19">
        <v>251.88</v>
      </c>
      <c r="CR19">
        <v>795</v>
      </c>
      <c r="CS19">
        <v>8442.9500000000007</v>
      </c>
      <c r="CT19">
        <v>253.56</v>
      </c>
      <c r="CU19">
        <v>-1.68</v>
      </c>
      <c r="DI19">
        <f t="shared" si="46"/>
        <v>1200.0999999999999</v>
      </c>
      <c r="DJ19">
        <f t="shared" si="47"/>
        <v>1026.0095955189745</v>
      </c>
      <c r="DK19">
        <f t="shared" si="48"/>
        <v>0.85493675153651738</v>
      </c>
      <c r="DL19">
        <f t="shared" si="49"/>
        <v>0.18842793046547857</v>
      </c>
      <c r="DM19">
        <v>2</v>
      </c>
      <c r="DN19">
        <v>0.5</v>
      </c>
      <c r="DO19" t="s">
        <v>439</v>
      </c>
      <c r="DP19">
        <v>2</v>
      </c>
      <c r="DQ19" t="b">
        <v>1</v>
      </c>
      <c r="DR19">
        <v>1661376565</v>
      </c>
      <c r="DS19">
        <v>418.34399999999999</v>
      </c>
      <c r="DT19">
        <v>420.38900000000001</v>
      </c>
      <c r="DU19">
        <v>15.8263</v>
      </c>
      <c r="DV19">
        <v>15.546099999999999</v>
      </c>
      <c r="DW19">
        <v>420.851</v>
      </c>
      <c r="DX19">
        <v>15.875299999999999</v>
      </c>
      <c r="DY19">
        <v>700.01</v>
      </c>
      <c r="DZ19">
        <v>100.64700000000001</v>
      </c>
      <c r="EA19">
        <v>7.6949799999999999E-2</v>
      </c>
      <c r="EB19">
        <v>24.9863</v>
      </c>
      <c r="EC19">
        <v>27.606200000000001</v>
      </c>
      <c r="ED19">
        <v>999.9</v>
      </c>
      <c r="EE19">
        <v>0</v>
      </c>
      <c r="EF19">
        <v>0</v>
      </c>
      <c r="EG19">
        <v>9001.25</v>
      </c>
      <c r="EH19">
        <v>0</v>
      </c>
      <c r="EI19">
        <v>2.1671100000000001</v>
      </c>
      <c r="EJ19">
        <v>-1.8892800000000001</v>
      </c>
      <c r="EK19">
        <v>425.233</v>
      </c>
      <c r="EL19">
        <v>427.02699999999999</v>
      </c>
      <c r="EM19">
        <v>0.28897899999999999</v>
      </c>
      <c r="EN19">
        <v>420.38900000000001</v>
      </c>
      <c r="EO19">
        <v>15.546099999999999</v>
      </c>
      <c r="EP19">
        <v>1.59375</v>
      </c>
      <c r="EQ19">
        <v>1.56467</v>
      </c>
      <c r="ER19">
        <v>13.8985</v>
      </c>
      <c r="ES19">
        <v>13.6152</v>
      </c>
      <c r="ET19">
        <v>1200.0999999999999</v>
      </c>
      <c r="EU19">
        <v>0.500023</v>
      </c>
      <c r="EV19">
        <v>0.499977</v>
      </c>
      <c r="EW19">
        <v>0</v>
      </c>
      <c r="EX19">
        <v>207.881</v>
      </c>
      <c r="EY19">
        <v>5.0003000000000002</v>
      </c>
      <c r="EZ19">
        <v>2167.71</v>
      </c>
      <c r="FA19">
        <v>12019.2</v>
      </c>
      <c r="FB19">
        <v>41.5</v>
      </c>
      <c r="FC19">
        <v>43.311999999999998</v>
      </c>
      <c r="FD19">
        <v>42.811999999999998</v>
      </c>
      <c r="FE19">
        <v>43.186999999999998</v>
      </c>
      <c r="FF19">
        <v>43.061999999999998</v>
      </c>
      <c r="FG19">
        <v>597.58000000000004</v>
      </c>
      <c r="FH19">
        <v>597.52</v>
      </c>
      <c r="FI19">
        <v>0</v>
      </c>
      <c r="FJ19">
        <v>414.200000047684</v>
      </c>
      <c r="FK19">
        <v>0</v>
      </c>
      <c r="FL19">
        <v>207.87164000000001</v>
      </c>
      <c r="FM19">
        <v>-1.3631538548675901</v>
      </c>
      <c r="FN19">
        <v>-11.367692280641601</v>
      </c>
      <c r="FO19">
        <v>2168.7471999999998</v>
      </c>
      <c r="FP19">
        <v>15</v>
      </c>
      <c r="FQ19">
        <v>1661376592</v>
      </c>
      <c r="FR19" t="s">
        <v>454</v>
      </c>
      <c r="FS19">
        <v>1661376592</v>
      </c>
      <c r="FT19">
        <v>1661376583</v>
      </c>
      <c r="FU19">
        <v>5</v>
      </c>
      <c r="FV19">
        <v>-0.156</v>
      </c>
      <c r="FW19">
        <v>-2E-3</v>
      </c>
      <c r="FX19">
        <v>-2.5070000000000001</v>
      </c>
      <c r="FY19">
        <v>-4.9000000000000002E-2</v>
      </c>
      <c r="FZ19">
        <v>421</v>
      </c>
      <c r="GA19">
        <v>16</v>
      </c>
      <c r="GB19">
        <v>0.67</v>
      </c>
      <c r="GC19">
        <v>0.11</v>
      </c>
      <c r="GD19">
        <v>-1.8550442857142899</v>
      </c>
      <c r="GE19">
        <v>0.15581844155843799</v>
      </c>
      <c r="GF19">
        <v>4.5622496181413903E-2</v>
      </c>
      <c r="GG19">
        <v>1</v>
      </c>
      <c r="GH19">
        <v>207.95679411764701</v>
      </c>
      <c r="GI19">
        <v>-1.56252101364285</v>
      </c>
      <c r="GJ19">
        <v>0.24448550773984301</v>
      </c>
      <c r="GK19">
        <v>0</v>
      </c>
      <c r="GL19">
        <v>0.30157014285714301</v>
      </c>
      <c r="GM19">
        <v>-7.3255324675324099E-2</v>
      </c>
      <c r="GN19">
        <v>1.3980212156186099E-2</v>
      </c>
      <c r="GO19">
        <v>1</v>
      </c>
      <c r="GP19">
        <v>2</v>
      </c>
      <c r="GQ19">
        <v>3</v>
      </c>
      <c r="GR19" t="s">
        <v>455</v>
      </c>
      <c r="GS19">
        <v>3.32883</v>
      </c>
      <c r="GT19">
        <v>2.8155700000000001</v>
      </c>
      <c r="GU19">
        <v>0.102425</v>
      </c>
      <c r="GV19">
        <v>0.102307</v>
      </c>
      <c r="GW19">
        <v>8.6703000000000002E-2</v>
      </c>
      <c r="GX19">
        <v>8.4998900000000002E-2</v>
      </c>
      <c r="GY19">
        <v>31383.1</v>
      </c>
      <c r="GZ19">
        <v>28400.9</v>
      </c>
      <c r="HA19">
        <v>31189.7</v>
      </c>
      <c r="HB19">
        <v>28959.4</v>
      </c>
      <c r="HC19">
        <v>37969.199999999997</v>
      </c>
      <c r="HD19">
        <v>36049.5</v>
      </c>
      <c r="HE19">
        <v>44225.2</v>
      </c>
      <c r="HF19">
        <v>42071</v>
      </c>
      <c r="HG19">
        <v>2.39</v>
      </c>
      <c r="HH19">
        <v>2.3725200000000002</v>
      </c>
      <c r="HI19">
        <v>0.25084200000000001</v>
      </c>
      <c r="HJ19">
        <v>0</v>
      </c>
      <c r="HK19">
        <v>23.494</v>
      </c>
      <c r="HL19">
        <v>999.9</v>
      </c>
      <c r="HM19">
        <v>48.052999999999997</v>
      </c>
      <c r="HN19">
        <v>30.706</v>
      </c>
      <c r="HO19">
        <v>21.1797</v>
      </c>
      <c r="HP19">
        <v>50.361899999999999</v>
      </c>
      <c r="HQ19">
        <v>34.350999999999999</v>
      </c>
      <c r="HR19">
        <v>2</v>
      </c>
      <c r="HS19">
        <v>-9.7738800000000004E-3</v>
      </c>
      <c r="HT19">
        <v>1.27779</v>
      </c>
      <c r="HU19">
        <v>20.241299999999999</v>
      </c>
      <c r="HV19">
        <v>5.2244799999999998</v>
      </c>
      <c r="HW19">
        <v>11.9857</v>
      </c>
      <c r="HX19">
        <v>4.9907500000000002</v>
      </c>
      <c r="HY19">
        <v>3.29548</v>
      </c>
      <c r="HZ19">
        <v>9999</v>
      </c>
      <c r="IA19">
        <v>3.5</v>
      </c>
      <c r="IB19">
        <v>8994.6</v>
      </c>
      <c r="IC19">
        <v>-29820.2</v>
      </c>
      <c r="ID19">
        <v>1.8775999999999999</v>
      </c>
      <c r="IE19">
        <v>1.87653</v>
      </c>
      <c r="IF19">
        <v>1.87514</v>
      </c>
      <c r="IG19">
        <v>1.87714</v>
      </c>
      <c r="IH19">
        <v>1.8778999999999999</v>
      </c>
      <c r="II19">
        <v>1.87531</v>
      </c>
      <c r="IJ19">
        <v>1.8794</v>
      </c>
      <c r="IK19">
        <v>1.88089</v>
      </c>
      <c r="IL19">
        <v>5</v>
      </c>
      <c r="IM19">
        <v>0</v>
      </c>
      <c r="IN19">
        <v>0</v>
      </c>
      <c r="IO19">
        <v>0</v>
      </c>
      <c r="IP19" t="s">
        <v>442</v>
      </c>
      <c r="IQ19" t="s">
        <v>443</v>
      </c>
      <c r="IR19" t="s">
        <v>444</v>
      </c>
      <c r="IS19" t="s">
        <v>445</v>
      </c>
      <c r="IT19" t="s">
        <v>445</v>
      </c>
      <c r="IU19" t="s">
        <v>444</v>
      </c>
      <c r="IV19">
        <v>0</v>
      </c>
      <c r="IW19">
        <v>100</v>
      </c>
      <c r="IX19">
        <v>100</v>
      </c>
      <c r="IY19">
        <v>-2.5070000000000001</v>
      </c>
      <c r="IZ19">
        <v>-4.9000000000000002E-2</v>
      </c>
      <c r="JA19">
        <v>-2.3511799999999998</v>
      </c>
      <c r="JB19">
        <v>0</v>
      </c>
      <c r="JC19">
        <v>0</v>
      </c>
      <c r="JD19">
        <v>0</v>
      </c>
      <c r="JE19">
        <v>-0.219464429155873</v>
      </c>
      <c r="JF19">
        <v>-4.04678581008747E-3</v>
      </c>
      <c r="JG19">
        <v>1.0821509135867399E-3</v>
      </c>
      <c r="JH19">
        <v>-7.3057732816702703E-6</v>
      </c>
      <c r="JI19">
        <v>2</v>
      </c>
      <c r="JJ19">
        <v>9</v>
      </c>
      <c r="JK19">
        <v>2</v>
      </c>
      <c r="JL19">
        <v>33</v>
      </c>
      <c r="JM19">
        <v>16</v>
      </c>
      <c r="JN19">
        <v>16.100000000000001</v>
      </c>
      <c r="JO19">
        <v>0.159912</v>
      </c>
      <c r="JP19">
        <v>4.99878</v>
      </c>
      <c r="JQ19">
        <v>2.2485400000000002</v>
      </c>
      <c r="JR19">
        <v>2.5915499999999998</v>
      </c>
      <c r="JS19">
        <v>2.19482</v>
      </c>
      <c r="JT19">
        <v>2.3901400000000002</v>
      </c>
      <c r="JU19">
        <v>33.288699999999999</v>
      </c>
      <c r="JV19">
        <v>24.280100000000001</v>
      </c>
      <c r="JW19">
        <v>2</v>
      </c>
      <c r="JX19">
        <v>737.22500000000002</v>
      </c>
      <c r="JY19">
        <v>789.125</v>
      </c>
      <c r="JZ19">
        <v>20.9057</v>
      </c>
      <c r="KA19">
        <v>27.208100000000002</v>
      </c>
      <c r="KB19">
        <v>29.997699999999998</v>
      </c>
      <c r="KC19">
        <v>27.0931</v>
      </c>
      <c r="KD19">
        <v>27.062100000000001</v>
      </c>
      <c r="KE19">
        <v>-1</v>
      </c>
      <c r="KF19">
        <v>32.869300000000003</v>
      </c>
      <c r="KG19">
        <v>54.672800000000002</v>
      </c>
      <c r="KH19">
        <v>20.991399999999999</v>
      </c>
      <c r="KI19">
        <v>420</v>
      </c>
      <c r="KJ19">
        <v>15.5578</v>
      </c>
      <c r="KK19">
        <v>99.656300000000002</v>
      </c>
      <c r="KL19">
        <v>96.4529</v>
      </c>
    </row>
    <row r="20" spans="1:298" x14ac:dyDescent="0.2">
      <c r="A20">
        <v>4</v>
      </c>
      <c r="B20">
        <v>1661376906.0999999</v>
      </c>
      <c r="C20">
        <v>1330.0999999046301</v>
      </c>
      <c r="D20" t="s">
        <v>456</v>
      </c>
      <c r="E20" t="s">
        <v>457</v>
      </c>
      <c r="F20" t="s">
        <v>435</v>
      </c>
      <c r="H20" t="s">
        <v>436</v>
      </c>
      <c r="J20">
        <v>1661376906.0999999</v>
      </c>
      <c r="K20">
        <f t="shared" si="0"/>
        <v>1.2761399855825957E-3</v>
      </c>
      <c r="L20">
        <f t="shared" si="1"/>
        <v>1.2761399855825957</v>
      </c>
      <c r="M20">
        <f t="shared" si="2"/>
        <v>6.9879774324943984</v>
      </c>
      <c r="N20">
        <f t="shared" si="3"/>
        <v>416.041</v>
      </c>
      <c r="O20">
        <f t="shared" si="4"/>
        <v>182.7048339550295</v>
      </c>
      <c r="P20">
        <f t="shared" si="5"/>
        <v>18.403009625746069</v>
      </c>
      <c r="Q20">
        <f t="shared" si="6"/>
        <v>41.905878251636999</v>
      </c>
      <c r="R20">
        <f t="shared" si="7"/>
        <v>5.0966219737462647E-2</v>
      </c>
      <c r="S20">
        <f t="shared" si="8"/>
        <v>2.8503666979873019</v>
      </c>
      <c r="T20">
        <f t="shared" si="9"/>
        <v>5.0465309876128531E-2</v>
      </c>
      <c r="U20">
        <f t="shared" si="10"/>
        <v>3.1585413043212052E-2</v>
      </c>
      <c r="V20">
        <f t="shared" si="11"/>
        <v>226.110891351335</v>
      </c>
      <c r="W20">
        <f t="shared" si="12"/>
        <v>29.021878361315917</v>
      </c>
      <c r="X20">
        <f t="shared" si="13"/>
        <v>30.4374</v>
      </c>
      <c r="Y20">
        <f t="shared" si="14"/>
        <v>4.3686679379415949</v>
      </c>
      <c r="Z20">
        <f t="shared" si="15"/>
        <v>50.104373143588596</v>
      </c>
      <c r="AA20">
        <f t="shared" si="16"/>
        <v>1.9008486471612003</v>
      </c>
      <c r="AB20">
        <f t="shared" si="17"/>
        <v>3.7937779237627973</v>
      </c>
      <c r="AC20">
        <f t="shared" si="18"/>
        <v>2.4678192907803949</v>
      </c>
      <c r="AD20">
        <f t="shared" si="19"/>
        <v>-56.27777336419247</v>
      </c>
      <c r="AE20">
        <f t="shared" si="20"/>
        <v>-375.29035712214323</v>
      </c>
      <c r="AF20">
        <f t="shared" si="21"/>
        <v>-29.049497267768857</v>
      </c>
      <c r="AG20">
        <f t="shared" si="22"/>
        <v>-234.50673640276955</v>
      </c>
      <c r="AH20">
        <f t="shared" si="23"/>
        <v>7.2928107410424516</v>
      </c>
      <c r="AI20">
        <f t="shared" si="24"/>
        <v>1.3055518421442072</v>
      </c>
      <c r="AJ20">
        <f t="shared" si="25"/>
        <v>6.9879774324943984</v>
      </c>
      <c r="AK20">
        <v>426.004596188623</v>
      </c>
      <c r="AL20">
        <v>423.989618181818</v>
      </c>
      <c r="AM20">
        <v>-5.0322051195704999E-3</v>
      </c>
      <c r="AN20">
        <v>67.015040723549504</v>
      </c>
      <c r="AO20">
        <f t="shared" si="26"/>
        <v>1.2761399855825957</v>
      </c>
      <c r="AP20">
        <v>18.506975125487699</v>
      </c>
      <c r="AQ20">
        <v>18.8636660606061</v>
      </c>
      <c r="AR20">
        <v>2.3593873830369001E-4</v>
      </c>
      <c r="AS20">
        <v>78.7141580380775</v>
      </c>
      <c r="AT20">
        <v>2</v>
      </c>
      <c r="AU20">
        <v>0</v>
      </c>
      <c r="AV20">
        <f t="shared" si="27"/>
        <v>1</v>
      </c>
      <c r="AW20">
        <f t="shared" si="28"/>
        <v>0</v>
      </c>
      <c r="AX20">
        <f t="shared" si="29"/>
        <v>47936.548409283954</v>
      </c>
      <c r="AY20" t="s">
        <v>437</v>
      </c>
      <c r="AZ20">
        <v>7882.92</v>
      </c>
      <c r="BA20">
        <v>198.17760000000001</v>
      </c>
      <c r="BB20">
        <v>1035.01820314107</v>
      </c>
      <c r="BC20">
        <f t="shared" si="30"/>
        <v>0.80852742550945356</v>
      </c>
      <c r="BD20">
        <v>0.44238270761981602</v>
      </c>
      <c r="BE20" t="s">
        <v>458</v>
      </c>
      <c r="BF20">
        <v>8465.7000000000007</v>
      </c>
      <c r="BG20">
        <v>197.812923076923</v>
      </c>
      <c r="BH20">
        <v>260.96051556748102</v>
      </c>
      <c r="BI20">
        <f t="shared" si="31"/>
        <v>0.24198140608834318</v>
      </c>
      <c r="BJ20">
        <v>0.5</v>
      </c>
      <c r="BK20">
        <f t="shared" si="32"/>
        <v>1025.9075955188264</v>
      </c>
      <c r="BL20">
        <f t="shared" si="33"/>
        <v>6.9879774324943984</v>
      </c>
      <c r="BM20">
        <f t="shared" si="34"/>
        <v>124.12528124017842</v>
      </c>
      <c r="BN20">
        <f t="shared" si="35"/>
        <v>6.3802965817445923E-3</v>
      </c>
      <c r="BO20">
        <f t="shared" si="36"/>
        <v>2.966186995340403</v>
      </c>
      <c r="BP20">
        <f t="shared" si="37"/>
        <v>126.39333305241864</v>
      </c>
      <c r="BQ20" t="s">
        <v>459</v>
      </c>
      <c r="BR20">
        <v>147.11000000000001</v>
      </c>
      <c r="BS20">
        <f t="shared" si="38"/>
        <v>147.11000000000001</v>
      </c>
      <c r="BT20">
        <f t="shared" si="39"/>
        <v>0.43627487215797112</v>
      </c>
      <c r="BU20">
        <f t="shared" si="40"/>
        <v>0.55465354878546369</v>
      </c>
      <c r="BV20">
        <f t="shared" si="41"/>
        <v>0.87177670488376768</v>
      </c>
      <c r="BW20">
        <f t="shared" si="42"/>
        <v>1.0058085375580408</v>
      </c>
      <c r="BX20">
        <f t="shared" si="43"/>
        <v>0.92497625553561069</v>
      </c>
      <c r="BY20">
        <f t="shared" si="44"/>
        <v>0.41248611209339392</v>
      </c>
      <c r="BZ20">
        <f t="shared" si="45"/>
        <v>0.58751388790660608</v>
      </c>
      <c r="CA20">
        <v>1098</v>
      </c>
      <c r="CB20">
        <v>290</v>
      </c>
      <c r="CC20">
        <v>246.51</v>
      </c>
      <c r="CD20">
        <v>115</v>
      </c>
      <c r="CE20">
        <v>8465.7000000000007</v>
      </c>
      <c r="CF20">
        <v>245.84</v>
      </c>
      <c r="CG20">
        <v>0.67</v>
      </c>
      <c r="CH20">
        <v>300</v>
      </c>
      <c r="CI20">
        <v>24.1</v>
      </c>
      <c r="CJ20">
        <v>260.96051556748102</v>
      </c>
      <c r="CK20">
        <v>1.0455121028760599</v>
      </c>
      <c r="CL20">
        <v>-12.7991598977432</v>
      </c>
      <c r="CM20">
        <v>0.782724307899621</v>
      </c>
      <c r="CN20">
        <v>0.90521008608354803</v>
      </c>
      <c r="CO20">
        <v>-6.0243005561735202E-3</v>
      </c>
      <c r="CP20">
        <v>290</v>
      </c>
      <c r="CQ20">
        <v>244.3</v>
      </c>
      <c r="CR20">
        <v>715</v>
      </c>
      <c r="CS20">
        <v>8440.7800000000007</v>
      </c>
      <c r="CT20">
        <v>245.8</v>
      </c>
      <c r="CU20">
        <v>-1.5</v>
      </c>
      <c r="DI20">
        <f t="shared" si="46"/>
        <v>1199.98</v>
      </c>
      <c r="DJ20">
        <f t="shared" si="47"/>
        <v>1025.9075955188264</v>
      </c>
      <c r="DK20">
        <f t="shared" si="48"/>
        <v>0.85493724521977565</v>
      </c>
      <c r="DL20">
        <f t="shared" si="49"/>
        <v>0.18842888327416707</v>
      </c>
      <c r="DM20">
        <v>2</v>
      </c>
      <c r="DN20">
        <v>0.5</v>
      </c>
      <c r="DO20" t="s">
        <v>439</v>
      </c>
      <c r="DP20">
        <v>2</v>
      </c>
      <c r="DQ20" t="b">
        <v>1</v>
      </c>
      <c r="DR20">
        <v>1661376906.0999999</v>
      </c>
      <c r="DS20">
        <v>416.041</v>
      </c>
      <c r="DT20">
        <v>418.28</v>
      </c>
      <c r="DU20">
        <v>18.871600000000001</v>
      </c>
      <c r="DV20">
        <v>18.505600000000001</v>
      </c>
      <c r="DW20">
        <v>418.54899999999998</v>
      </c>
      <c r="DX20">
        <v>18.834499999999998</v>
      </c>
      <c r="DY20">
        <v>699.95299999999997</v>
      </c>
      <c r="DZ20">
        <v>100.648</v>
      </c>
      <c r="EA20">
        <v>7.7356999999999995E-2</v>
      </c>
      <c r="EB20">
        <v>27.995200000000001</v>
      </c>
      <c r="EC20">
        <v>30.4374</v>
      </c>
      <c r="ED20">
        <v>999.9</v>
      </c>
      <c r="EE20">
        <v>0</v>
      </c>
      <c r="EF20">
        <v>0</v>
      </c>
      <c r="EG20">
        <v>9010.6200000000008</v>
      </c>
      <c r="EH20">
        <v>0</v>
      </c>
      <c r="EI20">
        <v>2.1671100000000001</v>
      </c>
      <c r="EJ20">
        <v>-2.23868</v>
      </c>
      <c r="EK20">
        <v>424.04399999999998</v>
      </c>
      <c r="EL20">
        <v>426.166</v>
      </c>
      <c r="EM20">
        <v>0.36596699999999999</v>
      </c>
      <c r="EN20">
        <v>418.28</v>
      </c>
      <c r="EO20">
        <v>18.505600000000001</v>
      </c>
      <c r="EP20">
        <v>1.8993899999999999</v>
      </c>
      <c r="EQ20">
        <v>1.86256</v>
      </c>
      <c r="ER20">
        <v>16.6297</v>
      </c>
      <c r="ES20">
        <v>16.321899999999999</v>
      </c>
      <c r="ET20">
        <v>1199.98</v>
      </c>
      <c r="EU20">
        <v>0.50000500000000003</v>
      </c>
      <c r="EV20">
        <v>0.49999399999999999</v>
      </c>
      <c r="EW20">
        <v>0</v>
      </c>
      <c r="EX20">
        <v>197.54900000000001</v>
      </c>
      <c r="EY20">
        <v>5.0003000000000002</v>
      </c>
      <c r="EZ20">
        <v>2064.84</v>
      </c>
      <c r="FA20">
        <v>12018</v>
      </c>
      <c r="FB20">
        <v>42.061999999999998</v>
      </c>
      <c r="FC20">
        <v>43.811999999999998</v>
      </c>
      <c r="FD20">
        <v>43.375</v>
      </c>
      <c r="FE20">
        <v>43.686999999999998</v>
      </c>
      <c r="FF20">
        <v>43.875</v>
      </c>
      <c r="FG20">
        <v>597.5</v>
      </c>
      <c r="FH20">
        <v>597.48</v>
      </c>
      <c r="FI20">
        <v>0</v>
      </c>
      <c r="FJ20">
        <v>338.39999985694902</v>
      </c>
      <c r="FK20">
        <v>0</v>
      </c>
      <c r="FL20">
        <v>197.812923076923</v>
      </c>
      <c r="FM20">
        <v>-0.208957261851554</v>
      </c>
      <c r="FN20">
        <v>-5.1100854776035298</v>
      </c>
      <c r="FO20">
        <v>2065.4949999999999</v>
      </c>
      <c r="FP20">
        <v>15</v>
      </c>
      <c r="FQ20">
        <v>1661376592</v>
      </c>
      <c r="FR20" t="s">
        <v>454</v>
      </c>
      <c r="FS20">
        <v>1661376592</v>
      </c>
      <c r="FT20">
        <v>1661376583</v>
      </c>
      <c r="FU20">
        <v>5</v>
      </c>
      <c r="FV20">
        <v>-0.156</v>
      </c>
      <c r="FW20">
        <v>-2E-3</v>
      </c>
      <c r="FX20">
        <v>-2.5070000000000001</v>
      </c>
      <c r="FY20">
        <v>-4.9000000000000002E-2</v>
      </c>
      <c r="FZ20">
        <v>421</v>
      </c>
      <c r="GA20">
        <v>16</v>
      </c>
      <c r="GB20">
        <v>0.67</v>
      </c>
      <c r="GC20">
        <v>0.11</v>
      </c>
      <c r="GD20">
        <v>-1.92668476190476</v>
      </c>
      <c r="GE20">
        <v>-0.67620857142857604</v>
      </c>
      <c r="GF20">
        <v>9.2250866023502298E-2</v>
      </c>
      <c r="GG20">
        <v>0</v>
      </c>
      <c r="GH20">
        <v>197.83155882352901</v>
      </c>
      <c r="GI20">
        <v>-0.49269671507840301</v>
      </c>
      <c r="GJ20">
        <v>0.14239096781840899</v>
      </c>
      <c r="GK20">
        <v>1</v>
      </c>
      <c r="GL20">
        <v>0.344947619047619</v>
      </c>
      <c r="GM20">
        <v>-4.2307246753246902E-2</v>
      </c>
      <c r="GN20">
        <v>7.98934752372653E-3</v>
      </c>
      <c r="GO20">
        <v>1</v>
      </c>
      <c r="GP20">
        <v>2</v>
      </c>
      <c r="GQ20">
        <v>3</v>
      </c>
      <c r="GR20" t="s">
        <v>455</v>
      </c>
      <c r="GS20">
        <v>3.3299699999999999</v>
      </c>
      <c r="GT20">
        <v>2.8160500000000002</v>
      </c>
      <c r="GU20">
        <v>0.102048</v>
      </c>
      <c r="GV20">
        <v>0.101968</v>
      </c>
      <c r="GW20">
        <v>9.8190899999999998E-2</v>
      </c>
      <c r="GX20">
        <v>9.6354099999999998E-2</v>
      </c>
      <c r="GY20">
        <v>31397.7</v>
      </c>
      <c r="GZ20">
        <v>28410.7</v>
      </c>
      <c r="HA20">
        <v>31190.7</v>
      </c>
      <c r="HB20">
        <v>28958.2</v>
      </c>
      <c r="HC20">
        <v>37487.800000000003</v>
      </c>
      <c r="HD20">
        <v>35599.599999999999</v>
      </c>
      <c r="HE20">
        <v>44226.9</v>
      </c>
      <c r="HF20">
        <v>42068.800000000003</v>
      </c>
      <c r="HG20">
        <v>2.39235</v>
      </c>
      <c r="HH20">
        <v>2.3784000000000001</v>
      </c>
      <c r="HI20">
        <v>0.29504999999999998</v>
      </c>
      <c r="HJ20">
        <v>0</v>
      </c>
      <c r="HK20">
        <v>25.620100000000001</v>
      </c>
      <c r="HL20">
        <v>999.9</v>
      </c>
      <c r="HM20">
        <v>48.987000000000002</v>
      </c>
      <c r="HN20">
        <v>30.706</v>
      </c>
      <c r="HO20">
        <v>21.5915</v>
      </c>
      <c r="HP20">
        <v>51.253799999999998</v>
      </c>
      <c r="HQ20">
        <v>34.222799999999999</v>
      </c>
      <c r="HR20">
        <v>2</v>
      </c>
      <c r="HS20">
        <v>-1.3998999999999999E-2</v>
      </c>
      <c r="HT20">
        <v>-0.38537300000000002</v>
      </c>
      <c r="HU20">
        <v>20.245000000000001</v>
      </c>
      <c r="HV20">
        <v>5.2246300000000003</v>
      </c>
      <c r="HW20">
        <v>11.9839</v>
      </c>
      <c r="HX20">
        <v>4.9911000000000003</v>
      </c>
      <c r="HY20">
        <v>3.2954500000000002</v>
      </c>
      <c r="HZ20">
        <v>9999</v>
      </c>
      <c r="IA20">
        <v>3.6</v>
      </c>
      <c r="IB20">
        <v>8994.6</v>
      </c>
      <c r="IC20">
        <v>-29776.1</v>
      </c>
      <c r="ID20">
        <v>1.87761</v>
      </c>
      <c r="IE20">
        <v>1.87653</v>
      </c>
      <c r="IF20">
        <v>1.8751500000000001</v>
      </c>
      <c r="IG20">
        <v>1.8771599999999999</v>
      </c>
      <c r="IH20">
        <v>1.8778999999999999</v>
      </c>
      <c r="II20">
        <v>1.8753200000000001</v>
      </c>
      <c r="IJ20">
        <v>1.8794299999999999</v>
      </c>
      <c r="IK20">
        <v>1.8809400000000001</v>
      </c>
      <c r="IL20">
        <v>5</v>
      </c>
      <c r="IM20">
        <v>0</v>
      </c>
      <c r="IN20">
        <v>0</v>
      </c>
      <c r="IO20">
        <v>0</v>
      </c>
      <c r="IP20" t="s">
        <v>442</v>
      </c>
      <c r="IQ20" t="s">
        <v>443</v>
      </c>
      <c r="IR20" t="s">
        <v>444</v>
      </c>
      <c r="IS20" t="s">
        <v>445</v>
      </c>
      <c r="IT20" t="s">
        <v>445</v>
      </c>
      <c r="IU20" t="s">
        <v>444</v>
      </c>
      <c r="IV20">
        <v>0</v>
      </c>
      <c r="IW20">
        <v>100</v>
      </c>
      <c r="IX20">
        <v>100</v>
      </c>
      <c r="IY20">
        <v>-2.508</v>
      </c>
      <c r="IZ20">
        <v>3.7100000000000001E-2</v>
      </c>
      <c r="JA20">
        <v>-2.5073599999999998</v>
      </c>
      <c r="JB20">
        <v>0</v>
      </c>
      <c r="JC20">
        <v>0</v>
      </c>
      <c r="JD20">
        <v>0</v>
      </c>
      <c r="JE20">
        <v>-0.22173523937965101</v>
      </c>
      <c r="JF20">
        <v>-4.04678581008747E-3</v>
      </c>
      <c r="JG20">
        <v>1.0821509135867399E-3</v>
      </c>
      <c r="JH20">
        <v>-7.3057732816702703E-6</v>
      </c>
      <c r="JI20">
        <v>2</v>
      </c>
      <c r="JJ20">
        <v>9</v>
      </c>
      <c r="JK20">
        <v>2</v>
      </c>
      <c r="JL20">
        <v>33</v>
      </c>
      <c r="JM20">
        <v>5.2</v>
      </c>
      <c r="JN20">
        <v>5.4</v>
      </c>
      <c r="JO20">
        <v>0.159912</v>
      </c>
      <c r="JP20">
        <v>4.99878</v>
      </c>
      <c r="JQ20">
        <v>2.2485400000000002</v>
      </c>
      <c r="JR20">
        <v>2.5915499999999998</v>
      </c>
      <c r="JS20">
        <v>2.19482</v>
      </c>
      <c r="JT20">
        <v>2.4243199999999998</v>
      </c>
      <c r="JU20">
        <v>33.288699999999999</v>
      </c>
      <c r="JV20">
        <v>24.280100000000001</v>
      </c>
      <c r="JW20">
        <v>2</v>
      </c>
      <c r="JX20">
        <v>738.20299999999997</v>
      </c>
      <c r="JY20">
        <v>794.01499999999999</v>
      </c>
      <c r="JZ20">
        <v>25.515899999999998</v>
      </c>
      <c r="KA20">
        <v>27.2089</v>
      </c>
      <c r="KB20">
        <v>29.999300000000002</v>
      </c>
      <c r="KC20">
        <v>27.0184</v>
      </c>
      <c r="KD20">
        <v>26.984400000000001</v>
      </c>
      <c r="KE20">
        <v>-1</v>
      </c>
      <c r="KF20">
        <v>23.069199999999999</v>
      </c>
      <c r="KG20">
        <v>61.804299999999998</v>
      </c>
      <c r="KH20">
        <v>25.562899999999999</v>
      </c>
      <c r="KI20">
        <v>420</v>
      </c>
      <c r="KJ20">
        <v>18.494</v>
      </c>
      <c r="KK20">
        <v>99.66</v>
      </c>
      <c r="KL20">
        <v>96.448300000000003</v>
      </c>
    </row>
    <row r="21" spans="1:298" x14ac:dyDescent="0.2">
      <c r="A21">
        <v>5</v>
      </c>
      <c r="B21">
        <v>1661377403.0999999</v>
      </c>
      <c r="C21">
        <v>1827.0999999046301</v>
      </c>
      <c r="D21" t="s">
        <v>460</v>
      </c>
      <c r="E21" t="s">
        <v>461</v>
      </c>
      <c r="F21" t="s">
        <v>435</v>
      </c>
      <c r="H21" t="s">
        <v>436</v>
      </c>
      <c r="J21">
        <v>1661377403.0999999</v>
      </c>
      <c r="K21">
        <f t="shared" si="0"/>
        <v>1.4650300920221353E-3</v>
      </c>
      <c r="L21">
        <f t="shared" si="1"/>
        <v>1.4650300920221353</v>
      </c>
      <c r="M21">
        <f t="shared" si="2"/>
        <v>6.2630030089819018</v>
      </c>
      <c r="N21">
        <f t="shared" si="3"/>
        <v>414.98500000000001</v>
      </c>
      <c r="O21">
        <f t="shared" si="4"/>
        <v>195.20208169948094</v>
      </c>
      <c r="P21">
        <f t="shared" si="5"/>
        <v>19.659274290755143</v>
      </c>
      <c r="Q21">
        <f t="shared" si="6"/>
        <v>41.794144153180504</v>
      </c>
      <c r="R21">
        <f t="shared" si="7"/>
        <v>4.9249494169533503E-2</v>
      </c>
      <c r="S21">
        <f t="shared" si="8"/>
        <v>2.848571835613849</v>
      </c>
      <c r="T21">
        <f t="shared" si="9"/>
        <v>4.8781301959531641E-2</v>
      </c>
      <c r="U21">
        <f t="shared" si="10"/>
        <v>3.0530007878198727E-2</v>
      </c>
      <c r="V21">
        <f t="shared" si="11"/>
        <v>226.11132935169661</v>
      </c>
      <c r="W21">
        <f t="shared" si="12"/>
        <v>31.993486453628613</v>
      </c>
      <c r="X21">
        <f t="shared" si="13"/>
        <v>33.404699999999998</v>
      </c>
      <c r="Y21">
        <f t="shared" si="14"/>
        <v>5.1681313405866707</v>
      </c>
      <c r="Z21">
        <f t="shared" si="15"/>
        <v>49.93015551197216</v>
      </c>
      <c r="AA21">
        <f t="shared" si="16"/>
        <v>2.2549410416648703</v>
      </c>
      <c r="AB21">
        <f t="shared" si="17"/>
        <v>4.5161907038807136</v>
      </c>
      <c r="AC21">
        <f t="shared" si="18"/>
        <v>2.9131902989218004</v>
      </c>
      <c r="AD21">
        <f t="shared" si="19"/>
        <v>-64.60782705817617</v>
      </c>
      <c r="AE21">
        <f t="shared" si="20"/>
        <v>-366.42328065665055</v>
      </c>
      <c r="AF21">
        <f t="shared" si="21"/>
        <v>-29.233260686580092</v>
      </c>
      <c r="AG21">
        <f t="shared" si="22"/>
        <v>-234.15303904971017</v>
      </c>
      <c r="AH21">
        <f t="shared" si="23"/>
        <v>7.3984985210670189</v>
      </c>
      <c r="AI21">
        <f t="shared" si="24"/>
        <v>1.4677940622749301</v>
      </c>
      <c r="AJ21">
        <f t="shared" si="25"/>
        <v>6.2630030089819018</v>
      </c>
      <c r="AK21">
        <v>426.39782988790603</v>
      </c>
      <c r="AL21">
        <v>424.409048484849</v>
      </c>
      <c r="AM21">
        <v>4.1745292835799801E-2</v>
      </c>
      <c r="AN21">
        <v>67.015040723549504</v>
      </c>
      <c r="AO21">
        <f t="shared" si="26"/>
        <v>1.4650300920221353</v>
      </c>
      <c r="AP21">
        <v>21.980969992752101</v>
      </c>
      <c r="AQ21">
        <v>22.390250909090899</v>
      </c>
      <c r="AR21">
        <v>-1.1871325128264999E-5</v>
      </c>
      <c r="AS21">
        <v>78.7141580380775</v>
      </c>
      <c r="AT21">
        <v>0</v>
      </c>
      <c r="AU21">
        <v>0</v>
      </c>
      <c r="AV21">
        <f t="shared" si="27"/>
        <v>1</v>
      </c>
      <c r="AW21">
        <f t="shared" si="28"/>
        <v>0</v>
      </c>
      <c r="AX21">
        <f t="shared" si="29"/>
        <v>47408.361239799386</v>
      </c>
      <c r="AY21" t="s">
        <v>437</v>
      </c>
      <c r="AZ21">
        <v>7882.92</v>
      </c>
      <c r="BA21">
        <v>198.17760000000001</v>
      </c>
      <c r="BB21">
        <v>1035.01820314107</v>
      </c>
      <c r="BC21">
        <f t="shared" si="30"/>
        <v>0.80852742550945356</v>
      </c>
      <c r="BD21">
        <v>0.44238270761981602</v>
      </c>
      <c r="BE21" t="s">
        <v>462</v>
      </c>
      <c r="BF21">
        <v>8463.93</v>
      </c>
      <c r="BG21">
        <v>190.66991999999999</v>
      </c>
      <c r="BH21">
        <v>257.20107989068299</v>
      </c>
      <c r="BI21">
        <f t="shared" si="31"/>
        <v>0.25867371909542691</v>
      </c>
      <c r="BJ21">
        <v>0.5</v>
      </c>
      <c r="BK21">
        <f t="shared" si="32"/>
        <v>1025.9153955190138</v>
      </c>
      <c r="BL21">
        <f t="shared" si="33"/>
        <v>6.2630030089819018</v>
      </c>
      <c r="BM21">
        <f t="shared" si="34"/>
        <v>132.68867541807958</v>
      </c>
      <c r="BN21">
        <f t="shared" si="35"/>
        <v>5.6735870489763099E-3</v>
      </c>
      <c r="BO21">
        <f t="shared" si="36"/>
        <v>3.0241596325372315</v>
      </c>
      <c r="BP21">
        <f t="shared" si="37"/>
        <v>125.50482847374225</v>
      </c>
      <c r="BQ21" t="s">
        <v>463</v>
      </c>
      <c r="BR21">
        <v>145.16999999999999</v>
      </c>
      <c r="BS21">
        <f t="shared" si="38"/>
        <v>145.16999999999999</v>
      </c>
      <c r="BT21">
        <f t="shared" si="39"/>
        <v>0.43557779748941594</v>
      </c>
      <c r="BU21">
        <f t="shared" si="40"/>
        <v>0.59386341679114729</v>
      </c>
      <c r="BV21">
        <f t="shared" si="41"/>
        <v>0.87410090901434068</v>
      </c>
      <c r="BW21">
        <f t="shared" si="42"/>
        <v>1.1271981932258983</v>
      </c>
      <c r="BX21">
        <f t="shared" si="43"/>
        <v>0.9294686710119715</v>
      </c>
      <c r="BY21">
        <f t="shared" si="44"/>
        <v>0.45214867775457634</v>
      </c>
      <c r="BZ21">
        <f t="shared" si="45"/>
        <v>0.54785132224542366</v>
      </c>
      <c r="CA21">
        <v>1100</v>
      </c>
      <c r="CB21">
        <v>290</v>
      </c>
      <c r="CC21">
        <v>239.8</v>
      </c>
      <c r="CD21">
        <v>85</v>
      </c>
      <c r="CE21">
        <v>8463.93</v>
      </c>
      <c r="CF21">
        <v>238.9</v>
      </c>
      <c r="CG21">
        <v>0.9</v>
      </c>
      <c r="CH21">
        <v>300</v>
      </c>
      <c r="CI21">
        <v>24.1</v>
      </c>
      <c r="CJ21">
        <v>257.20107989068299</v>
      </c>
      <c r="CK21">
        <v>0.92401679774868495</v>
      </c>
      <c r="CL21">
        <v>-15.4871486714963</v>
      </c>
      <c r="CM21">
        <v>0.69126914519413896</v>
      </c>
      <c r="CN21">
        <v>0.947163459213753</v>
      </c>
      <c r="CO21">
        <v>-6.0202229143492799E-3</v>
      </c>
      <c r="CP21">
        <v>290</v>
      </c>
      <c r="CQ21">
        <v>237.03</v>
      </c>
      <c r="CR21">
        <v>635</v>
      </c>
      <c r="CS21">
        <v>8437.76</v>
      </c>
      <c r="CT21">
        <v>238.85</v>
      </c>
      <c r="CU21">
        <v>-1.82</v>
      </c>
      <c r="DI21">
        <f t="shared" si="46"/>
        <v>1199.99</v>
      </c>
      <c r="DJ21">
        <f t="shared" si="47"/>
        <v>1025.9153955190138</v>
      </c>
      <c r="DK21">
        <f t="shared" si="48"/>
        <v>0.85493662073768428</v>
      </c>
      <c r="DL21">
        <f t="shared" si="49"/>
        <v>0.1884276780237307</v>
      </c>
      <c r="DM21">
        <v>2</v>
      </c>
      <c r="DN21">
        <v>0.5</v>
      </c>
      <c r="DO21" t="s">
        <v>439</v>
      </c>
      <c r="DP21">
        <v>2</v>
      </c>
      <c r="DQ21" t="b">
        <v>1</v>
      </c>
      <c r="DR21">
        <v>1661377403.0999999</v>
      </c>
      <c r="DS21">
        <v>414.98500000000001</v>
      </c>
      <c r="DT21">
        <v>417.27300000000002</v>
      </c>
      <c r="DU21">
        <v>22.389900000000001</v>
      </c>
      <c r="DV21">
        <v>21.979900000000001</v>
      </c>
      <c r="DW21">
        <v>417.49200000000002</v>
      </c>
      <c r="DX21">
        <v>22.246500000000001</v>
      </c>
      <c r="DY21">
        <v>699.96600000000001</v>
      </c>
      <c r="DZ21">
        <v>100.63500000000001</v>
      </c>
      <c r="EA21">
        <v>7.7421299999999998E-2</v>
      </c>
      <c r="EB21">
        <v>31.018699999999999</v>
      </c>
      <c r="EC21">
        <v>33.404699999999998</v>
      </c>
      <c r="ED21">
        <v>999.9</v>
      </c>
      <c r="EE21">
        <v>0</v>
      </c>
      <c r="EF21">
        <v>0</v>
      </c>
      <c r="EG21">
        <v>9001.8799999999992</v>
      </c>
      <c r="EH21">
        <v>0</v>
      </c>
      <c r="EI21">
        <v>2.1671100000000001</v>
      </c>
      <c r="EJ21">
        <v>-2.2886000000000002</v>
      </c>
      <c r="EK21">
        <v>424.48899999999998</v>
      </c>
      <c r="EL21">
        <v>426.65100000000001</v>
      </c>
      <c r="EM21">
        <v>0.40995199999999998</v>
      </c>
      <c r="EN21">
        <v>417.27300000000002</v>
      </c>
      <c r="EO21">
        <v>21.979900000000001</v>
      </c>
      <c r="EP21">
        <v>2.2532100000000002</v>
      </c>
      <c r="EQ21">
        <v>2.2119499999999999</v>
      </c>
      <c r="ER21">
        <v>19.345700000000001</v>
      </c>
      <c r="ES21">
        <v>19.049099999999999</v>
      </c>
      <c r="ET21">
        <v>1199.99</v>
      </c>
      <c r="EU21">
        <v>0.50002800000000003</v>
      </c>
      <c r="EV21">
        <v>0.49997200000000003</v>
      </c>
      <c r="EW21">
        <v>0</v>
      </c>
      <c r="EX21">
        <v>190.78200000000001</v>
      </c>
      <c r="EY21">
        <v>5.0003000000000002</v>
      </c>
      <c r="EZ21">
        <v>2001.74</v>
      </c>
      <c r="FA21">
        <v>12018.2</v>
      </c>
      <c r="FB21">
        <v>43</v>
      </c>
      <c r="FC21">
        <v>44.5</v>
      </c>
      <c r="FD21">
        <v>44.25</v>
      </c>
      <c r="FE21">
        <v>44.5</v>
      </c>
      <c r="FF21">
        <v>44.936999999999998</v>
      </c>
      <c r="FG21">
        <v>597.53</v>
      </c>
      <c r="FH21">
        <v>597.46</v>
      </c>
      <c r="FI21">
        <v>0</v>
      </c>
      <c r="FJ21">
        <v>494.40000009536698</v>
      </c>
      <c r="FK21">
        <v>0</v>
      </c>
      <c r="FL21">
        <v>190.66991999999999</v>
      </c>
      <c r="FM21">
        <v>-0.24053845368860599</v>
      </c>
      <c r="FN21">
        <v>-0.32000000446016702</v>
      </c>
      <c r="FO21">
        <v>2001.472</v>
      </c>
      <c r="FP21">
        <v>15</v>
      </c>
      <c r="FQ21">
        <v>1661376592</v>
      </c>
      <c r="FR21" t="s">
        <v>454</v>
      </c>
      <c r="FS21">
        <v>1661376592</v>
      </c>
      <c r="FT21">
        <v>1661376583</v>
      </c>
      <c r="FU21">
        <v>5</v>
      </c>
      <c r="FV21">
        <v>-0.156</v>
      </c>
      <c r="FW21">
        <v>-2E-3</v>
      </c>
      <c r="FX21">
        <v>-2.5070000000000001</v>
      </c>
      <c r="FY21">
        <v>-4.9000000000000002E-2</v>
      </c>
      <c r="FZ21">
        <v>421</v>
      </c>
      <c r="GA21">
        <v>16</v>
      </c>
      <c r="GB21">
        <v>0.67</v>
      </c>
      <c r="GC21">
        <v>0.11</v>
      </c>
      <c r="GD21">
        <v>-2.1966190000000001</v>
      </c>
      <c r="GE21">
        <v>0.532436390977442</v>
      </c>
      <c r="GF21">
        <v>0.21317273612964699</v>
      </c>
      <c r="GG21">
        <v>0</v>
      </c>
      <c r="GH21">
        <v>190.643470588235</v>
      </c>
      <c r="GI21">
        <v>0.283025211511992</v>
      </c>
      <c r="GJ21">
        <v>0.19080637480011001</v>
      </c>
      <c r="GK21">
        <v>1</v>
      </c>
      <c r="GL21">
        <v>0.41007185000000002</v>
      </c>
      <c r="GM21">
        <v>1.52017894736837E-2</v>
      </c>
      <c r="GN21">
        <v>1.9752879100273001E-3</v>
      </c>
      <c r="GO21">
        <v>1</v>
      </c>
      <c r="GP21">
        <v>2</v>
      </c>
      <c r="GQ21">
        <v>3</v>
      </c>
      <c r="GR21" t="s">
        <v>455</v>
      </c>
      <c r="GS21">
        <v>3.33141</v>
      </c>
      <c r="GT21">
        <v>2.8160400000000001</v>
      </c>
      <c r="GU21">
        <v>0.101864</v>
      </c>
      <c r="GV21">
        <v>0.101794</v>
      </c>
      <c r="GW21">
        <v>0.11054899999999999</v>
      </c>
      <c r="GX21">
        <v>0.108752</v>
      </c>
      <c r="GY21">
        <v>31401.8</v>
      </c>
      <c r="GZ21">
        <v>28408.799999999999</v>
      </c>
      <c r="HA21">
        <v>31188.3</v>
      </c>
      <c r="HB21">
        <v>28950.6</v>
      </c>
      <c r="HC21">
        <v>36965.1</v>
      </c>
      <c r="HD21">
        <v>35101.4</v>
      </c>
      <c r="HE21">
        <v>44223.9</v>
      </c>
      <c r="HF21">
        <v>42057.9</v>
      </c>
      <c r="HG21">
        <v>2.3946200000000002</v>
      </c>
      <c r="HH21">
        <v>2.3875299999999999</v>
      </c>
      <c r="HI21">
        <v>0.33393499999999998</v>
      </c>
      <c r="HJ21">
        <v>0</v>
      </c>
      <c r="HK21">
        <v>27.976199999999999</v>
      </c>
      <c r="HL21">
        <v>999.9</v>
      </c>
      <c r="HM21">
        <v>53.430999999999997</v>
      </c>
      <c r="HN21">
        <v>30.484000000000002</v>
      </c>
      <c r="HO21">
        <v>23.256399999999999</v>
      </c>
      <c r="HP21">
        <v>51.643799999999999</v>
      </c>
      <c r="HQ21">
        <v>33.866199999999999</v>
      </c>
      <c r="HR21">
        <v>2</v>
      </c>
      <c r="HS21">
        <v>-1.15879E-2</v>
      </c>
      <c r="HT21">
        <v>-0.96525300000000003</v>
      </c>
      <c r="HU21">
        <v>20.243400000000001</v>
      </c>
      <c r="HV21">
        <v>5.2244799999999998</v>
      </c>
      <c r="HW21">
        <v>11.980600000000001</v>
      </c>
      <c r="HX21">
        <v>4.9911500000000002</v>
      </c>
      <c r="HY21">
        <v>3.2955000000000001</v>
      </c>
      <c r="HZ21">
        <v>9999</v>
      </c>
      <c r="IA21">
        <v>3.8</v>
      </c>
      <c r="IB21">
        <v>8994.6</v>
      </c>
      <c r="IC21">
        <v>-29729.3</v>
      </c>
      <c r="ID21">
        <v>1.8775900000000001</v>
      </c>
      <c r="IE21">
        <v>1.8765099999999999</v>
      </c>
      <c r="IF21">
        <v>1.8750500000000001</v>
      </c>
      <c r="IG21">
        <v>1.87714</v>
      </c>
      <c r="IH21">
        <v>1.8778999999999999</v>
      </c>
      <c r="II21">
        <v>1.87531</v>
      </c>
      <c r="IJ21">
        <v>1.87941</v>
      </c>
      <c r="IK21">
        <v>1.8809</v>
      </c>
      <c r="IL21">
        <v>5</v>
      </c>
      <c r="IM21">
        <v>0</v>
      </c>
      <c r="IN21">
        <v>0</v>
      </c>
      <c r="IO21">
        <v>0</v>
      </c>
      <c r="IP21" t="s">
        <v>442</v>
      </c>
      <c r="IQ21" t="s">
        <v>443</v>
      </c>
      <c r="IR21" t="s">
        <v>444</v>
      </c>
      <c r="IS21" t="s">
        <v>445</v>
      </c>
      <c r="IT21" t="s">
        <v>445</v>
      </c>
      <c r="IU21" t="s">
        <v>444</v>
      </c>
      <c r="IV21">
        <v>0</v>
      </c>
      <c r="IW21">
        <v>100</v>
      </c>
      <c r="IX21">
        <v>100</v>
      </c>
      <c r="IY21">
        <v>-2.5070000000000001</v>
      </c>
      <c r="IZ21">
        <v>0.1434</v>
      </c>
      <c r="JA21">
        <v>-2.5073599999999998</v>
      </c>
      <c r="JB21">
        <v>0</v>
      </c>
      <c r="JC21">
        <v>0</v>
      </c>
      <c r="JD21">
        <v>0</v>
      </c>
      <c r="JE21">
        <v>-0.22173523937965101</v>
      </c>
      <c r="JF21">
        <v>-4.04678581008747E-3</v>
      </c>
      <c r="JG21">
        <v>1.0821509135867399E-3</v>
      </c>
      <c r="JH21">
        <v>-7.3057732816702703E-6</v>
      </c>
      <c r="JI21">
        <v>2</v>
      </c>
      <c r="JJ21">
        <v>9</v>
      </c>
      <c r="JK21">
        <v>2</v>
      </c>
      <c r="JL21">
        <v>33</v>
      </c>
      <c r="JM21">
        <v>13.5</v>
      </c>
      <c r="JN21">
        <v>13.7</v>
      </c>
      <c r="JO21">
        <v>0.159912</v>
      </c>
      <c r="JP21">
        <v>4.99878</v>
      </c>
      <c r="JQ21">
        <v>2.2485400000000002</v>
      </c>
      <c r="JR21">
        <v>2.5976599999999999</v>
      </c>
      <c r="JS21">
        <v>2.19482</v>
      </c>
      <c r="JT21">
        <v>2.4438499999999999</v>
      </c>
      <c r="JU21">
        <v>33.199199999999998</v>
      </c>
      <c r="JV21">
        <v>24.280100000000001</v>
      </c>
      <c r="JW21">
        <v>2</v>
      </c>
      <c r="JX21">
        <v>740.62099999999998</v>
      </c>
      <c r="JY21">
        <v>804.15499999999997</v>
      </c>
      <c r="JZ21">
        <v>29.8401</v>
      </c>
      <c r="KA21">
        <v>27.249600000000001</v>
      </c>
      <c r="KB21">
        <v>29.9999</v>
      </c>
      <c r="KC21">
        <v>27.057300000000001</v>
      </c>
      <c r="KD21">
        <v>27.023299999999999</v>
      </c>
      <c r="KE21">
        <v>-1</v>
      </c>
      <c r="KF21">
        <v>15.818300000000001</v>
      </c>
      <c r="KG21">
        <v>100</v>
      </c>
      <c r="KH21">
        <v>29.835799999999999</v>
      </c>
      <c r="KI21">
        <v>420</v>
      </c>
      <c r="KJ21">
        <v>22.020499999999998</v>
      </c>
      <c r="KK21">
        <v>99.652699999999996</v>
      </c>
      <c r="KL21">
        <v>96.423100000000005</v>
      </c>
    </row>
    <row r="22" spans="1:298" x14ac:dyDescent="0.2">
      <c r="A22">
        <v>6</v>
      </c>
      <c r="B22">
        <v>1661377583.0999999</v>
      </c>
      <c r="C22">
        <v>2007.0999999046301</v>
      </c>
      <c r="D22" t="s">
        <v>464</v>
      </c>
      <c r="E22" t="s">
        <v>465</v>
      </c>
      <c r="F22" t="s">
        <v>435</v>
      </c>
      <c r="H22" t="s">
        <v>436</v>
      </c>
      <c r="J22">
        <v>1661377583.0999999</v>
      </c>
      <c r="K22">
        <f t="shared" si="0"/>
        <v>1.9326888367413721E-3</v>
      </c>
      <c r="L22">
        <f t="shared" si="1"/>
        <v>1.9326888367413722</v>
      </c>
      <c r="M22">
        <f t="shared" si="2"/>
        <v>5.1914380747983868</v>
      </c>
      <c r="N22">
        <f t="shared" si="3"/>
        <v>413.149</v>
      </c>
      <c r="O22">
        <f t="shared" si="4"/>
        <v>233.58575729961936</v>
      </c>
      <c r="P22">
        <f t="shared" si="5"/>
        <v>23.525397095125722</v>
      </c>
      <c r="Q22">
        <f t="shared" si="6"/>
        <v>41.609961141538896</v>
      </c>
      <c r="R22">
        <f t="shared" si="7"/>
        <v>5.2279262622359164E-2</v>
      </c>
      <c r="S22">
        <f t="shared" si="8"/>
        <v>2.8488128598294207</v>
      </c>
      <c r="T22">
        <f t="shared" si="9"/>
        <v>5.1752070075874672E-2</v>
      </c>
      <c r="U22">
        <f t="shared" si="10"/>
        <v>3.2391966809078264E-2</v>
      </c>
      <c r="V22">
        <f t="shared" si="11"/>
        <v>226.1414973516917</v>
      </c>
      <c r="W22">
        <f t="shared" si="12"/>
        <v>34.906444733112721</v>
      </c>
      <c r="X22">
        <f t="shared" si="13"/>
        <v>36.241799999999998</v>
      </c>
      <c r="Y22">
        <f t="shared" si="14"/>
        <v>6.0485946733563658</v>
      </c>
      <c r="Z22">
        <f t="shared" si="15"/>
        <v>45.632322659902883</v>
      </c>
      <c r="AA22">
        <f t="shared" si="16"/>
        <v>2.4460250521054796</v>
      </c>
      <c r="AB22">
        <f t="shared" si="17"/>
        <v>5.3602904904395796</v>
      </c>
      <c r="AC22">
        <f t="shared" si="18"/>
        <v>3.6025696212508862</v>
      </c>
      <c r="AD22">
        <f t="shared" si="19"/>
        <v>-85.231577700294508</v>
      </c>
      <c r="AE22">
        <f t="shared" si="20"/>
        <v>-335.4147158757965</v>
      </c>
      <c r="AF22">
        <f t="shared" si="21"/>
        <v>-27.537260615704515</v>
      </c>
      <c r="AG22">
        <f t="shared" si="22"/>
        <v>-222.04205684010384</v>
      </c>
      <c r="AH22">
        <f t="shared" si="23"/>
        <v>5.4906348026143794</v>
      </c>
      <c r="AI22">
        <f t="shared" si="24"/>
        <v>1.9256291008464352</v>
      </c>
      <c r="AJ22">
        <f t="shared" si="25"/>
        <v>5.1914380747983868</v>
      </c>
      <c r="AK22">
        <v>425.10625832567399</v>
      </c>
      <c r="AL22">
        <v>423.59775151515203</v>
      </c>
      <c r="AM22">
        <v>-2.8621247832080199E-3</v>
      </c>
      <c r="AN22">
        <v>67.015040723549504</v>
      </c>
      <c r="AO22">
        <f t="shared" si="26"/>
        <v>1.9326888367413722</v>
      </c>
      <c r="AP22">
        <v>23.750163206348201</v>
      </c>
      <c r="AQ22">
        <v>24.2877654545455</v>
      </c>
      <c r="AR22">
        <v>2.6300341275019003E-4</v>
      </c>
      <c r="AS22">
        <v>78.7141580380775</v>
      </c>
      <c r="AT22">
        <v>0</v>
      </c>
      <c r="AU22">
        <v>0</v>
      </c>
      <c r="AV22">
        <f t="shared" si="27"/>
        <v>1</v>
      </c>
      <c r="AW22">
        <f t="shared" si="28"/>
        <v>0</v>
      </c>
      <c r="AX22">
        <f t="shared" si="29"/>
        <v>46945.956192605932</v>
      </c>
      <c r="AY22" t="s">
        <v>437</v>
      </c>
      <c r="AZ22">
        <v>7882.92</v>
      </c>
      <c r="BA22">
        <v>198.17760000000001</v>
      </c>
      <c r="BB22">
        <v>1035.01820314107</v>
      </c>
      <c r="BC22">
        <f t="shared" si="30"/>
        <v>0.80852742550945356</v>
      </c>
      <c r="BD22">
        <v>0.44238270761981602</v>
      </c>
      <c r="BE22" t="s">
        <v>466</v>
      </c>
      <c r="BF22">
        <v>8447.24</v>
      </c>
      <c r="BG22">
        <v>188.01367999999999</v>
      </c>
      <c r="BH22">
        <v>260.32276869787597</v>
      </c>
      <c r="BI22">
        <f t="shared" si="31"/>
        <v>0.27776705456677164</v>
      </c>
      <c r="BJ22">
        <v>0.5</v>
      </c>
      <c r="BK22">
        <f t="shared" si="32"/>
        <v>1026.0521955190113</v>
      </c>
      <c r="BL22">
        <f t="shared" si="33"/>
        <v>5.1914380747983868</v>
      </c>
      <c r="BM22">
        <f t="shared" si="34"/>
        <v>142.50174809054252</v>
      </c>
      <c r="BN22">
        <f t="shared" si="35"/>
        <v>4.6284734713484439E-3</v>
      </c>
      <c r="BO22">
        <f t="shared" si="36"/>
        <v>2.9759034844250829</v>
      </c>
      <c r="BP22">
        <f t="shared" si="37"/>
        <v>126.2435389530057</v>
      </c>
      <c r="BQ22" t="s">
        <v>467</v>
      </c>
      <c r="BR22">
        <v>148.15</v>
      </c>
      <c r="BS22">
        <f t="shared" si="38"/>
        <v>148.15</v>
      </c>
      <c r="BT22">
        <f t="shared" si="39"/>
        <v>0.43089880020468296</v>
      </c>
      <c r="BU22">
        <f t="shared" si="40"/>
        <v>0.64462248313253212</v>
      </c>
      <c r="BV22">
        <f t="shared" si="41"/>
        <v>0.87351810753775194</v>
      </c>
      <c r="BW22">
        <f t="shared" si="42"/>
        <v>1.1635512496460148</v>
      </c>
      <c r="BX22">
        <f t="shared" si="43"/>
        <v>0.92573834435779656</v>
      </c>
      <c r="BY22">
        <f t="shared" si="44"/>
        <v>0.50794612858003008</v>
      </c>
      <c r="BZ22">
        <f t="shared" si="45"/>
        <v>0.49205387141996992</v>
      </c>
      <c r="CA22">
        <v>1102</v>
      </c>
      <c r="CB22">
        <v>290</v>
      </c>
      <c r="CC22">
        <v>238.38</v>
      </c>
      <c r="CD22">
        <v>225</v>
      </c>
      <c r="CE22">
        <v>8447.24</v>
      </c>
      <c r="CF22">
        <v>237.55</v>
      </c>
      <c r="CG22">
        <v>0.83</v>
      </c>
      <c r="CH22">
        <v>300</v>
      </c>
      <c r="CI22">
        <v>24.1</v>
      </c>
      <c r="CJ22">
        <v>260.32276869787597</v>
      </c>
      <c r="CK22">
        <v>1.2671555565896999</v>
      </c>
      <c r="CL22">
        <v>-19.232753815344701</v>
      </c>
      <c r="CM22">
        <v>0.94773625448745802</v>
      </c>
      <c r="CN22">
        <v>0.93633766431826504</v>
      </c>
      <c r="CO22">
        <v>-6.0187588431590599E-3</v>
      </c>
      <c r="CP22">
        <v>290</v>
      </c>
      <c r="CQ22">
        <v>234.28</v>
      </c>
      <c r="CR22">
        <v>645</v>
      </c>
      <c r="CS22">
        <v>8435.06</v>
      </c>
      <c r="CT22">
        <v>237.52</v>
      </c>
      <c r="CU22">
        <v>-3.24</v>
      </c>
      <c r="DI22">
        <f t="shared" si="46"/>
        <v>1200.1500000000001</v>
      </c>
      <c r="DJ22">
        <f t="shared" si="47"/>
        <v>1026.0521955190113</v>
      </c>
      <c r="DK22">
        <f t="shared" si="48"/>
        <v>0.85493662918719426</v>
      </c>
      <c r="DL22">
        <f t="shared" si="49"/>
        <v>0.18842769433128498</v>
      </c>
      <c r="DM22">
        <v>2</v>
      </c>
      <c r="DN22">
        <v>0.5</v>
      </c>
      <c r="DO22" t="s">
        <v>439</v>
      </c>
      <c r="DP22">
        <v>2</v>
      </c>
      <c r="DQ22" t="b">
        <v>1</v>
      </c>
      <c r="DR22">
        <v>1661377583.0999999</v>
      </c>
      <c r="DS22">
        <v>413.149</v>
      </c>
      <c r="DT22">
        <v>414.94499999999999</v>
      </c>
      <c r="DU22">
        <v>24.286799999999999</v>
      </c>
      <c r="DV22">
        <v>23.75</v>
      </c>
      <c r="DW22">
        <v>415.80900000000003</v>
      </c>
      <c r="DX22">
        <v>24.081800000000001</v>
      </c>
      <c r="DY22">
        <v>700.02300000000002</v>
      </c>
      <c r="DZ22">
        <v>100.636</v>
      </c>
      <c r="EA22">
        <v>7.8176099999999998E-2</v>
      </c>
      <c r="EB22">
        <v>34.057899999999997</v>
      </c>
      <c r="EC22">
        <v>36.241799999999998</v>
      </c>
      <c r="ED22">
        <v>999.9</v>
      </c>
      <c r="EE22">
        <v>0</v>
      </c>
      <c r="EF22">
        <v>0</v>
      </c>
      <c r="EG22">
        <v>9003.1200000000008</v>
      </c>
      <c r="EH22">
        <v>0</v>
      </c>
      <c r="EI22">
        <v>2.1671100000000001</v>
      </c>
      <c r="EJ22">
        <v>-1.64316</v>
      </c>
      <c r="EK22">
        <v>423.59</v>
      </c>
      <c r="EL22">
        <v>425.03899999999999</v>
      </c>
      <c r="EM22">
        <v>0.53818299999999997</v>
      </c>
      <c r="EN22">
        <v>414.94499999999999</v>
      </c>
      <c r="EO22">
        <v>23.75</v>
      </c>
      <c r="EP22">
        <v>2.4442499999999998</v>
      </c>
      <c r="EQ22">
        <v>2.3900899999999998</v>
      </c>
      <c r="ER22">
        <v>20.66</v>
      </c>
      <c r="ES22">
        <v>20.296800000000001</v>
      </c>
      <c r="ET22">
        <v>1200.1500000000001</v>
      </c>
      <c r="EU22">
        <v>0.50003299999999995</v>
      </c>
      <c r="EV22">
        <v>0.49996699999999999</v>
      </c>
      <c r="EW22">
        <v>0</v>
      </c>
      <c r="EX22">
        <v>187.71299999999999</v>
      </c>
      <c r="EY22">
        <v>5.0003000000000002</v>
      </c>
      <c r="EZ22">
        <v>1975.05</v>
      </c>
      <c r="FA22">
        <v>12019.7</v>
      </c>
      <c r="FB22">
        <v>43.25</v>
      </c>
      <c r="FC22">
        <v>44.686999999999998</v>
      </c>
      <c r="FD22">
        <v>44.5</v>
      </c>
      <c r="FE22">
        <v>44.625</v>
      </c>
      <c r="FF22">
        <v>45.311999999999998</v>
      </c>
      <c r="FG22">
        <v>597.61</v>
      </c>
      <c r="FH22">
        <v>597.54</v>
      </c>
      <c r="FI22">
        <v>0</v>
      </c>
      <c r="FJ22">
        <v>177.200000047684</v>
      </c>
      <c r="FK22">
        <v>0</v>
      </c>
      <c r="FL22">
        <v>188.01367999999999</v>
      </c>
      <c r="FM22">
        <v>-1.14069230355896</v>
      </c>
      <c r="FN22">
        <v>-12.5615384365406</v>
      </c>
      <c r="FO22">
        <v>1976.1815999999999</v>
      </c>
      <c r="FP22">
        <v>15</v>
      </c>
      <c r="FQ22">
        <v>1661377606.0999999</v>
      </c>
      <c r="FR22" t="s">
        <v>468</v>
      </c>
      <c r="FS22">
        <v>1661377606.0999999</v>
      </c>
      <c r="FT22">
        <v>1661377605.0999999</v>
      </c>
      <c r="FU22">
        <v>6</v>
      </c>
      <c r="FV22">
        <v>-0.153</v>
      </c>
      <c r="FW22">
        <v>1.7999999999999999E-2</v>
      </c>
      <c r="FX22">
        <v>-2.66</v>
      </c>
      <c r="FY22">
        <v>0.20499999999999999</v>
      </c>
      <c r="FZ22">
        <v>415</v>
      </c>
      <c r="GA22">
        <v>24</v>
      </c>
      <c r="GB22">
        <v>0.6</v>
      </c>
      <c r="GC22">
        <v>0.21</v>
      </c>
      <c r="GD22">
        <v>-1.7483280952381</v>
      </c>
      <c r="GE22">
        <v>0.23359558441558501</v>
      </c>
      <c r="GF22">
        <v>3.7583452490874102E-2</v>
      </c>
      <c r="GG22">
        <v>1</v>
      </c>
      <c r="GH22">
        <v>188.08150000000001</v>
      </c>
      <c r="GI22">
        <v>-1.12325439036311</v>
      </c>
      <c r="GJ22">
        <v>0.205232902132304</v>
      </c>
      <c r="GK22">
        <v>0</v>
      </c>
      <c r="GL22">
        <v>0.51419833333333298</v>
      </c>
      <c r="GM22">
        <v>0.19132581818181901</v>
      </c>
      <c r="GN22">
        <v>1.99031773853258E-2</v>
      </c>
      <c r="GO22">
        <v>0</v>
      </c>
      <c r="GP22">
        <v>1</v>
      </c>
      <c r="GQ22">
        <v>3</v>
      </c>
      <c r="GR22" t="s">
        <v>441</v>
      </c>
      <c r="GS22">
        <v>3.3322099999999999</v>
      </c>
      <c r="GT22">
        <v>2.8168099999999998</v>
      </c>
      <c r="GU22">
        <v>0.101572</v>
      </c>
      <c r="GV22">
        <v>0.101381</v>
      </c>
      <c r="GW22">
        <v>0.116896</v>
      </c>
      <c r="GX22">
        <v>0.114773</v>
      </c>
      <c r="GY22">
        <v>31413.1</v>
      </c>
      <c r="GZ22">
        <v>28421.9</v>
      </c>
      <c r="HA22">
        <v>31189.200000000001</v>
      </c>
      <c r="HB22">
        <v>28950.400000000001</v>
      </c>
      <c r="HC22">
        <v>36699.199999999997</v>
      </c>
      <c r="HD22">
        <v>34864.6</v>
      </c>
      <c r="HE22">
        <v>44225.7</v>
      </c>
      <c r="HF22">
        <v>42058.6</v>
      </c>
      <c r="HG22">
        <v>2.39615</v>
      </c>
      <c r="HH22">
        <v>2.3917000000000002</v>
      </c>
      <c r="HI22">
        <v>0.40760600000000002</v>
      </c>
      <c r="HJ22">
        <v>0</v>
      </c>
      <c r="HK22">
        <v>29.639900000000001</v>
      </c>
      <c r="HL22">
        <v>999.9</v>
      </c>
      <c r="HM22">
        <v>53.698999999999998</v>
      </c>
      <c r="HN22">
        <v>30.382999999999999</v>
      </c>
      <c r="HO22">
        <v>23.239000000000001</v>
      </c>
      <c r="HP22">
        <v>51.6738</v>
      </c>
      <c r="HQ22">
        <v>33.758000000000003</v>
      </c>
      <c r="HR22">
        <v>2</v>
      </c>
      <c r="HS22">
        <v>-1.34629E-2</v>
      </c>
      <c r="HT22">
        <v>-2.17821</v>
      </c>
      <c r="HU22">
        <v>20.230799999999999</v>
      </c>
      <c r="HV22">
        <v>5.2220800000000001</v>
      </c>
      <c r="HW22">
        <v>11.986000000000001</v>
      </c>
      <c r="HX22">
        <v>4.9911500000000002</v>
      </c>
      <c r="HY22">
        <v>3.2955000000000001</v>
      </c>
      <c r="HZ22">
        <v>9999</v>
      </c>
      <c r="IA22">
        <v>3.8</v>
      </c>
      <c r="IB22">
        <v>8994.6</v>
      </c>
      <c r="IC22">
        <v>-29723.200000000001</v>
      </c>
      <c r="ID22">
        <v>1.8775900000000001</v>
      </c>
      <c r="IE22">
        <v>1.87652</v>
      </c>
      <c r="IF22">
        <v>1.87514</v>
      </c>
      <c r="IG22">
        <v>1.87714</v>
      </c>
      <c r="IH22">
        <v>1.8778999999999999</v>
      </c>
      <c r="II22">
        <v>1.87534</v>
      </c>
      <c r="IJ22">
        <v>1.8794299999999999</v>
      </c>
      <c r="IK22">
        <v>1.88093</v>
      </c>
      <c r="IL22">
        <v>5</v>
      </c>
      <c r="IM22">
        <v>0</v>
      </c>
      <c r="IN22">
        <v>0</v>
      </c>
      <c r="IO22">
        <v>0</v>
      </c>
      <c r="IP22" t="s">
        <v>442</v>
      </c>
      <c r="IQ22" t="s">
        <v>443</v>
      </c>
      <c r="IR22" t="s">
        <v>444</v>
      </c>
      <c r="IS22" t="s">
        <v>445</v>
      </c>
      <c r="IT22" t="s">
        <v>445</v>
      </c>
      <c r="IU22" t="s">
        <v>444</v>
      </c>
      <c r="IV22">
        <v>0</v>
      </c>
      <c r="IW22">
        <v>100</v>
      </c>
      <c r="IX22">
        <v>100</v>
      </c>
      <c r="IY22">
        <v>-2.66</v>
      </c>
      <c r="IZ22">
        <v>0.20499999999999999</v>
      </c>
      <c r="JA22">
        <v>-2.5073599999999998</v>
      </c>
      <c r="JB22">
        <v>0</v>
      </c>
      <c r="JC22">
        <v>0</v>
      </c>
      <c r="JD22">
        <v>0</v>
      </c>
      <c r="JE22">
        <v>-0.22173523937965101</v>
      </c>
      <c r="JF22">
        <v>-4.04678581008747E-3</v>
      </c>
      <c r="JG22">
        <v>1.0821509135867399E-3</v>
      </c>
      <c r="JH22">
        <v>-7.3057732816702703E-6</v>
      </c>
      <c r="JI22">
        <v>2</v>
      </c>
      <c r="JJ22">
        <v>9</v>
      </c>
      <c r="JK22">
        <v>2</v>
      </c>
      <c r="JL22">
        <v>33</v>
      </c>
      <c r="JM22">
        <v>16.5</v>
      </c>
      <c r="JN22">
        <v>16.7</v>
      </c>
      <c r="JO22">
        <v>0.159912</v>
      </c>
      <c r="JP22">
        <v>4.99878</v>
      </c>
      <c r="JQ22">
        <v>2.2485400000000002</v>
      </c>
      <c r="JR22">
        <v>2.5976599999999999</v>
      </c>
      <c r="JS22">
        <v>2.19482</v>
      </c>
      <c r="JT22">
        <v>2.4096700000000002</v>
      </c>
      <c r="JU22">
        <v>33.221600000000002</v>
      </c>
      <c r="JV22">
        <v>24.2714</v>
      </c>
      <c r="JW22">
        <v>2</v>
      </c>
      <c r="JX22">
        <v>741.65800000000002</v>
      </c>
      <c r="JY22">
        <v>808.25800000000004</v>
      </c>
      <c r="JZ22">
        <v>35.535800000000002</v>
      </c>
      <c r="KA22">
        <v>27.224399999999999</v>
      </c>
      <c r="KB22">
        <v>30.000599999999999</v>
      </c>
      <c r="KC22">
        <v>27.038900000000002</v>
      </c>
      <c r="KD22">
        <v>27.004999999999999</v>
      </c>
      <c r="KE22">
        <v>-1</v>
      </c>
      <c r="KF22">
        <v>0</v>
      </c>
      <c r="KG22">
        <v>100</v>
      </c>
      <c r="KH22">
        <v>35.506300000000003</v>
      </c>
      <c r="KI22">
        <v>420</v>
      </c>
      <c r="KJ22">
        <v>24.412500000000001</v>
      </c>
      <c r="KK22">
        <v>99.656300000000002</v>
      </c>
      <c r="KL22">
        <v>96.423699999999997</v>
      </c>
    </row>
    <row r="23" spans="1:298" x14ac:dyDescent="0.2">
      <c r="A23">
        <v>7</v>
      </c>
      <c r="B23">
        <v>1661377908.0999999</v>
      </c>
      <c r="C23">
        <v>2332.0999999046298</v>
      </c>
      <c r="D23" t="s">
        <v>469</v>
      </c>
      <c r="E23" t="s">
        <v>470</v>
      </c>
      <c r="F23" t="s">
        <v>435</v>
      </c>
      <c r="H23" t="s">
        <v>436</v>
      </c>
      <c r="J23">
        <v>1661377908.0999999</v>
      </c>
      <c r="K23">
        <f t="shared" si="0"/>
        <v>2.5471385913702423E-3</v>
      </c>
      <c r="L23">
        <f t="shared" si="1"/>
        <v>2.5471385913702425</v>
      </c>
      <c r="M23">
        <f t="shared" si="2"/>
        <v>3.4100136338491107</v>
      </c>
      <c r="N23">
        <f t="shared" si="3"/>
        <v>414.02600000000001</v>
      </c>
      <c r="O23">
        <f t="shared" si="4"/>
        <v>284.04390740373316</v>
      </c>
      <c r="P23">
        <f t="shared" si="5"/>
        <v>28.607339629338639</v>
      </c>
      <c r="Q23">
        <f t="shared" si="6"/>
        <v>41.698420873155804</v>
      </c>
      <c r="R23">
        <f t="shared" si="7"/>
        <v>5.3390353398392508E-2</v>
      </c>
      <c r="S23">
        <f t="shared" si="8"/>
        <v>2.8476813278289557</v>
      </c>
      <c r="T23">
        <f t="shared" si="9"/>
        <v>5.2840424984219737E-2</v>
      </c>
      <c r="U23">
        <f t="shared" si="10"/>
        <v>3.307420236350106E-2</v>
      </c>
      <c r="V23">
        <f t="shared" si="11"/>
        <v>226.11654035039388</v>
      </c>
      <c r="W23">
        <f t="shared" si="12"/>
        <v>37.743547329317892</v>
      </c>
      <c r="X23">
        <f t="shared" si="13"/>
        <v>39.1601</v>
      </c>
      <c r="Y23">
        <f t="shared" si="14"/>
        <v>7.0874002934497309</v>
      </c>
      <c r="Z23">
        <f t="shared" si="15"/>
        <v>38.933411494648219</v>
      </c>
      <c r="AA23">
        <f t="shared" si="16"/>
        <v>2.4627011267810905</v>
      </c>
      <c r="AB23">
        <f t="shared" si="17"/>
        <v>6.325418277613851</v>
      </c>
      <c r="AC23">
        <f t="shared" si="18"/>
        <v>4.6246991666686403</v>
      </c>
      <c r="AD23">
        <f t="shared" si="19"/>
        <v>-112.32881187942769</v>
      </c>
      <c r="AE23">
        <f t="shared" si="20"/>
        <v>-322.47757316429323</v>
      </c>
      <c r="AF23">
        <f t="shared" si="21"/>
        <v>-27.256216527095145</v>
      </c>
      <c r="AG23">
        <f t="shared" si="22"/>
        <v>-235.94606122042219</v>
      </c>
      <c r="AH23">
        <f t="shared" si="23"/>
        <v>0.43151390548663571</v>
      </c>
      <c r="AI23">
        <f t="shared" si="24"/>
        <v>2.5504795460027312</v>
      </c>
      <c r="AJ23">
        <f t="shared" si="25"/>
        <v>3.4100136338491107</v>
      </c>
      <c r="AK23">
        <v>426.129450553769</v>
      </c>
      <c r="AL23">
        <v>424.60327272727301</v>
      </c>
      <c r="AM23">
        <v>0.14141382716975701</v>
      </c>
      <c r="AN23">
        <v>67.002986963627293</v>
      </c>
      <c r="AO23">
        <f t="shared" si="26"/>
        <v>2.5471385913702425</v>
      </c>
      <c r="AP23">
        <v>23.7428581146109</v>
      </c>
      <c r="AQ23">
        <v>24.452909090909099</v>
      </c>
      <c r="AR23">
        <v>-1.8853539846381299E-5</v>
      </c>
      <c r="AS23">
        <v>78.642025320278805</v>
      </c>
      <c r="AT23">
        <v>0</v>
      </c>
      <c r="AU23">
        <v>0</v>
      </c>
      <c r="AV23">
        <f t="shared" si="27"/>
        <v>1</v>
      </c>
      <c r="AW23">
        <f t="shared" si="28"/>
        <v>0</v>
      </c>
      <c r="AX23">
        <f t="shared" si="29"/>
        <v>46459.736078095149</v>
      </c>
      <c r="AY23" t="s">
        <v>437</v>
      </c>
      <c r="AZ23">
        <v>7882.92</v>
      </c>
      <c r="BA23">
        <v>198.17760000000001</v>
      </c>
      <c r="BB23">
        <v>1035.01820314107</v>
      </c>
      <c r="BC23">
        <f t="shared" si="30"/>
        <v>0.80852742550945356</v>
      </c>
      <c r="BD23">
        <v>0.44238270761981602</v>
      </c>
      <c r="BE23" t="s">
        <v>471</v>
      </c>
      <c r="BF23">
        <v>8454.4</v>
      </c>
      <c r="BG23">
        <v>180.51627999999999</v>
      </c>
      <c r="BH23">
        <v>245.06207148130801</v>
      </c>
      <c r="BI23">
        <f t="shared" si="31"/>
        <v>0.26338548063008282</v>
      </c>
      <c r="BJ23">
        <v>0.5</v>
      </c>
      <c r="BK23">
        <f t="shared" si="32"/>
        <v>1025.918095518339</v>
      </c>
      <c r="BL23">
        <f t="shared" si="33"/>
        <v>3.4100136338491107</v>
      </c>
      <c r="BM23">
        <f t="shared" si="34"/>
        <v>135.10596533759846</v>
      </c>
      <c r="BN23">
        <f t="shared" si="35"/>
        <v>2.8926587211914974E-3</v>
      </c>
      <c r="BO23">
        <f t="shared" si="36"/>
        <v>3.2234940596265034</v>
      </c>
      <c r="BP23">
        <f t="shared" si="37"/>
        <v>122.54284442305141</v>
      </c>
      <c r="BQ23" t="s">
        <v>472</v>
      </c>
      <c r="BR23">
        <v>147.62</v>
      </c>
      <c r="BS23">
        <f t="shared" si="38"/>
        <v>147.62</v>
      </c>
      <c r="BT23">
        <f t="shared" si="39"/>
        <v>0.39762200201894704</v>
      </c>
      <c r="BU23">
        <f t="shared" si="40"/>
        <v>0.66240167619681223</v>
      </c>
      <c r="BV23">
        <f t="shared" si="41"/>
        <v>0.89019352176238553</v>
      </c>
      <c r="BW23">
        <f t="shared" si="42"/>
        <v>1.376698711577484</v>
      </c>
      <c r="BX23">
        <f t="shared" si="43"/>
        <v>0.94397443036902384</v>
      </c>
      <c r="BY23">
        <f t="shared" si="44"/>
        <v>0.54168928941020411</v>
      </c>
      <c r="BZ23">
        <f t="shared" si="45"/>
        <v>0.45831071058979589</v>
      </c>
      <c r="CA23">
        <v>1104</v>
      </c>
      <c r="CB23">
        <v>290</v>
      </c>
      <c r="CC23">
        <v>221.66</v>
      </c>
      <c r="CD23">
        <v>105</v>
      </c>
      <c r="CE23">
        <v>8454.4</v>
      </c>
      <c r="CF23">
        <v>221.07</v>
      </c>
      <c r="CG23">
        <v>0.59</v>
      </c>
      <c r="CH23">
        <v>300</v>
      </c>
      <c r="CI23">
        <v>24.1</v>
      </c>
      <c r="CJ23">
        <v>245.06207148130801</v>
      </c>
      <c r="CK23">
        <v>1.2436164083835399</v>
      </c>
      <c r="CL23">
        <v>-20.282134719905802</v>
      </c>
      <c r="CM23">
        <v>0.92953569712150297</v>
      </c>
      <c r="CN23">
        <v>0.94445510272347599</v>
      </c>
      <c r="CO23">
        <v>-6.0150727474972297E-3</v>
      </c>
      <c r="CP23">
        <v>290</v>
      </c>
      <c r="CQ23">
        <v>217.41</v>
      </c>
      <c r="CR23">
        <v>625</v>
      </c>
      <c r="CS23">
        <v>8430.5499999999993</v>
      </c>
      <c r="CT23">
        <v>221</v>
      </c>
      <c r="CU23">
        <v>-3.59</v>
      </c>
      <c r="DI23">
        <f t="shared" si="46"/>
        <v>1199.99</v>
      </c>
      <c r="DJ23">
        <f t="shared" si="47"/>
        <v>1025.918095518339</v>
      </c>
      <c r="DK23">
        <f t="shared" si="48"/>
        <v>0.85493887075587205</v>
      </c>
      <c r="DL23">
        <f t="shared" si="49"/>
        <v>0.18843202055883287</v>
      </c>
      <c r="DM23">
        <v>2</v>
      </c>
      <c r="DN23">
        <v>0.5</v>
      </c>
      <c r="DO23" t="s">
        <v>439</v>
      </c>
      <c r="DP23">
        <v>2</v>
      </c>
      <c r="DQ23" t="b">
        <v>1</v>
      </c>
      <c r="DR23">
        <v>1661377908.0999999</v>
      </c>
      <c r="DS23">
        <v>414.02600000000001</v>
      </c>
      <c r="DT23">
        <v>414.45100000000002</v>
      </c>
      <c r="DU23">
        <v>24.452300000000001</v>
      </c>
      <c r="DV23">
        <v>23.741399999999999</v>
      </c>
      <c r="DW23">
        <v>416.68599999999998</v>
      </c>
      <c r="DX23">
        <v>24.223299999999998</v>
      </c>
      <c r="DY23">
        <v>699.99</v>
      </c>
      <c r="DZ23">
        <v>100.636</v>
      </c>
      <c r="EA23">
        <v>7.8498299999999993E-2</v>
      </c>
      <c r="EB23">
        <v>37.059600000000003</v>
      </c>
      <c r="EC23">
        <v>39.1601</v>
      </c>
      <c r="ED23">
        <v>999.9</v>
      </c>
      <c r="EE23">
        <v>0</v>
      </c>
      <c r="EF23">
        <v>0</v>
      </c>
      <c r="EG23">
        <v>8996.8799999999992</v>
      </c>
      <c r="EH23">
        <v>0</v>
      </c>
      <c r="EI23">
        <v>2.1713900000000002</v>
      </c>
      <c r="EJ23">
        <v>-0.42562899999999998</v>
      </c>
      <c r="EK23">
        <v>424.40300000000002</v>
      </c>
      <c r="EL23">
        <v>424.53</v>
      </c>
      <c r="EM23">
        <v>0.71081000000000005</v>
      </c>
      <c r="EN23">
        <v>414.45100000000002</v>
      </c>
      <c r="EO23">
        <v>23.741399999999999</v>
      </c>
      <c r="EP23">
        <v>2.4607700000000001</v>
      </c>
      <c r="EQ23">
        <v>2.38924</v>
      </c>
      <c r="ER23">
        <v>20.769400000000001</v>
      </c>
      <c r="ES23">
        <v>20.291</v>
      </c>
      <c r="ET23">
        <v>1199.99</v>
      </c>
      <c r="EU23">
        <v>0.49995200000000001</v>
      </c>
      <c r="EV23">
        <v>0.50004800000000005</v>
      </c>
      <c r="EW23">
        <v>0</v>
      </c>
      <c r="EX23">
        <v>180.643</v>
      </c>
      <c r="EY23">
        <v>5.0003000000000002</v>
      </c>
      <c r="EZ23">
        <v>1921.25</v>
      </c>
      <c r="FA23">
        <v>12017.9</v>
      </c>
      <c r="FB23">
        <v>44.061999999999998</v>
      </c>
      <c r="FC23">
        <v>45.186999999999998</v>
      </c>
      <c r="FD23">
        <v>45.125</v>
      </c>
      <c r="FE23">
        <v>45.311999999999998</v>
      </c>
      <c r="FF23">
        <v>46.311999999999998</v>
      </c>
      <c r="FG23">
        <v>597.44000000000005</v>
      </c>
      <c r="FH23">
        <v>597.54999999999995</v>
      </c>
      <c r="FI23">
        <v>0</v>
      </c>
      <c r="FJ23">
        <v>322.19999980926502</v>
      </c>
      <c r="FK23">
        <v>0</v>
      </c>
      <c r="FL23">
        <v>180.51627999999999</v>
      </c>
      <c r="FM23">
        <v>-0.36261538950141098</v>
      </c>
      <c r="FN23">
        <v>7.9230761772433295E-2</v>
      </c>
      <c r="FO23">
        <v>1921.1420000000001</v>
      </c>
      <c r="FP23">
        <v>15</v>
      </c>
      <c r="FQ23">
        <v>1661377606.0999999</v>
      </c>
      <c r="FR23" t="s">
        <v>468</v>
      </c>
      <c r="FS23">
        <v>1661377606.0999999</v>
      </c>
      <c r="FT23">
        <v>1661377605.0999999</v>
      </c>
      <c r="FU23">
        <v>6</v>
      </c>
      <c r="FV23">
        <v>-0.153</v>
      </c>
      <c r="FW23">
        <v>1.7999999999999999E-2</v>
      </c>
      <c r="FX23">
        <v>-2.66</v>
      </c>
      <c r="FY23">
        <v>0.20499999999999999</v>
      </c>
      <c r="FZ23">
        <v>415</v>
      </c>
      <c r="GA23">
        <v>24</v>
      </c>
      <c r="GB23">
        <v>0.6</v>
      </c>
      <c r="GC23">
        <v>0.21</v>
      </c>
      <c r="GD23">
        <v>-2.2564026500000001</v>
      </c>
      <c r="GE23">
        <v>0.61524870676691801</v>
      </c>
      <c r="GF23">
        <v>0.60919407391932801</v>
      </c>
      <c r="GG23">
        <v>0</v>
      </c>
      <c r="GH23">
        <v>180.522352941176</v>
      </c>
      <c r="GI23">
        <v>-0.39789152265483801</v>
      </c>
      <c r="GJ23">
        <v>0.20520174898247701</v>
      </c>
      <c r="GK23">
        <v>1</v>
      </c>
      <c r="GL23">
        <v>0.71634374999999995</v>
      </c>
      <c r="GM23">
        <v>-3.0250240601504799E-2</v>
      </c>
      <c r="GN23">
        <v>3.5978500090331801E-3</v>
      </c>
      <c r="GO23">
        <v>1</v>
      </c>
      <c r="GP23">
        <v>2</v>
      </c>
      <c r="GQ23">
        <v>3</v>
      </c>
      <c r="GR23" t="s">
        <v>455</v>
      </c>
      <c r="GS23">
        <v>3.3321200000000002</v>
      </c>
      <c r="GT23">
        <v>2.8170799999999998</v>
      </c>
      <c r="GU23">
        <v>0.10169400000000001</v>
      </c>
      <c r="GV23">
        <v>0.101248</v>
      </c>
      <c r="GW23">
        <v>0.11733200000000001</v>
      </c>
      <c r="GX23">
        <v>0.114702</v>
      </c>
      <c r="GY23">
        <v>31396.2</v>
      </c>
      <c r="GZ23">
        <v>28413</v>
      </c>
      <c r="HA23">
        <v>31178.3</v>
      </c>
      <c r="HB23">
        <v>28938.9</v>
      </c>
      <c r="HC23">
        <v>36668.699999999997</v>
      </c>
      <c r="HD23">
        <v>34853.800000000003</v>
      </c>
      <c r="HE23">
        <v>44210</v>
      </c>
      <c r="HF23">
        <v>42042.3</v>
      </c>
      <c r="HG23">
        <v>2.3935200000000001</v>
      </c>
      <c r="HH23">
        <v>2.3868999999999998</v>
      </c>
      <c r="HI23">
        <v>0.43969599999999998</v>
      </c>
      <c r="HJ23">
        <v>0</v>
      </c>
      <c r="HK23">
        <v>32.069200000000002</v>
      </c>
      <c r="HL23">
        <v>999.9</v>
      </c>
      <c r="HM23">
        <v>54.12</v>
      </c>
      <c r="HN23">
        <v>30.251999999999999</v>
      </c>
      <c r="HO23">
        <v>23.245100000000001</v>
      </c>
      <c r="HP23">
        <v>51.553800000000003</v>
      </c>
      <c r="HQ23">
        <v>33.870199999999997</v>
      </c>
      <c r="HR23">
        <v>2</v>
      </c>
      <c r="HS23">
        <v>7.8201199999999998E-3</v>
      </c>
      <c r="HT23">
        <v>-3.3906100000000001</v>
      </c>
      <c r="HU23">
        <v>20.214099999999998</v>
      </c>
      <c r="HV23">
        <v>5.2264200000000001</v>
      </c>
      <c r="HW23">
        <v>11.986000000000001</v>
      </c>
      <c r="HX23">
        <v>4.9915000000000003</v>
      </c>
      <c r="HY23">
        <v>3.29555</v>
      </c>
      <c r="HZ23">
        <v>9999</v>
      </c>
      <c r="IA23">
        <v>3.9</v>
      </c>
      <c r="IB23">
        <v>8994.6</v>
      </c>
      <c r="IC23">
        <v>-29723.200000000001</v>
      </c>
      <c r="ID23">
        <v>1.8775900000000001</v>
      </c>
      <c r="IE23">
        <v>1.87653</v>
      </c>
      <c r="IF23">
        <v>1.8751500000000001</v>
      </c>
      <c r="IG23">
        <v>1.8771500000000001</v>
      </c>
      <c r="IH23">
        <v>1.8778999999999999</v>
      </c>
      <c r="II23">
        <v>1.8753200000000001</v>
      </c>
      <c r="IJ23">
        <v>1.8794299999999999</v>
      </c>
      <c r="IK23">
        <v>1.8809400000000001</v>
      </c>
      <c r="IL23">
        <v>5</v>
      </c>
      <c r="IM23">
        <v>0</v>
      </c>
      <c r="IN23">
        <v>0</v>
      </c>
      <c r="IO23">
        <v>0</v>
      </c>
      <c r="IP23" t="s">
        <v>442</v>
      </c>
      <c r="IQ23" t="s">
        <v>443</v>
      </c>
      <c r="IR23" t="s">
        <v>444</v>
      </c>
      <c r="IS23" t="s">
        <v>445</v>
      </c>
      <c r="IT23" t="s">
        <v>445</v>
      </c>
      <c r="IU23" t="s">
        <v>444</v>
      </c>
      <c r="IV23">
        <v>0</v>
      </c>
      <c r="IW23">
        <v>100</v>
      </c>
      <c r="IX23">
        <v>100</v>
      </c>
      <c r="IY23">
        <v>-2.66</v>
      </c>
      <c r="IZ23">
        <v>0.22900000000000001</v>
      </c>
      <c r="JA23">
        <v>-2.6602700000000001</v>
      </c>
      <c r="JB23">
        <v>0</v>
      </c>
      <c r="JC23">
        <v>0</v>
      </c>
      <c r="JD23">
        <v>0</v>
      </c>
      <c r="JE23">
        <v>-0.20414976445132901</v>
      </c>
      <c r="JF23">
        <v>-4.04678581008747E-3</v>
      </c>
      <c r="JG23">
        <v>1.0821509135867399E-3</v>
      </c>
      <c r="JH23">
        <v>-7.3057732816702703E-6</v>
      </c>
      <c r="JI23">
        <v>2</v>
      </c>
      <c r="JJ23">
        <v>9</v>
      </c>
      <c r="JK23">
        <v>2</v>
      </c>
      <c r="JL23">
        <v>33</v>
      </c>
      <c r="JM23">
        <v>5</v>
      </c>
      <c r="JN23">
        <v>5</v>
      </c>
      <c r="JO23">
        <v>0.159912</v>
      </c>
      <c r="JP23">
        <v>4.99878</v>
      </c>
      <c r="JQ23">
        <v>2.2485400000000002</v>
      </c>
      <c r="JR23">
        <v>2.5976599999999999</v>
      </c>
      <c r="JS23">
        <v>2.19482</v>
      </c>
      <c r="JT23">
        <v>2.4096700000000002</v>
      </c>
      <c r="JU23">
        <v>33.221600000000002</v>
      </c>
      <c r="JV23">
        <v>24.2714</v>
      </c>
      <c r="JW23">
        <v>2</v>
      </c>
      <c r="JX23">
        <v>741.69100000000003</v>
      </c>
      <c r="JY23">
        <v>805.78899999999999</v>
      </c>
      <c r="JZ23">
        <v>39.232999999999997</v>
      </c>
      <c r="KA23">
        <v>27.5395</v>
      </c>
      <c r="KB23">
        <v>29.9998</v>
      </c>
      <c r="KC23">
        <v>27.207999999999998</v>
      </c>
      <c r="KD23">
        <v>27.1694</v>
      </c>
      <c r="KE23">
        <v>-1</v>
      </c>
      <c r="KF23">
        <v>0</v>
      </c>
      <c r="KG23">
        <v>100</v>
      </c>
      <c r="KH23">
        <v>39.193899999999999</v>
      </c>
      <c r="KI23">
        <v>420</v>
      </c>
      <c r="KJ23">
        <v>24.412500000000001</v>
      </c>
      <c r="KK23">
        <v>99.621099999999998</v>
      </c>
      <c r="KL23">
        <v>96.385999999999996</v>
      </c>
    </row>
    <row r="24" spans="1:298" x14ac:dyDescent="0.2">
      <c r="A24">
        <v>8</v>
      </c>
      <c r="B24">
        <v>1661378198.0999999</v>
      </c>
      <c r="C24">
        <v>2622.0999999046298</v>
      </c>
      <c r="D24" t="s">
        <v>473</v>
      </c>
      <c r="E24" t="s">
        <v>474</v>
      </c>
      <c r="F24" t="s">
        <v>435</v>
      </c>
      <c r="H24" t="s">
        <v>436</v>
      </c>
      <c r="J24">
        <v>1661378198.0999999</v>
      </c>
      <c r="K24">
        <f t="shared" si="0"/>
        <v>3.0300924926339981E-3</v>
      </c>
      <c r="L24">
        <f t="shared" si="1"/>
        <v>3.0300924926339983</v>
      </c>
      <c r="M24">
        <f t="shared" si="2"/>
        <v>4.2377556497284097</v>
      </c>
      <c r="N24">
        <f t="shared" si="3"/>
        <v>415.89</v>
      </c>
      <c r="O24">
        <f t="shared" si="4"/>
        <v>248.79795294146459</v>
      </c>
      <c r="P24">
        <f t="shared" si="5"/>
        <v>25.054085400683206</v>
      </c>
      <c r="Q24">
        <f t="shared" si="6"/>
        <v>41.880342881043006</v>
      </c>
      <c r="R24">
        <f t="shared" si="7"/>
        <v>5.0646566480927774E-2</v>
      </c>
      <c r="S24">
        <f t="shared" si="8"/>
        <v>2.8465471969252558</v>
      </c>
      <c r="T24">
        <f t="shared" si="9"/>
        <v>5.0151230538571116E-2</v>
      </c>
      <c r="U24">
        <f t="shared" si="10"/>
        <v>3.1388619207993546E-2</v>
      </c>
      <c r="V24">
        <f t="shared" si="11"/>
        <v>226.12423835176679</v>
      </c>
      <c r="W24">
        <f t="shared" si="12"/>
        <v>40.572941254337294</v>
      </c>
      <c r="X24">
        <f t="shared" si="13"/>
        <v>41.985100000000003</v>
      </c>
      <c r="Y24">
        <f t="shared" si="14"/>
        <v>8.2369486175140025</v>
      </c>
      <c r="Z24">
        <f t="shared" si="15"/>
        <v>33.370549303645063</v>
      </c>
      <c r="AA24">
        <f t="shared" si="16"/>
        <v>2.4763569114203099</v>
      </c>
      <c r="AB24">
        <f t="shared" si="17"/>
        <v>7.4207855821834414</v>
      </c>
      <c r="AC24">
        <f t="shared" si="18"/>
        <v>5.7605917060936926</v>
      </c>
      <c r="AD24">
        <f t="shared" si="19"/>
        <v>-133.62707892515931</v>
      </c>
      <c r="AE24">
        <f t="shared" si="20"/>
        <v>-301.87717053465622</v>
      </c>
      <c r="AF24">
        <f t="shared" si="21"/>
        <v>-26.243558696988213</v>
      </c>
      <c r="AG24">
        <f t="shared" si="22"/>
        <v>-235.62356980503694</v>
      </c>
      <c r="AH24">
        <f t="shared" si="23"/>
        <v>3.0168319141303295</v>
      </c>
      <c r="AI24">
        <f t="shared" si="24"/>
        <v>3.0216650938217051</v>
      </c>
      <c r="AJ24">
        <f t="shared" si="25"/>
        <v>4.2377556497284097</v>
      </c>
      <c r="AK24">
        <v>427.23508164623098</v>
      </c>
      <c r="AL24">
        <v>426.39421212121198</v>
      </c>
      <c r="AM24">
        <v>-0.107962750519339</v>
      </c>
      <c r="AN24">
        <v>67.002986963627293</v>
      </c>
      <c r="AO24">
        <f t="shared" si="26"/>
        <v>3.0300924926339983</v>
      </c>
      <c r="AP24">
        <v>23.748373805353001</v>
      </c>
      <c r="AQ24">
        <v>24.592874545454499</v>
      </c>
      <c r="AR24">
        <v>-1.23207981851994E-5</v>
      </c>
      <c r="AS24">
        <v>78.642025320278805</v>
      </c>
      <c r="AT24">
        <v>0</v>
      </c>
      <c r="AU24">
        <v>0</v>
      </c>
      <c r="AV24">
        <f t="shared" si="27"/>
        <v>1</v>
      </c>
      <c r="AW24">
        <f t="shared" si="28"/>
        <v>0</v>
      </c>
      <c r="AX24">
        <f t="shared" si="29"/>
        <v>45989.044493019515</v>
      </c>
      <c r="AY24" t="s">
        <v>437</v>
      </c>
      <c r="AZ24">
        <v>7882.92</v>
      </c>
      <c r="BA24">
        <v>198.17760000000001</v>
      </c>
      <c r="BB24">
        <v>1035.01820314107</v>
      </c>
      <c r="BC24">
        <f t="shared" si="30"/>
        <v>0.80852742550945356</v>
      </c>
      <c r="BD24">
        <v>0.44238270761981602</v>
      </c>
      <c r="BE24" t="s">
        <v>475</v>
      </c>
      <c r="BF24">
        <v>8448.76</v>
      </c>
      <c r="BG24">
        <v>176.90371999999999</v>
      </c>
      <c r="BH24">
        <v>221.51978654722399</v>
      </c>
      <c r="BI24">
        <f t="shared" si="31"/>
        <v>0.20140894519015196</v>
      </c>
      <c r="BJ24">
        <v>0.5</v>
      </c>
      <c r="BK24">
        <f t="shared" si="32"/>
        <v>1025.97509551905</v>
      </c>
      <c r="BL24">
        <f t="shared" si="33"/>
        <v>4.2377556497284097</v>
      </c>
      <c r="BM24">
        <f t="shared" si="34"/>
        <v>103.32028088992863</v>
      </c>
      <c r="BN24">
        <f t="shared" si="35"/>
        <v>3.6992836947845023E-3</v>
      </c>
      <c r="BO24">
        <f t="shared" si="36"/>
        <v>3.6723510313622616</v>
      </c>
      <c r="BP24">
        <f t="shared" si="37"/>
        <v>116.35914372675936</v>
      </c>
      <c r="BQ24" t="s">
        <v>476</v>
      </c>
      <c r="BR24">
        <v>149.57</v>
      </c>
      <c r="BS24">
        <f t="shared" si="38"/>
        <v>149.57</v>
      </c>
      <c r="BT24">
        <f t="shared" si="39"/>
        <v>0.32480072172643415</v>
      </c>
      <c r="BU24">
        <f t="shared" si="40"/>
        <v>0.62010005433359272</v>
      </c>
      <c r="BV24">
        <f t="shared" si="41"/>
        <v>0.91874195882719423</v>
      </c>
      <c r="BW24">
        <f t="shared" si="42"/>
        <v>1.9113919108203712</v>
      </c>
      <c r="BX24">
        <f t="shared" si="43"/>
        <v>0.97210677103906129</v>
      </c>
      <c r="BY24">
        <f t="shared" si="44"/>
        <v>0.52428725143075261</v>
      </c>
      <c r="BZ24">
        <f t="shared" si="45"/>
        <v>0.47571274856924739</v>
      </c>
      <c r="CA24">
        <v>1106</v>
      </c>
      <c r="CB24">
        <v>290</v>
      </c>
      <c r="CC24">
        <v>209.13</v>
      </c>
      <c r="CD24">
        <v>115</v>
      </c>
      <c r="CE24">
        <v>8448.76</v>
      </c>
      <c r="CF24">
        <v>207.65</v>
      </c>
      <c r="CG24">
        <v>1.48</v>
      </c>
      <c r="CH24">
        <v>300</v>
      </c>
      <c r="CI24">
        <v>24.1</v>
      </c>
      <c r="CJ24">
        <v>221.51978654722399</v>
      </c>
      <c r="CK24">
        <v>1.28136778462384</v>
      </c>
      <c r="CL24">
        <v>-11.7210719593085</v>
      </c>
      <c r="CM24">
        <v>0.95720873961353603</v>
      </c>
      <c r="CN24">
        <v>0.84264476241792896</v>
      </c>
      <c r="CO24">
        <v>-6.0117944382647301E-3</v>
      </c>
      <c r="CP24">
        <v>290</v>
      </c>
      <c r="CQ24">
        <v>204.86</v>
      </c>
      <c r="CR24">
        <v>725</v>
      </c>
      <c r="CS24">
        <v>8421.32</v>
      </c>
      <c r="CT24">
        <v>207.6</v>
      </c>
      <c r="CU24">
        <v>-2.74</v>
      </c>
      <c r="DI24">
        <f t="shared" si="46"/>
        <v>1200.06</v>
      </c>
      <c r="DJ24">
        <f t="shared" si="47"/>
        <v>1025.97509551905</v>
      </c>
      <c r="DK24">
        <f t="shared" si="48"/>
        <v>0.854936499440903</v>
      </c>
      <c r="DL24">
        <f t="shared" si="49"/>
        <v>0.18842744392094296</v>
      </c>
      <c r="DM24">
        <v>2</v>
      </c>
      <c r="DN24">
        <v>0.5</v>
      </c>
      <c r="DO24" t="s">
        <v>439</v>
      </c>
      <c r="DP24">
        <v>2</v>
      </c>
      <c r="DQ24" t="b">
        <v>1</v>
      </c>
      <c r="DR24">
        <v>1661378198.0999999</v>
      </c>
      <c r="DS24">
        <v>415.89</v>
      </c>
      <c r="DT24">
        <v>417.11099999999999</v>
      </c>
      <c r="DU24">
        <v>24.5913</v>
      </c>
      <c r="DV24">
        <v>23.749199999999998</v>
      </c>
      <c r="DW24">
        <v>418.55</v>
      </c>
      <c r="DX24">
        <v>24.357600000000001</v>
      </c>
      <c r="DY24">
        <v>700.00199999999995</v>
      </c>
      <c r="DZ24">
        <v>100.622</v>
      </c>
      <c r="EA24">
        <v>7.8528700000000007E-2</v>
      </c>
      <c r="EB24">
        <v>40.018000000000001</v>
      </c>
      <c r="EC24">
        <v>41.985100000000003</v>
      </c>
      <c r="ED24">
        <v>999.9</v>
      </c>
      <c r="EE24">
        <v>0</v>
      </c>
      <c r="EF24">
        <v>0</v>
      </c>
      <c r="EG24">
        <v>8991.8799999999992</v>
      </c>
      <c r="EH24">
        <v>0</v>
      </c>
      <c r="EI24">
        <v>2.1770900000000002</v>
      </c>
      <c r="EJ24">
        <v>-1.2210700000000001</v>
      </c>
      <c r="EK24">
        <v>426.375</v>
      </c>
      <c r="EL24">
        <v>427.25799999999998</v>
      </c>
      <c r="EM24">
        <v>0.84208700000000003</v>
      </c>
      <c r="EN24">
        <v>417.11099999999999</v>
      </c>
      <c r="EO24">
        <v>23.749199999999998</v>
      </c>
      <c r="EP24">
        <v>2.4744299999999999</v>
      </c>
      <c r="EQ24">
        <v>2.3896899999999999</v>
      </c>
      <c r="ER24">
        <v>20.859300000000001</v>
      </c>
      <c r="ES24">
        <v>20.2941</v>
      </c>
      <c r="ET24">
        <v>1200.06</v>
      </c>
      <c r="EU24">
        <v>0.50003600000000004</v>
      </c>
      <c r="EV24">
        <v>0.49996400000000002</v>
      </c>
      <c r="EW24">
        <v>0</v>
      </c>
      <c r="EX24">
        <v>176.68100000000001</v>
      </c>
      <c r="EY24">
        <v>5.0003000000000002</v>
      </c>
      <c r="EZ24">
        <v>1899.11</v>
      </c>
      <c r="FA24">
        <v>12018.9</v>
      </c>
      <c r="FB24">
        <v>44.561999999999998</v>
      </c>
      <c r="FC24">
        <v>45.686999999999998</v>
      </c>
      <c r="FD24">
        <v>45.625</v>
      </c>
      <c r="FE24">
        <v>45.811999999999998</v>
      </c>
      <c r="FF24">
        <v>47.061999999999998</v>
      </c>
      <c r="FG24">
        <v>597.57000000000005</v>
      </c>
      <c r="FH24">
        <v>597.49</v>
      </c>
      <c r="FI24">
        <v>0</v>
      </c>
      <c r="FJ24">
        <v>287.60000014305098</v>
      </c>
      <c r="FK24">
        <v>0</v>
      </c>
      <c r="FL24">
        <v>176.90371999999999</v>
      </c>
      <c r="FM24">
        <v>-0.76638460580343204</v>
      </c>
      <c r="FN24">
        <v>-3.9976923120378198</v>
      </c>
      <c r="FO24">
        <v>1899.318</v>
      </c>
      <c r="FP24">
        <v>15</v>
      </c>
      <c r="FQ24">
        <v>1661377606.0999999</v>
      </c>
      <c r="FR24" t="s">
        <v>468</v>
      </c>
      <c r="FS24">
        <v>1661377606.0999999</v>
      </c>
      <c r="FT24">
        <v>1661377605.0999999</v>
      </c>
      <c r="FU24">
        <v>6</v>
      </c>
      <c r="FV24">
        <v>-0.153</v>
      </c>
      <c r="FW24">
        <v>1.7999999999999999E-2</v>
      </c>
      <c r="FX24">
        <v>-2.66</v>
      </c>
      <c r="FY24">
        <v>0.20499999999999999</v>
      </c>
      <c r="FZ24">
        <v>415</v>
      </c>
      <c r="GA24">
        <v>24</v>
      </c>
      <c r="GB24">
        <v>0.6</v>
      </c>
      <c r="GC24">
        <v>0.21</v>
      </c>
      <c r="GD24">
        <v>-1.2612796500000001</v>
      </c>
      <c r="GE24">
        <v>2.7537083458646601</v>
      </c>
      <c r="GF24">
        <v>0.30436093041342799</v>
      </c>
      <c r="GG24">
        <v>0</v>
      </c>
      <c r="GH24">
        <v>176.951823529412</v>
      </c>
      <c r="GI24">
        <v>-0.85974025610891902</v>
      </c>
      <c r="GJ24">
        <v>0.17725313746301999</v>
      </c>
      <c r="GK24">
        <v>1</v>
      </c>
      <c r="GL24">
        <v>0.84770009999999996</v>
      </c>
      <c r="GM24">
        <v>-2.8467067669174E-2</v>
      </c>
      <c r="GN24">
        <v>2.99390535755558E-3</v>
      </c>
      <c r="GO24">
        <v>1</v>
      </c>
      <c r="GP24">
        <v>2</v>
      </c>
      <c r="GQ24">
        <v>3</v>
      </c>
      <c r="GR24" t="s">
        <v>455</v>
      </c>
      <c r="GS24">
        <v>3.3321000000000001</v>
      </c>
      <c r="GT24">
        <v>2.8170700000000002</v>
      </c>
      <c r="GU24">
        <v>0.10198699999999999</v>
      </c>
      <c r="GV24">
        <v>0.101689</v>
      </c>
      <c r="GW24">
        <v>0.117727</v>
      </c>
      <c r="GX24">
        <v>0.114671</v>
      </c>
      <c r="GY24">
        <v>31377.5</v>
      </c>
      <c r="GZ24">
        <v>28391.9</v>
      </c>
      <c r="HA24">
        <v>31170.9</v>
      </c>
      <c r="HB24">
        <v>28932.7</v>
      </c>
      <c r="HC24">
        <v>36643.4</v>
      </c>
      <c r="HD24">
        <v>34847</v>
      </c>
      <c r="HE24">
        <v>44198.9</v>
      </c>
      <c r="HF24">
        <v>42032.7</v>
      </c>
      <c r="HG24">
        <v>2.3919999999999999</v>
      </c>
      <c r="HH24">
        <v>2.3836300000000001</v>
      </c>
      <c r="HI24">
        <v>0.49140299999999998</v>
      </c>
      <c r="HJ24">
        <v>0</v>
      </c>
      <c r="HK24">
        <v>34.091299999999997</v>
      </c>
      <c r="HL24">
        <v>999.9</v>
      </c>
      <c r="HM24">
        <v>54.418999999999997</v>
      </c>
      <c r="HN24">
        <v>30.172000000000001</v>
      </c>
      <c r="HO24">
        <v>23.271100000000001</v>
      </c>
      <c r="HP24">
        <v>51.553800000000003</v>
      </c>
      <c r="HQ24">
        <v>33.810099999999998</v>
      </c>
      <c r="HR24">
        <v>2</v>
      </c>
      <c r="HS24">
        <v>2.14863E-2</v>
      </c>
      <c r="HT24">
        <v>-3.4803600000000001</v>
      </c>
      <c r="HU24">
        <v>20.213200000000001</v>
      </c>
      <c r="HV24">
        <v>5.2235800000000001</v>
      </c>
      <c r="HW24">
        <v>11.986000000000001</v>
      </c>
      <c r="HX24">
        <v>4.9906499999999996</v>
      </c>
      <c r="HY24">
        <v>3.2951999999999999</v>
      </c>
      <c r="HZ24">
        <v>9999</v>
      </c>
      <c r="IA24">
        <v>4</v>
      </c>
      <c r="IB24">
        <v>8994.6</v>
      </c>
      <c r="IC24">
        <v>-29723.200000000001</v>
      </c>
      <c r="ID24">
        <v>1.8775999999999999</v>
      </c>
      <c r="IE24">
        <v>1.87653</v>
      </c>
      <c r="IF24">
        <v>1.8751500000000001</v>
      </c>
      <c r="IG24">
        <v>1.87714</v>
      </c>
      <c r="IH24">
        <v>1.8778999999999999</v>
      </c>
      <c r="II24">
        <v>1.87534</v>
      </c>
      <c r="IJ24">
        <v>1.8794299999999999</v>
      </c>
      <c r="IK24">
        <v>1.8809199999999999</v>
      </c>
      <c r="IL24">
        <v>5</v>
      </c>
      <c r="IM24">
        <v>0</v>
      </c>
      <c r="IN24">
        <v>0</v>
      </c>
      <c r="IO24">
        <v>0</v>
      </c>
      <c r="IP24" t="s">
        <v>442</v>
      </c>
      <c r="IQ24" t="s">
        <v>443</v>
      </c>
      <c r="IR24" t="s">
        <v>444</v>
      </c>
      <c r="IS24" t="s">
        <v>445</v>
      </c>
      <c r="IT24" t="s">
        <v>445</v>
      </c>
      <c r="IU24" t="s">
        <v>444</v>
      </c>
      <c r="IV24">
        <v>0</v>
      </c>
      <c r="IW24">
        <v>100</v>
      </c>
      <c r="IX24">
        <v>100</v>
      </c>
      <c r="IY24">
        <v>-2.66</v>
      </c>
      <c r="IZ24">
        <v>0.23369999999999999</v>
      </c>
      <c r="JA24">
        <v>-2.6602700000000001</v>
      </c>
      <c r="JB24">
        <v>0</v>
      </c>
      <c r="JC24">
        <v>0</v>
      </c>
      <c r="JD24">
        <v>0</v>
      </c>
      <c r="JE24">
        <v>-0.20414976445132901</v>
      </c>
      <c r="JF24">
        <v>-4.04678581008747E-3</v>
      </c>
      <c r="JG24">
        <v>1.0821509135867399E-3</v>
      </c>
      <c r="JH24">
        <v>-7.3057732816702703E-6</v>
      </c>
      <c r="JI24">
        <v>2</v>
      </c>
      <c r="JJ24">
        <v>9</v>
      </c>
      <c r="JK24">
        <v>2</v>
      </c>
      <c r="JL24">
        <v>33</v>
      </c>
      <c r="JM24">
        <v>9.9</v>
      </c>
      <c r="JN24">
        <v>9.9</v>
      </c>
      <c r="JO24">
        <v>0.158691</v>
      </c>
      <c r="JP24">
        <v>4.99878</v>
      </c>
      <c r="JQ24">
        <v>2.2485400000000002</v>
      </c>
      <c r="JR24">
        <v>2.5976599999999999</v>
      </c>
      <c r="JS24">
        <v>2.19482</v>
      </c>
      <c r="JT24">
        <v>2.33521</v>
      </c>
      <c r="JU24">
        <v>33.221600000000002</v>
      </c>
      <c r="JV24">
        <v>24.262599999999999</v>
      </c>
      <c r="JW24">
        <v>2</v>
      </c>
      <c r="JX24">
        <v>742.49199999999996</v>
      </c>
      <c r="JY24">
        <v>804.76900000000001</v>
      </c>
      <c r="JZ24">
        <v>43.938600000000001</v>
      </c>
      <c r="KA24">
        <v>27.738099999999999</v>
      </c>
      <c r="KB24">
        <v>29.999199999999998</v>
      </c>
      <c r="KC24">
        <v>27.3657</v>
      </c>
      <c r="KD24">
        <v>27.324300000000001</v>
      </c>
      <c r="KE24">
        <v>-1</v>
      </c>
      <c r="KF24">
        <v>0</v>
      </c>
      <c r="KG24">
        <v>100</v>
      </c>
      <c r="KH24">
        <v>43.6905</v>
      </c>
      <c r="KI24">
        <v>420</v>
      </c>
      <c r="KJ24">
        <v>24.412500000000001</v>
      </c>
      <c r="KK24">
        <v>99.596800000000002</v>
      </c>
      <c r="KL24">
        <v>96.364599999999996</v>
      </c>
    </row>
    <row r="25" spans="1:298" x14ac:dyDescent="0.2">
      <c r="A25">
        <v>9</v>
      </c>
      <c r="B25">
        <v>1661378667</v>
      </c>
      <c r="C25">
        <v>3091</v>
      </c>
      <c r="D25" t="s">
        <v>477</v>
      </c>
      <c r="E25" t="s">
        <v>478</v>
      </c>
      <c r="F25" t="s">
        <v>435</v>
      </c>
      <c r="H25" t="s">
        <v>436</v>
      </c>
      <c r="J25">
        <v>1661378667</v>
      </c>
      <c r="K25">
        <f t="shared" si="0"/>
        <v>3.4455677433632369E-3</v>
      </c>
      <c r="L25">
        <f t="shared" si="1"/>
        <v>3.4455677433632368</v>
      </c>
      <c r="M25">
        <f t="shared" si="2"/>
        <v>1.9111096721150043</v>
      </c>
      <c r="N25">
        <f t="shared" si="3"/>
        <v>412.88200000000001</v>
      </c>
      <c r="O25">
        <f t="shared" si="4"/>
        <v>304.06560976185477</v>
      </c>
      <c r="P25">
        <f t="shared" si="5"/>
        <v>30.621002426492883</v>
      </c>
      <c r="Q25">
        <f t="shared" si="6"/>
        <v>41.579383915718608</v>
      </c>
      <c r="R25">
        <f t="shared" si="7"/>
        <v>4.6621443675612037E-2</v>
      </c>
      <c r="S25">
        <f t="shared" si="8"/>
        <v>2.8485382735181286</v>
      </c>
      <c r="T25">
        <f t="shared" si="9"/>
        <v>4.6201650953650579E-2</v>
      </c>
      <c r="U25">
        <f t="shared" si="10"/>
        <v>2.891343339149386E-2</v>
      </c>
      <c r="V25">
        <f t="shared" si="11"/>
        <v>226.11394235198551</v>
      </c>
      <c r="W25">
        <f t="shared" si="12"/>
        <v>43.391370214434708</v>
      </c>
      <c r="X25">
        <f t="shared" si="13"/>
        <v>44.820399999999999</v>
      </c>
      <c r="Y25">
        <f t="shared" si="14"/>
        <v>9.5496210551023868</v>
      </c>
      <c r="Z25">
        <f t="shared" si="15"/>
        <v>28.719478862699475</v>
      </c>
      <c r="AA25">
        <f t="shared" si="16"/>
        <v>2.4882252502884001</v>
      </c>
      <c r="AB25">
        <f t="shared" si="17"/>
        <v>8.6638941541522119</v>
      </c>
      <c r="AC25">
        <f t="shared" si="18"/>
        <v>7.0613958048139871</v>
      </c>
      <c r="AD25">
        <f t="shared" si="19"/>
        <v>-151.94953748231876</v>
      </c>
      <c r="AE25">
        <f t="shared" si="20"/>
        <v>-287.59127946915595</v>
      </c>
      <c r="AF25">
        <f t="shared" si="21"/>
        <v>-25.678508434003291</v>
      </c>
      <c r="AG25">
        <f t="shared" si="22"/>
        <v>-239.1053830334925</v>
      </c>
      <c r="AH25">
        <f t="shared" si="23"/>
        <v>2.7188024557892034</v>
      </c>
      <c r="AI25">
        <f t="shared" si="24"/>
        <v>3.2490400264741117</v>
      </c>
      <c r="AJ25">
        <f t="shared" si="25"/>
        <v>1.9111096721150043</v>
      </c>
      <c r="AK25">
        <v>424.06478497122299</v>
      </c>
      <c r="AL25">
        <v>423.36681818181802</v>
      </c>
      <c r="AM25">
        <v>3.7835763117385401E-2</v>
      </c>
      <c r="AN25">
        <v>67.002986963627293</v>
      </c>
      <c r="AO25">
        <f t="shared" si="26"/>
        <v>3.4455677433632368</v>
      </c>
      <c r="AP25">
        <v>23.800830059192901</v>
      </c>
      <c r="AQ25">
        <v>24.760799393939401</v>
      </c>
      <c r="AR25">
        <v>8.9312660149378096E-6</v>
      </c>
      <c r="AS25">
        <v>78.642025320278805</v>
      </c>
      <c r="AT25">
        <v>0</v>
      </c>
      <c r="AU25">
        <v>0</v>
      </c>
      <c r="AV25">
        <f t="shared" si="27"/>
        <v>1</v>
      </c>
      <c r="AW25">
        <f t="shared" si="28"/>
        <v>0</v>
      </c>
      <c r="AX25">
        <f t="shared" si="29"/>
        <v>45617.413424954604</v>
      </c>
      <c r="AY25" t="s">
        <v>437</v>
      </c>
      <c r="AZ25">
        <v>7882.92</v>
      </c>
      <c r="BA25">
        <v>198.17760000000001</v>
      </c>
      <c r="BB25">
        <v>1035.01820314107</v>
      </c>
      <c r="BC25">
        <f t="shared" si="30"/>
        <v>0.80852742550945356</v>
      </c>
      <c r="BD25">
        <v>0.44238270761981602</v>
      </c>
      <c r="BE25" t="s">
        <v>479</v>
      </c>
      <c r="BF25">
        <v>8426.15</v>
      </c>
      <c r="BG25">
        <v>176.79831999999999</v>
      </c>
      <c r="BH25">
        <v>199.60206805826201</v>
      </c>
      <c r="BI25">
        <f t="shared" si="31"/>
        <v>0.11424605105597307</v>
      </c>
      <c r="BJ25">
        <v>0.5</v>
      </c>
      <c r="BK25">
        <f t="shared" si="32"/>
        <v>1025.9318955191636</v>
      </c>
      <c r="BL25">
        <f t="shared" si="33"/>
        <v>1.9111096721150043</v>
      </c>
      <c r="BM25">
        <f t="shared" si="34"/>
        <v>58.604333857716803</v>
      </c>
      <c r="BN25">
        <f t="shared" si="35"/>
        <v>1.4316027905068225E-3</v>
      </c>
      <c r="BO25">
        <f t="shared" si="36"/>
        <v>4.1854082135008621</v>
      </c>
      <c r="BP25">
        <f t="shared" si="37"/>
        <v>110.01365752850998</v>
      </c>
      <c r="BQ25" t="s">
        <v>480</v>
      </c>
      <c r="BR25">
        <v>151.54</v>
      </c>
      <c r="BS25">
        <f t="shared" si="38"/>
        <v>151.54</v>
      </c>
      <c r="BT25">
        <f t="shared" si="39"/>
        <v>0.24078942931710079</v>
      </c>
      <c r="BU25">
        <f t="shared" si="40"/>
        <v>0.47446456175416246</v>
      </c>
      <c r="BV25">
        <f t="shared" si="41"/>
        <v>0.94559903358409425</v>
      </c>
      <c r="BW25">
        <f t="shared" si="42"/>
        <v>16.008606108082954</v>
      </c>
      <c r="BX25">
        <f t="shared" si="43"/>
        <v>0.99829780240954447</v>
      </c>
      <c r="BY25">
        <f t="shared" si="44"/>
        <v>0.40668010696156942</v>
      </c>
      <c r="BZ25">
        <f t="shared" si="45"/>
        <v>0.59331989303843058</v>
      </c>
      <c r="CA25">
        <v>1108</v>
      </c>
      <c r="CB25">
        <v>290</v>
      </c>
      <c r="CC25">
        <v>195.65</v>
      </c>
      <c r="CD25">
        <v>285</v>
      </c>
      <c r="CE25">
        <v>8426.15</v>
      </c>
      <c r="CF25">
        <v>195.29</v>
      </c>
      <c r="CG25">
        <v>0.36</v>
      </c>
      <c r="CH25">
        <v>300</v>
      </c>
      <c r="CI25">
        <v>24.2</v>
      </c>
      <c r="CJ25">
        <v>199.60206805826201</v>
      </c>
      <c r="CK25">
        <v>1.1778299078752601</v>
      </c>
      <c r="CL25">
        <v>-3.6319289969319</v>
      </c>
      <c r="CM25">
        <v>0.87914473126363102</v>
      </c>
      <c r="CN25">
        <v>0.378701062336739</v>
      </c>
      <c r="CO25">
        <v>-6.0071452725250296E-3</v>
      </c>
      <c r="CP25">
        <v>290</v>
      </c>
      <c r="CQ25">
        <v>195.79</v>
      </c>
      <c r="CR25">
        <v>865</v>
      </c>
      <c r="CS25">
        <v>8410.08</v>
      </c>
      <c r="CT25">
        <v>195.28</v>
      </c>
      <c r="CU25">
        <v>0.51</v>
      </c>
      <c r="DI25">
        <f t="shared" si="46"/>
        <v>1200.01</v>
      </c>
      <c r="DJ25">
        <f t="shared" si="47"/>
        <v>1025.9318955191636</v>
      </c>
      <c r="DK25">
        <f t="shared" si="48"/>
        <v>0.85493612179828804</v>
      </c>
      <c r="DL25">
        <f t="shared" si="49"/>
        <v>0.18842671507069567</v>
      </c>
      <c r="DM25">
        <v>2</v>
      </c>
      <c r="DN25">
        <v>0.5</v>
      </c>
      <c r="DO25" t="s">
        <v>439</v>
      </c>
      <c r="DP25">
        <v>2</v>
      </c>
      <c r="DQ25" t="b">
        <v>1</v>
      </c>
      <c r="DR25">
        <v>1661378667</v>
      </c>
      <c r="DS25">
        <v>412.88200000000001</v>
      </c>
      <c r="DT25">
        <v>414.04199999999997</v>
      </c>
      <c r="DU25">
        <v>24.707999999999998</v>
      </c>
      <c r="DV25">
        <v>23.802700000000002</v>
      </c>
      <c r="DW25">
        <v>415.57799999999997</v>
      </c>
      <c r="DX25">
        <v>24.521999999999998</v>
      </c>
      <c r="DY25">
        <v>700.04700000000003</v>
      </c>
      <c r="DZ25">
        <v>100.626</v>
      </c>
      <c r="EA25">
        <v>7.9247300000000007E-2</v>
      </c>
      <c r="EB25">
        <v>42.947699999999998</v>
      </c>
      <c r="EC25">
        <v>44.820399999999999</v>
      </c>
      <c r="ED25">
        <v>999.9</v>
      </c>
      <c r="EE25">
        <v>0</v>
      </c>
      <c r="EF25">
        <v>0</v>
      </c>
      <c r="EG25">
        <v>9002.5</v>
      </c>
      <c r="EH25">
        <v>0</v>
      </c>
      <c r="EI25">
        <v>2.1671100000000001</v>
      </c>
      <c r="EJ25">
        <v>-1.1237200000000001</v>
      </c>
      <c r="EK25">
        <v>423.40199999999999</v>
      </c>
      <c r="EL25">
        <v>424.137</v>
      </c>
      <c r="EM25">
        <v>0.95888099999999998</v>
      </c>
      <c r="EN25">
        <v>414.04199999999997</v>
      </c>
      <c r="EO25">
        <v>23.802700000000002</v>
      </c>
      <c r="EP25">
        <v>2.4916499999999999</v>
      </c>
      <c r="EQ25">
        <v>2.3951600000000002</v>
      </c>
      <c r="ER25">
        <v>20.972100000000001</v>
      </c>
      <c r="ES25">
        <v>20.331099999999999</v>
      </c>
      <c r="ET25">
        <v>1200.01</v>
      </c>
      <c r="EU25">
        <v>0.50004599999999999</v>
      </c>
      <c r="EV25">
        <v>0.49995400000000001</v>
      </c>
      <c r="EW25">
        <v>0</v>
      </c>
      <c r="EX25">
        <v>176.84899999999999</v>
      </c>
      <c r="EY25">
        <v>5.0003000000000002</v>
      </c>
      <c r="EZ25">
        <v>1910.71</v>
      </c>
      <c r="FA25">
        <v>12018.4</v>
      </c>
      <c r="FB25">
        <v>45.561999999999998</v>
      </c>
      <c r="FC25">
        <v>46.311999999999998</v>
      </c>
      <c r="FD25">
        <v>46.5</v>
      </c>
      <c r="FE25">
        <v>46.625</v>
      </c>
      <c r="FF25">
        <v>48.25</v>
      </c>
      <c r="FG25">
        <v>597.55999999999995</v>
      </c>
      <c r="FH25">
        <v>597.45000000000005</v>
      </c>
      <c r="FI25">
        <v>0</v>
      </c>
      <c r="FJ25">
        <v>466.200000047684</v>
      </c>
      <c r="FK25">
        <v>0</v>
      </c>
      <c r="FL25">
        <v>176.79831999999999</v>
      </c>
      <c r="FM25">
        <v>0.202846147833142</v>
      </c>
      <c r="FN25">
        <v>2.7669230819677302</v>
      </c>
      <c r="FO25">
        <v>1910.338</v>
      </c>
      <c r="FP25">
        <v>15</v>
      </c>
      <c r="FQ25">
        <v>1661378687</v>
      </c>
      <c r="FR25" t="s">
        <v>481</v>
      </c>
      <c r="FS25">
        <v>1661378685</v>
      </c>
      <c r="FT25">
        <v>1661378687</v>
      </c>
      <c r="FU25">
        <v>7</v>
      </c>
      <c r="FV25">
        <v>-3.5999999999999997E-2</v>
      </c>
      <c r="FW25">
        <v>-2.1000000000000001E-2</v>
      </c>
      <c r="FX25">
        <v>-2.6960000000000002</v>
      </c>
      <c r="FY25">
        <v>0.186</v>
      </c>
      <c r="FZ25">
        <v>415</v>
      </c>
      <c r="GA25">
        <v>24</v>
      </c>
      <c r="GB25">
        <v>0.43</v>
      </c>
      <c r="GC25">
        <v>0.09</v>
      </c>
      <c r="GD25">
        <v>-1.0063489523809499</v>
      </c>
      <c r="GE25">
        <v>-0.65261088311688498</v>
      </c>
      <c r="GF25">
        <v>8.3893325301483801E-2</v>
      </c>
      <c r="GG25">
        <v>0</v>
      </c>
      <c r="GH25">
        <v>176.82044117647101</v>
      </c>
      <c r="GI25">
        <v>-0.15744843509619999</v>
      </c>
      <c r="GJ25">
        <v>0.150034543312035</v>
      </c>
      <c r="GK25">
        <v>1</v>
      </c>
      <c r="GL25">
        <v>0.95728147619047599</v>
      </c>
      <c r="GM25">
        <v>2.05008311688307E-2</v>
      </c>
      <c r="GN25">
        <v>2.43948731184879E-3</v>
      </c>
      <c r="GO25">
        <v>1</v>
      </c>
      <c r="GP25">
        <v>2</v>
      </c>
      <c r="GQ25">
        <v>3</v>
      </c>
      <c r="GR25" t="s">
        <v>455</v>
      </c>
      <c r="GS25">
        <v>3.33209</v>
      </c>
      <c r="GT25">
        <v>2.8178700000000001</v>
      </c>
      <c r="GU25">
        <v>0.101352</v>
      </c>
      <c r="GV25">
        <v>0.101037</v>
      </c>
      <c r="GW25">
        <v>0.11819399999999999</v>
      </c>
      <c r="GX25">
        <v>0.11476600000000001</v>
      </c>
      <c r="GY25">
        <v>31381.1</v>
      </c>
      <c r="GZ25">
        <v>28395.3</v>
      </c>
      <c r="HA25">
        <v>31154.7</v>
      </c>
      <c r="HB25">
        <v>28917.7</v>
      </c>
      <c r="HC25">
        <v>36605.1</v>
      </c>
      <c r="HD25">
        <v>34825.199999999997</v>
      </c>
      <c r="HE25">
        <v>44175.1</v>
      </c>
      <c r="HF25">
        <v>42011.199999999997</v>
      </c>
      <c r="HG25">
        <v>2.3874</v>
      </c>
      <c r="HH25">
        <v>2.37635</v>
      </c>
      <c r="HI25">
        <v>0.51466699999999999</v>
      </c>
      <c r="HJ25">
        <v>0</v>
      </c>
      <c r="HK25">
        <v>36.5884</v>
      </c>
      <c r="HL25">
        <v>999.9</v>
      </c>
      <c r="HM25">
        <v>54.822000000000003</v>
      </c>
      <c r="HN25">
        <v>30.091000000000001</v>
      </c>
      <c r="HO25">
        <v>23.334</v>
      </c>
      <c r="HP25">
        <v>51.553800000000003</v>
      </c>
      <c r="HQ25">
        <v>33.7821</v>
      </c>
      <c r="HR25">
        <v>2</v>
      </c>
      <c r="HS25">
        <v>5.2898899999999999E-2</v>
      </c>
      <c r="HT25">
        <v>-5.7702600000000004</v>
      </c>
      <c r="HU25">
        <v>20.157</v>
      </c>
      <c r="HV25">
        <v>5.22837</v>
      </c>
      <c r="HW25">
        <v>11.986000000000001</v>
      </c>
      <c r="HX25">
        <v>4.9916499999999999</v>
      </c>
      <c r="HY25">
        <v>3.2959800000000001</v>
      </c>
      <c r="HZ25">
        <v>9999</v>
      </c>
      <c r="IA25">
        <v>4.0999999999999996</v>
      </c>
      <c r="IB25">
        <v>8994.6</v>
      </c>
      <c r="IC25">
        <v>-29723.200000000001</v>
      </c>
      <c r="ID25">
        <v>1.8775900000000001</v>
      </c>
      <c r="IE25">
        <v>1.87649</v>
      </c>
      <c r="IF25">
        <v>1.8750899999999999</v>
      </c>
      <c r="IG25">
        <v>1.87713</v>
      </c>
      <c r="IH25">
        <v>1.8778999999999999</v>
      </c>
      <c r="II25">
        <v>1.87531</v>
      </c>
      <c r="IJ25">
        <v>1.87937</v>
      </c>
      <c r="IK25">
        <v>1.8808400000000001</v>
      </c>
      <c r="IL25">
        <v>5</v>
      </c>
      <c r="IM25">
        <v>0</v>
      </c>
      <c r="IN25">
        <v>0</v>
      </c>
      <c r="IO25">
        <v>0</v>
      </c>
      <c r="IP25" t="s">
        <v>442</v>
      </c>
      <c r="IQ25" t="s">
        <v>443</v>
      </c>
      <c r="IR25" t="s">
        <v>444</v>
      </c>
      <c r="IS25" t="s">
        <v>445</v>
      </c>
      <c r="IT25" t="s">
        <v>445</v>
      </c>
      <c r="IU25" t="s">
        <v>444</v>
      </c>
      <c r="IV25">
        <v>0</v>
      </c>
      <c r="IW25">
        <v>100</v>
      </c>
      <c r="IX25">
        <v>100</v>
      </c>
      <c r="IY25">
        <v>-2.6960000000000002</v>
      </c>
      <c r="IZ25">
        <v>0.186</v>
      </c>
      <c r="JA25">
        <v>-2.6602700000000001</v>
      </c>
      <c r="JB25">
        <v>0</v>
      </c>
      <c r="JC25">
        <v>0</v>
      </c>
      <c r="JD25">
        <v>0</v>
      </c>
      <c r="JE25">
        <v>-0.20414976445132901</v>
      </c>
      <c r="JF25">
        <v>-4.04678581008747E-3</v>
      </c>
      <c r="JG25">
        <v>1.0821509135867399E-3</v>
      </c>
      <c r="JH25">
        <v>-7.3057732816702703E-6</v>
      </c>
      <c r="JI25">
        <v>2</v>
      </c>
      <c r="JJ25">
        <v>9</v>
      </c>
      <c r="JK25">
        <v>2</v>
      </c>
      <c r="JL25">
        <v>33</v>
      </c>
      <c r="JM25">
        <v>17.7</v>
      </c>
      <c r="JN25">
        <v>17.7</v>
      </c>
      <c r="JO25">
        <v>0.159912</v>
      </c>
      <c r="JP25">
        <v>4.99878</v>
      </c>
      <c r="JQ25">
        <v>2.2485400000000002</v>
      </c>
      <c r="JR25">
        <v>2.5988799999999999</v>
      </c>
      <c r="JS25">
        <v>2.19482</v>
      </c>
      <c r="JT25">
        <v>2.4304199999999998</v>
      </c>
      <c r="JU25">
        <v>33.221600000000002</v>
      </c>
      <c r="JV25">
        <v>24.253900000000002</v>
      </c>
      <c r="JW25">
        <v>2</v>
      </c>
      <c r="JX25">
        <v>743.06799999999998</v>
      </c>
      <c r="JY25">
        <v>802.32</v>
      </c>
      <c r="JZ25">
        <v>47.926000000000002</v>
      </c>
      <c r="KA25">
        <v>28.165900000000001</v>
      </c>
      <c r="KB25">
        <v>30.000299999999999</v>
      </c>
      <c r="KC25">
        <v>27.703900000000001</v>
      </c>
      <c r="KD25">
        <v>27.658300000000001</v>
      </c>
      <c r="KE25">
        <v>-1</v>
      </c>
      <c r="KF25">
        <v>0</v>
      </c>
      <c r="KG25">
        <v>100</v>
      </c>
      <c r="KH25">
        <v>47.940800000000003</v>
      </c>
      <c r="KI25">
        <v>420</v>
      </c>
      <c r="KJ25">
        <v>24.412500000000001</v>
      </c>
      <c r="KK25">
        <v>99.543899999999994</v>
      </c>
      <c r="KL25">
        <v>96.315100000000001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Lily Pack Klinek</cp:lastModifiedBy>
  <dcterms:created xsi:type="dcterms:W3CDTF">2024-06-07T16:49:26Z</dcterms:created>
  <dcterms:modified xsi:type="dcterms:W3CDTF">2024-06-10T23:38:53Z</dcterms:modified>
</cp:coreProperties>
</file>