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klinek/Desktop/Redwood/Data/Li6800/"/>
    </mc:Choice>
  </mc:AlternateContent>
  <xr:revisionPtr revIDLastSave="0" documentId="13_ncr:1_{78EBFDBE-DF51-394E-BE41-E42E47DD41ED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L25" i="1" l="1"/>
  <c r="DK25" i="1"/>
  <c r="DI25" i="1"/>
  <c r="DJ25" i="1" s="1"/>
  <c r="BK25" i="1" s="1"/>
  <c r="BM25" i="1" s="1"/>
  <c r="BX25" i="1"/>
  <c r="BW25" i="1"/>
  <c r="BS25" i="1"/>
  <c r="BV25" i="1" s="1"/>
  <c r="BP25" i="1"/>
  <c r="BO25" i="1"/>
  <c r="BI25" i="1"/>
  <c r="BC25" i="1"/>
  <c r="AX25" i="1"/>
  <c r="AV25" i="1" s="1"/>
  <c r="AW25" i="1" s="1"/>
  <c r="AO25" i="1"/>
  <c r="L25" i="1" s="1"/>
  <c r="K25" i="1" s="1"/>
  <c r="AJ25" i="1"/>
  <c r="AB25" i="1"/>
  <c r="AA25" i="1"/>
  <c r="Z25" i="1"/>
  <c r="S25" i="1"/>
  <c r="M25" i="1"/>
  <c r="BL25" i="1" s="1"/>
  <c r="BN25" i="1" s="1"/>
  <c r="DL24" i="1"/>
  <c r="DK24" i="1"/>
  <c r="DI24" i="1"/>
  <c r="BX24" i="1"/>
  <c r="BW24" i="1"/>
  <c r="BS24" i="1"/>
  <c r="BO24" i="1"/>
  <c r="BI24" i="1"/>
  <c r="BC24" i="1"/>
  <c r="BP24" i="1" s="1"/>
  <c r="AX24" i="1"/>
  <c r="AV24" i="1" s="1"/>
  <c r="AH24" i="1" s="1"/>
  <c r="AO24" i="1"/>
  <c r="AJ24" i="1"/>
  <c r="M24" i="1" s="1"/>
  <c r="BL24" i="1" s="1"/>
  <c r="AB24" i="1"/>
  <c r="AA24" i="1"/>
  <c r="Z24" i="1"/>
  <c r="S24" i="1"/>
  <c r="L24" i="1"/>
  <c r="K24" i="1"/>
  <c r="AD24" i="1" s="1"/>
  <c r="DL23" i="1"/>
  <c r="DK23" i="1"/>
  <c r="DI23" i="1"/>
  <c r="BX23" i="1"/>
  <c r="BW23" i="1"/>
  <c r="BV23" i="1"/>
  <c r="BU23" i="1"/>
  <c r="BY23" i="1" s="1"/>
  <c r="BZ23" i="1" s="1"/>
  <c r="BS23" i="1"/>
  <c r="BT23" i="1" s="1"/>
  <c r="BO23" i="1"/>
  <c r="BL23" i="1"/>
  <c r="BI23" i="1"/>
  <c r="BC23" i="1"/>
  <c r="BP23" i="1" s="1"/>
  <c r="AX23" i="1"/>
  <c r="AV23" i="1"/>
  <c r="AW23" i="1" s="1"/>
  <c r="AO23" i="1"/>
  <c r="AJ23" i="1"/>
  <c r="M23" i="1" s="1"/>
  <c r="AI23" i="1"/>
  <c r="AB23" i="1"/>
  <c r="AA23" i="1"/>
  <c r="Z23" i="1" s="1"/>
  <c r="S23" i="1"/>
  <c r="Q23" i="1"/>
  <c r="N23" i="1"/>
  <c r="L23" i="1"/>
  <c r="K23" i="1"/>
  <c r="AD23" i="1" s="1"/>
  <c r="DL22" i="1"/>
  <c r="DK22" i="1"/>
  <c r="DI22" i="1"/>
  <c r="DJ22" i="1" s="1"/>
  <c r="BK22" i="1" s="1"/>
  <c r="BY22" i="1"/>
  <c r="BZ22" i="1" s="1"/>
  <c r="BX22" i="1"/>
  <c r="BW22" i="1"/>
  <c r="BV22" i="1"/>
  <c r="BU22" i="1"/>
  <c r="BS22" i="1"/>
  <c r="BT22" i="1" s="1"/>
  <c r="BP22" i="1"/>
  <c r="BO22" i="1"/>
  <c r="BM22" i="1"/>
  <c r="BI22" i="1"/>
  <c r="BC22" i="1"/>
  <c r="AX22" i="1"/>
  <c r="AV22" i="1"/>
  <c r="AO22" i="1"/>
  <c r="L22" i="1" s="1"/>
  <c r="K22" i="1" s="1"/>
  <c r="AD22" i="1" s="1"/>
  <c r="AJ22" i="1"/>
  <c r="AB22" i="1"/>
  <c r="AA22" i="1"/>
  <c r="Z22" i="1" s="1"/>
  <c r="V22" i="1"/>
  <c r="S22" i="1"/>
  <c r="N22" i="1"/>
  <c r="M22" i="1"/>
  <c r="BL22" i="1" s="1"/>
  <c r="BN22" i="1" s="1"/>
  <c r="DL21" i="1"/>
  <c r="DK21" i="1"/>
  <c r="DI21" i="1"/>
  <c r="DJ21" i="1" s="1"/>
  <c r="BK21" i="1" s="1"/>
  <c r="BM21" i="1" s="1"/>
  <c r="BX21" i="1"/>
  <c r="BW21" i="1"/>
  <c r="BS21" i="1"/>
  <c r="BV21" i="1" s="1"/>
  <c r="BP21" i="1"/>
  <c r="BO21" i="1"/>
  <c r="BI21" i="1"/>
  <c r="BC21" i="1"/>
  <c r="AX21" i="1"/>
  <c r="AV21" i="1" s="1"/>
  <c r="AW21" i="1"/>
  <c r="AO21" i="1"/>
  <c r="L21" i="1" s="1"/>
  <c r="K21" i="1" s="1"/>
  <c r="AJ21" i="1"/>
  <c r="AB21" i="1"/>
  <c r="AA21" i="1"/>
  <c r="Z21" i="1"/>
  <c r="S21" i="1"/>
  <c r="M21" i="1"/>
  <c r="BL21" i="1" s="1"/>
  <c r="BN21" i="1" s="1"/>
  <c r="DL20" i="1"/>
  <c r="DK20" i="1"/>
  <c r="DJ20" i="1"/>
  <c r="BK20" i="1" s="1"/>
  <c r="DI20" i="1"/>
  <c r="V20" i="1" s="1"/>
  <c r="W20" i="1" s="1"/>
  <c r="X20" i="1" s="1"/>
  <c r="AF20" i="1" s="1"/>
  <c r="BX20" i="1"/>
  <c r="BW20" i="1"/>
  <c r="BS20" i="1"/>
  <c r="BT20" i="1" s="1"/>
  <c r="BO20" i="1"/>
  <c r="BI20" i="1"/>
  <c r="BC20" i="1"/>
  <c r="BP20" i="1" s="1"/>
  <c r="AX20" i="1"/>
  <c r="AV20" i="1" s="1"/>
  <c r="AO20" i="1"/>
  <c r="AJ20" i="1"/>
  <c r="M20" i="1" s="1"/>
  <c r="BL20" i="1" s="1"/>
  <c r="BN20" i="1" s="1"/>
  <c r="AH20" i="1"/>
  <c r="AB20" i="1"/>
  <c r="AA20" i="1"/>
  <c r="Z20" i="1"/>
  <c r="Y20" i="1"/>
  <c r="AC20" i="1" s="1"/>
  <c r="S20" i="1"/>
  <c r="AE20" i="1" s="1"/>
  <c r="Q20" i="1"/>
  <c r="L20" i="1"/>
  <c r="K20" i="1"/>
  <c r="AD20" i="1" s="1"/>
  <c r="AG20" i="1" s="1"/>
  <c r="DL19" i="1"/>
  <c r="DK19" i="1"/>
  <c r="DI19" i="1"/>
  <c r="V19" i="1" s="1"/>
  <c r="BX19" i="1"/>
  <c r="BW19" i="1"/>
  <c r="BV19" i="1"/>
  <c r="BU19" i="1"/>
  <c r="BY19" i="1" s="1"/>
  <c r="BZ19" i="1" s="1"/>
  <c r="BS19" i="1"/>
  <c r="BT19" i="1" s="1"/>
  <c r="BO19" i="1"/>
  <c r="BL19" i="1"/>
  <c r="BI19" i="1"/>
  <c r="BC19" i="1"/>
  <c r="BP19" i="1" s="1"/>
  <c r="AX19" i="1"/>
  <c r="AV19" i="1"/>
  <c r="AW19" i="1" s="1"/>
  <c r="AO19" i="1"/>
  <c r="AJ19" i="1"/>
  <c r="M19" i="1" s="1"/>
  <c r="AI19" i="1"/>
  <c r="AB19" i="1"/>
  <c r="AA19" i="1"/>
  <c r="S19" i="1"/>
  <c r="Q19" i="1"/>
  <c r="L19" i="1"/>
  <c r="K19" i="1" s="1"/>
  <c r="DL18" i="1"/>
  <c r="DK18" i="1"/>
  <c r="DI18" i="1"/>
  <c r="DJ18" i="1" s="1"/>
  <c r="BK18" i="1" s="1"/>
  <c r="BY18" i="1"/>
  <c r="BZ18" i="1" s="1"/>
  <c r="BX18" i="1"/>
  <c r="BW18" i="1"/>
  <c r="BV18" i="1"/>
  <c r="BU18" i="1"/>
  <c r="BS18" i="1"/>
  <c r="BT18" i="1" s="1"/>
  <c r="BP18" i="1"/>
  <c r="BO18" i="1"/>
  <c r="BM18" i="1"/>
  <c r="BI18" i="1"/>
  <c r="BC18" i="1"/>
  <c r="AX18" i="1"/>
  <c r="AV18" i="1"/>
  <c r="N18" i="1" s="1"/>
  <c r="AO18" i="1"/>
  <c r="L18" i="1" s="1"/>
  <c r="K18" i="1" s="1"/>
  <c r="AJ18" i="1"/>
  <c r="AD18" i="1"/>
  <c r="AB18" i="1"/>
  <c r="AA18" i="1"/>
  <c r="Z18" i="1" s="1"/>
  <c r="V18" i="1"/>
  <c r="S18" i="1"/>
  <c r="M18" i="1"/>
  <c r="BL18" i="1" s="1"/>
  <c r="BN18" i="1" s="1"/>
  <c r="DL17" i="1"/>
  <c r="DK17" i="1"/>
  <c r="DI17" i="1"/>
  <c r="DJ17" i="1" s="1"/>
  <c r="BK17" i="1" s="1"/>
  <c r="BM17" i="1" s="1"/>
  <c r="BX17" i="1"/>
  <c r="BW17" i="1"/>
  <c r="BP17" i="1"/>
  <c r="BS17" i="1" s="1"/>
  <c r="BO17" i="1"/>
  <c r="BI17" i="1"/>
  <c r="BC17" i="1"/>
  <c r="AX17" i="1"/>
  <c r="AV17" i="1" s="1"/>
  <c r="AW17" i="1"/>
  <c r="AO17" i="1"/>
  <c r="L17" i="1" s="1"/>
  <c r="K17" i="1" s="1"/>
  <c r="AJ17" i="1"/>
  <c r="AB17" i="1"/>
  <c r="AA17" i="1"/>
  <c r="Z17" i="1"/>
  <c r="S17" i="1"/>
  <c r="M17" i="1"/>
  <c r="BL17" i="1" s="1"/>
  <c r="AD19" i="1" l="1"/>
  <c r="BV24" i="1"/>
  <c r="BU24" i="1"/>
  <c r="BY24" i="1" s="1"/>
  <c r="BZ24" i="1" s="1"/>
  <c r="AD25" i="1"/>
  <c r="Z19" i="1"/>
  <c r="Q24" i="1"/>
  <c r="BT24" i="1"/>
  <c r="BN17" i="1"/>
  <c r="BM24" i="1"/>
  <c r="AD17" i="1"/>
  <c r="T18" i="1"/>
  <c r="R18" i="1" s="1"/>
  <c r="U18" i="1" s="1"/>
  <c r="O18" i="1" s="1"/>
  <c r="P18" i="1" s="1"/>
  <c r="W19" i="1"/>
  <c r="X19" i="1" s="1"/>
  <c r="N20" i="1"/>
  <c r="AI20" i="1"/>
  <c r="AW20" i="1"/>
  <c r="AD21" i="1"/>
  <c r="BN24" i="1"/>
  <c r="AH25" i="1"/>
  <c r="AI25" i="1"/>
  <c r="Q25" i="1"/>
  <c r="N25" i="1"/>
  <c r="W22" i="1"/>
  <c r="X22" i="1" s="1"/>
  <c r="T22" i="1" s="1"/>
  <c r="R22" i="1" s="1"/>
  <c r="U22" i="1" s="1"/>
  <c r="O22" i="1" s="1"/>
  <c r="P22" i="1" s="1"/>
  <c r="BV20" i="1"/>
  <c r="BU20" i="1"/>
  <c r="BY20" i="1" s="1"/>
  <c r="BZ20" i="1" s="1"/>
  <c r="BV17" i="1"/>
  <c r="BU17" i="1"/>
  <c r="BY17" i="1" s="1"/>
  <c r="BZ17" i="1" s="1"/>
  <c r="BT17" i="1"/>
  <c r="AH18" i="1"/>
  <c r="AW18" i="1"/>
  <c r="Q18" i="1"/>
  <c r="AI18" i="1"/>
  <c r="AI17" i="1"/>
  <c r="AH17" i="1"/>
  <c r="Q17" i="1"/>
  <c r="N17" i="1"/>
  <c r="W18" i="1"/>
  <c r="X18" i="1" s="1"/>
  <c r="BM20" i="1"/>
  <c r="AI21" i="1"/>
  <c r="AH21" i="1"/>
  <c r="Q21" i="1"/>
  <c r="N21" i="1"/>
  <c r="AH22" i="1"/>
  <c r="Q22" i="1"/>
  <c r="AW22" i="1"/>
  <c r="AI22" i="1"/>
  <c r="V23" i="1"/>
  <c r="N24" i="1"/>
  <c r="AI24" i="1"/>
  <c r="AW24" i="1"/>
  <c r="V24" i="1"/>
  <c r="DJ24" i="1"/>
  <c r="BK24" i="1" s="1"/>
  <c r="V17" i="1"/>
  <c r="AH19" i="1"/>
  <c r="DJ19" i="1"/>
  <c r="BK19" i="1" s="1"/>
  <c r="BM19" i="1" s="1"/>
  <c r="V21" i="1"/>
  <c r="AH23" i="1"/>
  <c r="DJ23" i="1"/>
  <c r="BK23" i="1" s="1"/>
  <c r="BM23" i="1" s="1"/>
  <c r="V25" i="1"/>
  <c r="N19" i="1"/>
  <c r="BT21" i="1"/>
  <c r="BU25" i="1"/>
  <c r="BY25" i="1" s="1"/>
  <c r="BZ25" i="1" s="1"/>
  <c r="T20" i="1"/>
  <c r="R20" i="1" s="1"/>
  <c r="U20" i="1" s="1"/>
  <c r="O20" i="1" s="1"/>
  <c r="P20" i="1" s="1"/>
  <c r="BT25" i="1"/>
  <c r="BU21" i="1"/>
  <c r="BY21" i="1" s="1"/>
  <c r="BZ21" i="1" s="1"/>
  <c r="W25" i="1" l="1"/>
  <c r="X25" i="1" s="1"/>
  <c r="AF19" i="1"/>
  <c r="AG19" i="1" s="1"/>
  <c r="Y19" i="1"/>
  <c r="AC19" i="1" s="1"/>
  <c r="W24" i="1"/>
  <c r="X24" i="1" s="1"/>
  <c r="AE19" i="1"/>
  <c r="W21" i="1"/>
  <c r="X21" i="1" s="1"/>
  <c r="BN23" i="1"/>
  <c r="AE18" i="1"/>
  <c r="Y18" i="1"/>
  <c r="AC18" i="1" s="1"/>
  <c r="AF18" i="1"/>
  <c r="BN19" i="1"/>
  <c r="T19" i="1"/>
  <c r="R19" i="1" s="1"/>
  <c r="U19" i="1" s="1"/>
  <c r="O19" i="1" s="1"/>
  <c r="P19" i="1" s="1"/>
  <c r="AF22" i="1"/>
  <c r="Y22" i="1"/>
  <c r="AC22" i="1" s="1"/>
  <c r="AE22" i="1"/>
  <c r="W23" i="1"/>
  <c r="X23" i="1" s="1"/>
  <c r="W17" i="1"/>
  <c r="X17" i="1" s="1"/>
  <c r="AF23" i="1" l="1"/>
  <c r="AG23" i="1" s="1"/>
  <c r="Y23" i="1"/>
  <c r="AC23" i="1" s="1"/>
  <c r="AE23" i="1"/>
  <c r="T23" i="1"/>
  <c r="R23" i="1" s="1"/>
  <c r="U23" i="1" s="1"/>
  <c r="O23" i="1" s="1"/>
  <c r="P23" i="1" s="1"/>
  <c r="AG18" i="1"/>
  <c r="AF24" i="1"/>
  <c r="Y24" i="1"/>
  <c r="AC24" i="1" s="1"/>
  <c r="AE24" i="1"/>
  <c r="T24" i="1"/>
  <c r="R24" i="1" s="1"/>
  <c r="U24" i="1" s="1"/>
  <c r="O24" i="1" s="1"/>
  <c r="P24" i="1" s="1"/>
  <c r="Y25" i="1"/>
  <c r="AC25" i="1" s="1"/>
  <c r="AF25" i="1"/>
  <c r="AE25" i="1"/>
  <c r="T25" i="1"/>
  <c r="R25" i="1" s="1"/>
  <c r="U25" i="1" s="1"/>
  <c r="O25" i="1" s="1"/>
  <c r="P25" i="1" s="1"/>
  <c r="Y21" i="1"/>
  <c r="AC21" i="1" s="1"/>
  <c r="AF21" i="1"/>
  <c r="AE21" i="1"/>
  <c r="T21" i="1"/>
  <c r="R21" i="1" s="1"/>
  <c r="U21" i="1" s="1"/>
  <c r="O21" i="1" s="1"/>
  <c r="P21" i="1" s="1"/>
  <c r="AG22" i="1"/>
  <c r="Y17" i="1"/>
  <c r="AC17" i="1" s="1"/>
  <c r="AE17" i="1"/>
  <c r="AF17" i="1"/>
  <c r="AG17" i="1" s="1"/>
  <c r="T17" i="1"/>
  <c r="R17" i="1" s="1"/>
  <c r="U17" i="1" s="1"/>
  <c r="O17" i="1" s="1"/>
  <c r="P17" i="1" s="1"/>
  <c r="AG24" i="1" l="1"/>
  <c r="AG21" i="1"/>
  <c r="AG25" i="1"/>
</calcChain>
</file>

<file path=xl/sharedStrings.xml><?xml version="1.0" encoding="utf-8"?>
<sst xmlns="http://schemas.openxmlformats.org/spreadsheetml/2006/main" count="1032" uniqueCount="482">
  <si>
    <t>File opened</t>
  </si>
  <si>
    <t>2024-06-28 16:24:27</t>
  </si>
  <si>
    <t>Console s/n</t>
  </si>
  <si>
    <t>68C-811962</t>
  </si>
  <si>
    <t>Console ver</t>
  </si>
  <si>
    <t>Bluestem v.2.1.09</t>
  </si>
  <si>
    <t>Scripts ver</t>
  </si>
  <si>
    <t>2022.06  2.1.09, Dec 2022</t>
  </si>
  <si>
    <t>Head s/n</t>
  </si>
  <si>
    <t>68H-711952</t>
  </si>
  <si>
    <t>Head ver</t>
  </si>
  <si>
    <t>1.4.22</t>
  </si>
  <si>
    <t>Head cal</t>
  </si>
  <si>
    <t>{"co2bspan2b": "0.308957", "co2azero": "0.8881", "ssb_ref": "36821.3", "tazero": "0.0137367", "co2bspan2a": "0.311057", "h2obspan1": "1.00055", "h2oaspanconc2": "0", "co2bspanconc2": "300.8", "co2aspanconc1": "2505", "flowbzero": "0.32612", "h2oaspan2b": "0.0688999", "h2oaspanconc1": "12.09", "oxygen": "21", "tbzero": "-0.0317039", "co2aspan1": "0.99979", "h2oaspan2a": "0.0685076", "h2oazero": "1.06185", "h2obspan2": "0", "ssa_ref": "37837.5", "co2bspan2": "-0.021122", "co2aspan2b": "0.309617", "chamberpressurezero": "2.69636", "h2obspanconc1": "12.09", "co2aspan2": "-0.0211807", "h2oaspan2": "0", "h2obspan2b": "0.0684141", "h2obzero": "1.06594", "h2obspan2a": "0.0683765", "h2obspanconc2": "16.89", "h2oaspan1": "1.00573", "co2aspan2a": "0.311741", "co2aspanconc2": "300.8", "co2bspan1": "0.999819", "flowazero": "0.3199", "co2bzero": "0.910459", "flowmeterzero": "2.48964", "co2bspanconc1": "2505"}</t>
  </si>
  <si>
    <t>CO2 rangematch</t>
  </si>
  <si>
    <t>Fri May  3 10:50</t>
  </si>
  <si>
    <t>H2O rangematch</t>
  </si>
  <si>
    <t>Fri Oct  6 11:48</t>
  </si>
  <si>
    <t>Chamber type</t>
  </si>
  <si>
    <t>6800-01A</t>
  </si>
  <si>
    <t>Chamber s/n</t>
  </si>
  <si>
    <t>MPF-831724</t>
  </si>
  <si>
    <t>Chamber rev</t>
  </si>
  <si>
    <t>0</t>
  </si>
  <si>
    <t>Chamber cal</t>
  </si>
  <si>
    <t>Fluorometer</t>
  </si>
  <si>
    <t>Flr. Version</t>
  </si>
  <si>
    <t>16:24:27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</si>
  <si>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</si>
  <si>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</si>
  <si>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</si>
  <si>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</si>
  <si>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</si>
  <si>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</si>
  <si>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</si>
  <si>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</si>
  <si>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</si>
  <si>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</si>
  <si>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</si>
  <si>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</si>
  <si>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</si>
  <si>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</si>
  <si>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</si>
  <si>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</si>
  <si>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</si>
  <si>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</si>
  <si>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</si>
  <si>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</si>
  <si>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</si>
  <si>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</si>
  <si>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</si>
  <si>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</si>
  <si>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</si>
  <si>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</si>
  <si>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</si>
  <si>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</si>
  <si>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</si>
  <si>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</si>
  <si>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</si>
  <si>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</si>
  <si>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</si>
  <si>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</si>
  <si>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</si>
  <si>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</si>
  <si>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</si>
  <si>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</si>
  <si>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</si>
  <si>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</si>
  <si>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</si>
  <si>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</si>
  <si>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</si>
  <si>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</si>
  <si>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</si>
  <si>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</si>
  <si>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</si>
  <si>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</si>
  <si>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</si>
  <si>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</si>
  <si>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</si>
  <si>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</si>
  <si>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</si>
  <si>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3.30118 198.781 354.386 601.955 850.781 1051.18 1224.24 1293.95</t>
  </si>
  <si>
    <t>Fs_true</t>
  </si>
  <si>
    <t>0.889024 226.407 377.628 588.561 808.721 1001.51 1203.84 1400.95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</si>
  <si>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</si>
  <si>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</si>
  <si>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</si>
  <si>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</si>
  <si>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</si>
  <si>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</si>
  <si>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</si>
  <si>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</si>
  <si>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</si>
  <si>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</si>
  <si>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</si>
  <si>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</si>
  <si>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</si>
  <si>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</si>
  <si>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</si>
  <si>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</si>
  <si>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</si>
  <si>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</si>
  <si>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</si>
  <si>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</si>
  <si>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</si>
  <si>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</si>
  <si>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</si>
  <si>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</si>
  <si>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</si>
  <si>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</si>
  <si>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</si>
  <si>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</si>
  <si>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</si>
  <si>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CSUC_delay</t>
  </si>
  <si>
    <t>Species</t>
  </si>
  <si>
    <t>Ripperdan_720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</si>
  <si>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</si>
  <si>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</si>
  <si>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</si>
  <si>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</si>
  <si>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</si>
  <si>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</si>
  <si>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</si>
  <si>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</si>
  <si>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</si>
  <si>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</si>
  <si>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</si>
  <si>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</si>
  <si>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</si>
  <si>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</si>
  <si>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</si>
  <si>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</si>
  <si>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</si>
  <si>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</si>
  <si>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</si>
  <si>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</si>
  <si>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</si>
  <si>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</si>
  <si>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</si>
  <si>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</si>
  <si>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</si>
  <si>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</si>
  <si>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</si>
  <si>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</si>
  <si>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</si>
  <si>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</si>
  <si>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</si>
  <si>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</si>
  <si>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</si>
  <si>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</si>
  <si>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</si>
  <si>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</si>
  <si>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</si>
  <si>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</si>
  <si>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</si>
  <si>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</si>
  <si>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</si>
  <si>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</si>
  <si>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</si>
  <si>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</si>
  <si>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</si>
  <si>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</si>
  <si>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</si>
  <si>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</si>
  <si>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</si>
  <si>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</si>
  <si>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</si>
  <si>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</si>
  <si>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</si>
  <si>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</si>
  <si>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</si>
  <si>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</si>
  <si>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</si>
  <si>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</si>
  <si>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</si>
  <si>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</si>
  <si>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</si>
  <si>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</si>
  <si>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</si>
  <si>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</si>
  <si>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</si>
  <si>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</si>
  <si>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</si>
  <si>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</si>
  <si>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</si>
  <si>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</si>
  <si>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</si>
  <si>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</si>
  <si>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</si>
  <si>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</si>
  <si>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</si>
  <si>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</si>
  <si>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</si>
  <si>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</si>
  <si>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</si>
  <si>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</si>
  <si>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</si>
  <si>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</si>
  <si>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</si>
  <si>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</si>
  <si>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</si>
  <si>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</si>
  <si>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</si>
  <si>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</si>
  <si>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</si>
  <si>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</si>
  <si>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</si>
  <si>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</si>
  <si>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</si>
  <si>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</si>
  <si>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</si>
  <si>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</si>
  <si>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</si>
  <si>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</si>
  <si>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</si>
  <si>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</si>
  <si>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</si>
  <si>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</si>
  <si>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</si>
  <si>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</si>
  <si>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</si>
  <si>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</si>
  <si>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</si>
  <si>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</si>
  <si>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</si>
  <si>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</si>
  <si>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</si>
  <si>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</si>
  <si>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</si>
  <si>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</si>
  <si>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</si>
  <si>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</si>
  <si>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</si>
  <si>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</si>
  <si>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</si>
  <si>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</si>
  <si>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</si>
  <si>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</si>
  <si>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</si>
  <si>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</si>
  <si>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</si>
  <si>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</si>
  <si>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</si>
  <si>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</si>
  <si>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</si>
  <si>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</si>
  <si>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</si>
  <si>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</si>
  <si>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</si>
  <si>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</si>
  <si>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</si>
  <si>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</si>
  <si>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</si>
  <si>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</si>
  <si>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</si>
  <si>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</si>
  <si>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</si>
  <si>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</si>
  <si>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</si>
  <si>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</si>
  <si>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</si>
  <si>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</si>
  <si>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</si>
  <si>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</si>
  <si>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</si>
  <si>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</si>
  <si>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</si>
  <si>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</si>
  <si>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</si>
  <si>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</si>
  <si>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</si>
  <si>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</si>
  <si>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</si>
  <si>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</si>
  <si>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</si>
  <si>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</si>
  <si>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</si>
  <si>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</si>
  <si>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</si>
  <si>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</si>
  <si>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</si>
  <si>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</si>
  <si>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</si>
  <si>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</si>
  <si>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</si>
  <si>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</si>
  <si>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</si>
  <si>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</si>
  <si>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</si>
  <si>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</si>
  <si>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</si>
  <si>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</si>
  <si>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</si>
  <si>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</si>
  <si>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</si>
  <si>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</si>
  <si>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</si>
  <si>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</si>
  <si>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</si>
  <si>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</si>
  <si>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</si>
  <si>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</si>
  <si>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</si>
  <si>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</si>
  <si>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</si>
  <si>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</si>
  <si>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</si>
  <si>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</si>
  <si>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</si>
  <si>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</si>
  <si>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</si>
  <si>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</si>
  <si>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</si>
  <si>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</si>
  <si>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</si>
  <si>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</si>
  <si>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</si>
  <si>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</si>
  <si>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</si>
  <si>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</si>
  <si>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</si>
  <si>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</si>
  <si>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</si>
  <si>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</si>
  <si>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</si>
  <si>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</si>
  <si>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</si>
  <si>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</si>
  <si>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</si>
  <si>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</si>
  <si>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</si>
  <si>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</si>
  <si>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</si>
  <si>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</si>
  <si>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</si>
  <si>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</si>
  <si>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</si>
  <si>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</si>
  <si>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</si>
  <si>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</si>
  <si>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</si>
  <si>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</si>
  <si>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</si>
  <si>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</si>
  <si>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</si>
  <si>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</si>
  <si>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</si>
  <si>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</si>
  <si>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</si>
  <si>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</si>
  <si>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</si>
  <si>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</si>
  <si>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</si>
  <si>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</si>
  <si>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</si>
  <si>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</si>
  <si>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</si>
  <si>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</si>
  <si>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</si>
  <si>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</si>
  <si>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</si>
  <si>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</si>
  <si>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</si>
  <si>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</si>
  <si>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</si>
  <si>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</si>
  <si>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</si>
  <si>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</si>
  <si>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</si>
  <si>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</si>
  <si>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</si>
  <si>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</si>
  <si>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</si>
  <si>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</si>
  <si>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</si>
  <si>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</si>
  <si>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</si>
  <si>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</si>
  <si>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</si>
  <si>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</si>
  <si>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</si>
  <si>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</si>
  <si>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</si>
  <si>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</si>
  <si>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</si>
  <si>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</si>
  <si>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</si>
  <si>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</si>
  <si>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</si>
  <si>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</si>
  <si>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</si>
  <si>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</si>
  <si>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</si>
  <si>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</si>
  <si>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</si>
  <si>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</si>
  <si>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</si>
  <si>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</si>
  <si>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</si>
  <si>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</si>
  <si>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</si>
  <si>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</si>
  <si>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</si>
  <si>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</si>
  <si>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</si>
  <si>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</si>
  <si>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</si>
  <si>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</si>
  <si>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</si>
  <si>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</si>
  <si>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</si>
  <si>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</si>
  <si>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</si>
  <si>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</si>
  <si>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</si>
  <si>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</si>
  <si>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</si>
  <si>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</si>
  <si>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</si>
  <si>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</si>
  <si>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</si>
  <si>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</si>
  <si>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</si>
  <si>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</si>
  <si>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</si>
  <si>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</si>
  <si>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</si>
  <si>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</si>
  <si>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</si>
  <si>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</si>
  <si>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</si>
  <si>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</si>
  <si>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</si>
  <si>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20220824 16:29:29</t>
  </si>
  <si>
    <t>16:29:29</t>
  </si>
  <si>
    <t>none</t>
  </si>
  <si>
    <t>Artichoke</t>
  </si>
  <si>
    <t>MPF-1199-20240628-16_32_14</t>
  </si>
  <si>
    <t>-</t>
  </si>
  <si>
    <t>0: Broadleaf</t>
  </si>
  <si>
    <t>16:25:59</t>
  </si>
  <si>
    <t>0/3</t>
  </si>
  <si>
    <t>10111111</t>
  </si>
  <si>
    <t>oioooooo</t>
  </si>
  <si>
    <t>off</t>
  </si>
  <si>
    <t>on</t>
  </si>
  <si>
    <t>20220824 16:37:37</t>
  </si>
  <si>
    <t>16:37:37</t>
  </si>
  <si>
    <t>MPF-1200-20240628-16_40_22</t>
  </si>
  <si>
    <t>DARK-1201-20240628-16_40_30</t>
  </si>
  <si>
    <t>2/3</t>
  </si>
  <si>
    <t>20220824 16:41:37</t>
  </si>
  <si>
    <t>16:41:37</t>
  </si>
  <si>
    <t>MPF-1202-20240628-16_44_22</t>
  </si>
  <si>
    <t>DARK-1203-20240628-16_44_30</t>
  </si>
  <si>
    <t>16:42:19</t>
  </si>
  <si>
    <t>1/3</t>
  </si>
  <si>
    <t>20220824 16:45:37</t>
  </si>
  <si>
    <t>16:45:37</t>
  </si>
  <si>
    <t>MPF-1204-20240628-16_48_22</t>
  </si>
  <si>
    <t>DARK-1205-20240628-16_48_30</t>
  </si>
  <si>
    <t>20220824 16:49:37</t>
  </si>
  <si>
    <t>16:49:37</t>
  </si>
  <si>
    <t>MPF-1206-20240628-16_52_22</t>
  </si>
  <si>
    <t>DARK-1207-20240628-16_52_30</t>
  </si>
  <si>
    <t>20220824 16:53:37</t>
  </si>
  <si>
    <t>16:53:37</t>
  </si>
  <si>
    <t>MPF-1208-20240628-16_56_23</t>
  </si>
  <si>
    <t>DARK-1209-20240628-16_56_30</t>
  </si>
  <si>
    <t>20220824 16:57:37</t>
  </si>
  <si>
    <t>16:57:37</t>
  </si>
  <si>
    <t>MPF-1210-20240628-17_00_23</t>
  </si>
  <si>
    <t>DARK-1211-20240628-17_00_30</t>
  </si>
  <si>
    <t>16:58:19</t>
  </si>
  <si>
    <t>20220824 17:01:37</t>
  </si>
  <si>
    <t>17:01:37</t>
  </si>
  <si>
    <t>MPF-1212-20240628-17_04_23</t>
  </si>
  <si>
    <t>DARK-1213-20240628-17_04_30</t>
  </si>
  <si>
    <t>20220824 17:05:37</t>
  </si>
  <si>
    <t>17:05:37</t>
  </si>
  <si>
    <t>MPF-1214-20240628-17_08_21</t>
  </si>
  <si>
    <t>DARK-1215-20240628-17_08_29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</si>
</sst>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L25"/>
  <sheetViews>
    <sheetView tabSelected="1" workbookViewId="0"/>
  </sheetViews>
  <sheetFormatPr baseColWidth="10" defaultColWidth="8.83203125" defaultRowHeight="15" x14ac:dyDescent="0.2"/>
  <sheetData>
    <row r="2" spans="1:298" x14ac:dyDescent="0.2">
      <c r="A2" t="s">
        <v>29</v>
      </c>
      <c r="B2" t="s">
        <v>30</v>
      </c>
      <c r="C2" t="s">
        <v>32</v>
      </c>
    </row>
    <row r="3" spans="1:298" x14ac:dyDescent="0.2">
      <c r="B3" t="s">
        <v>31</v>
      </c>
      <c r="C3">
        <v>21</v>
      </c>
    </row>
    <row r="4" spans="1:298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8" x14ac:dyDescent="0.2">
      <c r="B5" t="s">
        <v>19</v>
      </c>
      <c r="C5" t="s">
        <v>36</v>
      </c>
      <c r="D5">
        <v>0.57199999999999995</v>
      </c>
      <c r="E5">
        <v>0.38727420000000001</v>
      </c>
      <c r="F5">
        <v>-1.8705840000000001E-2</v>
      </c>
      <c r="G5">
        <v>0</v>
      </c>
      <c r="H5">
        <v>-7.3738900000000001E-3</v>
      </c>
      <c r="I5">
        <v>1</v>
      </c>
      <c r="J5">
        <v>2</v>
      </c>
      <c r="K5">
        <v>96.9</v>
      </c>
    </row>
    <row r="6" spans="1:298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8" x14ac:dyDescent="0.2">
      <c r="B7">
        <v>0</v>
      </c>
      <c r="C7">
        <v>1</v>
      </c>
      <c r="D7">
        <v>0</v>
      </c>
      <c r="E7">
        <v>0</v>
      </c>
    </row>
    <row r="8" spans="1:298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8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8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8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8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8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8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106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</row>
    <row r="15" spans="1:298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89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184</v>
      </c>
      <c r="CW15" t="s">
        <v>205</v>
      </c>
      <c r="CX15" t="s">
        <v>206</v>
      </c>
      <c r="CY15" t="s">
        <v>207</v>
      </c>
      <c r="CZ15" t="s">
        <v>158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116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108</v>
      </c>
      <c r="FR15" t="s">
        <v>111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</row>
    <row r="16" spans="1:298" x14ac:dyDescent="0.2">
      <c r="B16" t="s">
        <v>399</v>
      </c>
      <c r="C16" t="s">
        <v>399</v>
      </c>
      <c r="F16" t="s">
        <v>399</v>
      </c>
      <c r="J16" t="s">
        <v>399</v>
      </c>
      <c r="K16" t="s">
        <v>400</v>
      </c>
      <c r="L16" t="s">
        <v>401</v>
      </c>
      <c r="M16" t="s">
        <v>402</v>
      </c>
      <c r="N16" t="s">
        <v>403</v>
      </c>
      <c r="O16" t="s">
        <v>403</v>
      </c>
      <c r="P16" t="s">
        <v>232</v>
      </c>
      <c r="Q16" t="s">
        <v>232</v>
      </c>
      <c r="R16" t="s">
        <v>400</v>
      </c>
      <c r="S16" t="s">
        <v>400</v>
      </c>
      <c r="T16" t="s">
        <v>400</v>
      </c>
      <c r="U16" t="s">
        <v>400</v>
      </c>
      <c r="V16" t="s">
        <v>404</v>
      </c>
      <c r="W16" t="s">
        <v>405</v>
      </c>
      <c r="X16" t="s">
        <v>405</v>
      </c>
      <c r="Y16" t="s">
        <v>406</v>
      </c>
      <c r="Z16" t="s">
        <v>407</v>
      </c>
      <c r="AA16" t="s">
        <v>406</v>
      </c>
      <c r="AB16" t="s">
        <v>406</v>
      </c>
      <c r="AC16" t="s">
        <v>406</v>
      </c>
      <c r="AD16" t="s">
        <v>404</v>
      </c>
      <c r="AE16" t="s">
        <v>404</v>
      </c>
      <c r="AF16" t="s">
        <v>404</v>
      </c>
      <c r="AG16" t="s">
        <v>404</v>
      </c>
      <c r="AH16" t="s">
        <v>402</v>
      </c>
      <c r="AI16" t="s">
        <v>401</v>
      </c>
      <c r="AJ16" t="s">
        <v>402</v>
      </c>
      <c r="AK16" t="s">
        <v>403</v>
      </c>
      <c r="AL16" t="s">
        <v>403</v>
      </c>
      <c r="AM16" t="s">
        <v>408</v>
      </c>
      <c r="AN16" t="s">
        <v>409</v>
      </c>
      <c r="AO16" t="s">
        <v>401</v>
      </c>
      <c r="AP16" t="s">
        <v>410</v>
      </c>
      <c r="AQ16" t="s">
        <v>410</v>
      </c>
      <c r="AR16" t="s">
        <v>411</v>
      </c>
      <c r="AS16" t="s">
        <v>409</v>
      </c>
      <c r="AT16" t="s">
        <v>412</v>
      </c>
      <c r="AU16" t="s">
        <v>407</v>
      </c>
      <c r="AW16" t="s">
        <v>407</v>
      </c>
      <c r="AX16" t="s">
        <v>412</v>
      </c>
      <c r="BD16" t="s">
        <v>402</v>
      </c>
      <c r="BK16" t="s">
        <v>402</v>
      </c>
      <c r="BL16" t="s">
        <v>402</v>
      </c>
      <c r="BM16" t="s">
        <v>402</v>
      </c>
      <c r="BN16" t="s">
        <v>413</v>
      </c>
      <c r="CB16" t="s">
        <v>414</v>
      </c>
      <c r="CD16" t="s">
        <v>414</v>
      </c>
      <c r="CE16" t="s">
        <v>402</v>
      </c>
      <c r="CH16" t="s">
        <v>414</v>
      </c>
      <c r="CI16" t="s">
        <v>407</v>
      </c>
      <c r="CL16" t="s">
        <v>415</v>
      </c>
      <c r="CM16" t="s">
        <v>415</v>
      </c>
      <c r="CO16" t="s">
        <v>416</v>
      </c>
      <c r="CP16" t="s">
        <v>414</v>
      </c>
      <c r="CR16" t="s">
        <v>414</v>
      </c>
      <c r="CS16" t="s">
        <v>402</v>
      </c>
      <c r="CW16" t="s">
        <v>414</v>
      </c>
      <c r="CY16" t="s">
        <v>417</v>
      </c>
      <c r="DB16" t="s">
        <v>414</v>
      </c>
      <c r="DC16" t="s">
        <v>414</v>
      </c>
      <c r="DE16" t="s">
        <v>414</v>
      </c>
      <c r="DG16" t="s">
        <v>414</v>
      </c>
      <c r="DI16" t="s">
        <v>402</v>
      </c>
      <c r="DJ16" t="s">
        <v>402</v>
      </c>
      <c r="DL16" t="s">
        <v>418</v>
      </c>
      <c r="DM16" t="s">
        <v>419</v>
      </c>
      <c r="DP16" t="s">
        <v>400</v>
      </c>
      <c r="DR16" t="s">
        <v>399</v>
      </c>
      <c r="DS16" t="s">
        <v>403</v>
      </c>
      <c r="DT16" t="s">
        <v>403</v>
      </c>
      <c r="DU16" t="s">
        <v>410</v>
      </c>
      <c r="DV16" t="s">
        <v>410</v>
      </c>
      <c r="DW16" t="s">
        <v>403</v>
      </c>
      <c r="DX16" t="s">
        <v>410</v>
      </c>
      <c r="DY16" t="s">
        <v>412</v>
      </c>
      <c r="DZ16" t="s">
        <v>406</v>
      </c>
      <c r="EA16" t="s">
        <v>406</v>
      </c>
      <c r="EB16" t="s">
        <v>405</v>
      </c>
      <c r="EC16" t="s">
        <v>405</v>
      </c>
      <c r="ED16" t="s">
        <v>405</v>
      </c>
      <c r="EE16" t="s">
        <v>405</v>
      </c>
      <c r="EF16" t="s">
        <v>405</v>
      </c>
      <c r="EG16" t="s">
        <v>420</v>
      </c>
      <c r="EH16" t="s">
        <v>402</v>
      </c>
      <c r="EI16" t="s">
        <v>402</v>
      </c>
      <c r="EJ16" t="s">
        <v>403</v>
      </c>
      <c r="EK16" t="s">
        <v>403</v>
      </c>
      <c r="EL16" t="s">
        <v>403</v>
      </c>
      <c r="EM16" t="s">
        <v>410</v>
      </c>
      <c r="EN16" t="s">
        <v>403</v>
      </c>
      <c r="EO16" t="s">
        <v>410</v>
      </c>
      <c r="EP16" t="s">
        <v>406</v>
      </c>
      <c r="EQ16" t="s">
        <v>406</v>
      </c>
      <c r="ER16" t="s">
        <v>405</v>
      </c>
      <c r="ES16" t="s">
        <v>405</v>
      </c>
      <c r="ET16" t="s">
        <v>402</v>
      </c>
      <c r="EY16" t="s">
        <v>402</v>
      </c>
      <c r="FB16" t="s">
        <v>405</v>
      </c>
      <c r="FC16" t="s">
        <v>405</v>
      </c>
      <c r="FD16" t="s">
        <v>405</v>
      </c>
      <c r="FE16" t="s">
        <v>405</v>
      </c>
      <c r="FF16" t="s">
        <v>405</v>
      </c>
      <c r="FG16" t="s">
        <v>402</v>
      </c>
      <c r="FH16" t="s">
        <v>402</v>
      </c>
      <c r="FI16" t="s">
        <v>402</v>
      </c>
      <c r="FJ16" t="s">
        <v>399</v>
      </c>
      <c r="FM16" t="s">
        <v>421</v>
      </c>
      <c r="FN16" t="s">
        <v>421</v>
      </c>
      <c r="FP16" t="s">
        <v>399</v>
      </c>
      <c r="FQ16" t="s">
        <v>422</v>
      </c>
      <c r="FS16" t="s">
        <v>399</v>
      </c>
      <c r="FT16" t="s">
        <v>399</v>
      </c>
      <c r="FV16" t="s">
        <v>423</v>
      </c>
      <c r="FW16" t="s">
        <v>424</v>
      </c>
      <c r="FX16" t="s">
        <v>423</v>
      </c>
      <c r="FY16" t="s">
        <v>424</v>
      </c>
      <c r="FZ16" t="s">
        <v>423</v>
      </c>
      <c r="GA16" t="s">
        <v>424</v>
      </c>
      <c r="GB16" t="s">
        <v>407</v>
      </c>
      <c r="GC16" t="s">
        <v>407</v>
      </c>
      <c r="GD16" t="s">
        <v>403</v>
      </c>
      <c r="GE16" t="s">
        <v>425</v>
      </c>
      <c r="GF16" t="s">
        <v>403</v>
      </c>
      <c r="GI16" t="s">
        <v>426</v>
      </c>
      <c r="GL16" t="s">
        <v>410</v>
      </c>
      <c r="GM16" t="s">
        <v>427</v>
      </c>
      <c r="GN16" t="s">
        <v>410</v>
      </c>
      <c r="GS16" t="s">
        <v>428</v>
      </c>
      <c r="GT16" t="s">
        <v>428</v>
      </c>
      <c r="HG16" t="s">
        <v>428</v>
      </c>
      <c r="HH16" t="s">
        <v>428</v>
      </c>
      <c r="HI16" t="s">
        <v>429</v>
      </c>
      <c r="HJ16" t="s">
        <v>429</v>
      </c>
      <c r="HK16" t="s">
        <v>405</v>
      </c>
      <c r="HL16" t="s">
        <v>405</v>
      </c>
      <c r="HM16" t="s">
        <v>407</v>
      </c>
      <c r="HN16" t="s">
        <v>405</v>
      </c>
      <c r="HO16" t="s">
        <v>410</v>
      </c>
      <c r="HP16" t="s">
        <v>407</v>
      </c>
      <c r="HQ16" t="s">
        <v>407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430</v>
      </c>
      <c r="IA16" t="s">
        <v>430</v>
      </c>
      <c r="IB16" t="s">
        <v>430</v>
      </c>
      <c r="IC16" t="s">
        <v>431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V16" t="s">
        <v>428</v>
      </c>
      <c r="IW16" t="s">
        <v>407</v>
      </c>
      <c r="IX16" t="s">
        <v>407</v>
      </c>
      <c r="IY16" t="s">
        <v>423</v>
      </c>
      <c r="IZ16" t="s">
        <v>424</v>
      </c>
      <c r="JA16" t="s">
        <v>424</v>
      </c>
      <c r="JE16" t="s">
        <v>424</v>
      </c>
      <c r="JI16" t="s">
        <v>403</v>
      </c>
      <c r="JJ16" t="s">
        <v>403</v>
      </c>
      <c r="JK16" t="s">
        <v>410</v>
      </c>
      <c r="JL16" t="s">
        <v>410</v>
      </c>
      <c r="JM16" t="s">
        <v>432</v>
      </c>
      <c r="JN16" t="s">
        <v>432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405</v>
      </c>
      <c r="JV16" t="s">
        <v>428</v>
      </c>
      <c r="JX16" t="s">
        <v>412</v>
      </c>
      <c r="JY16" t="s">
        <v>412</v>
      </c>
      <c r="JZ16" t="s">
        <v>405</v>
      </c>
      <c r="KA16" t="s">
        <v>405</v>
      </c>
      <c r="KB16" t="s">
        <v>405</v>
      </c>
      <c r="KC16" t="s">
        <v>405</v>
      </c>
      <c r="KD16" t="s">
        <v>405</v>
      </c>
      <c r="KE16" t="s">
        <v>407</v>
      </c>
      <c r="KF16" t="s">
        <v>407</v>
      </c>
      <c r="KG16" t="s">
        <v>407</v>
      </c>
      <c r="KH16" t="s">
        <v>405</v>
      </c>
      <c r="KI16" t="s">
        <v>403</v>
      </c>
      <c r="KJ16" t="s">
        <v>410</v>
      </c>
      <c r="KK16" t="s">
        <v>407</v>
      </c>
      <c r="KL16" t="s">
        <v>407</v>
      </c>
    </row>
    <row r="17" spans="1:298" x14ac:dyDescent="0.2">
      <c r="A17">
        <v>1</v>
      </c>
      <c r="B17">
        <v>1661380169.0999999</v>
      </c>
      <c r="C17">
        <v>0</v>
      </c>
      <c r="D17" t="s">
        <v>433</v>
      </c>
      <c r="E17" t="s">
        <v>434</v>
      </c>
      <c r="F17" t="s">
        <v>435</v>
      </c>
      <c r="H17" t="s">
        <v>436</v>
      </c>
      <c r="J17">
        <v>1661380169.0999999</v>
      </c>
      <c r="K17">
        <f t="shared" ref="K17:K25" si="0">(L17)/1000</f>
        <v>3.2238846257726479E-3</v>
      </c>
      <c r="L17">
        <f t="shared" ref="L17:L25" si="1">IF(DQ17, AO17, AI17)</f>
        <v>3.2238846257726479</v>
      </c>
      <c r="M17">
        <f t="shared" ref="M17:M25" si="2">IF(DQ17, AJ17, AH17)</f>
        <v>0.20864043418434927</v>
      </c>
      <c r="N17">
        <f t="shared" ref="N17:N25" si="3">DS17 - IF(AV17&gt;1, M17*DM17*100/(AX17*EG17), 0)</f>
        <v>410.37700000000001</v>
      </c>
      <c r="O17">
        <f t="shared" ref="O17:O25" si="4">((U17-K17/2)*N17-M17)/(U17+K17/2)</f>
        <v>391.15003355518957</v>
      </c>
      <c r="P17">
        <f t="shared" ref="P17:P25" si="5">O17*(DZ17+EA17)/1000</f>
        <v>39.380468669142161</v>
      </c>
      <c r="Q17">
        <f t="shared" ref="Q17:Q25" si="6">(DS17 - IF(AV17&gt;1, M17*DM17*100/(AX17*EG17), 0))*(DZ17+EA17)/1000</f>
        <v>41.316214251982998</v>
      </c>
      <c r="R17">
        <f t="shared" ref="R17:R25" si="7">2/((1/T17-1/S17)+SIGN(T17)*SQRT((1/T17-1/S17)*(1/T17-1/S17) + 4*DN17/((DN17+1)*(DN17+1))*(2*1/T17*1/S17-1/S17*1/S17)))</f>
        <v>0.12753160669875538</v>
      </c>
      <c r="S17">
        <f t="shared" ref="S17:S25" si="8">IF(LEFT(DO17,1)&lt;&gt;"0",IF(LEFT(DO17,1)="1",3,DP17),$D$5+$E$5*(EG17*DZ17/($K$5*1000))+$F$5*(EG17*DZ17/($K$5*1000))*MAX(MIN(DM17,$J$5),$I$5)*MAX(MIN(DM17,$J$5),$I$5)+$G$5*MAX(MIN(DM17,$J$5),$I$5)*(EG17*DZ17/($K$5*1000))+$H$5*(EG17*DZ17/($K$5*1000))*(EG17*DZ17/($K$5*1000)))</f>
        <v>2.8515279857079436</v>
      </c>
      <c r="T17">
        <f t="shared" ref="T17:T25" si="9">K17*(1000-(1000*0.61365*EXP(17.502*X17/(240.97+X17))/(DZ17+EA17)+DU17)/2)/(1000*0.61365*EXP(17.502*X17/(240.97+X17))/(DZ17+EA17)-DU17)</f>
        <v>0.12444557845274833</v>
      </c>
      <c r="U17">
        <f t="shared" ref="U17:U25" si="10">1/((DN17+1)/(R17/1.6)+1/(S17/1.37)) + DN17/((DN17+1)/(R17/1.6) + DN17/(S17/1.37))</f>
        <v>7.8049534168675605E-2</v>
      </c>
      <c r="V17">
        <f t="shared" ref="V17:V25" si="11">(DI17*DL17)</f>
        <v>3.9904788143639994E-3</v>
      </c>
      <c r="W17">
        <f t="shared" ref="W17:W25" si="12">(EB17+(V17+2*0.95*0.0000000567*(((EB17+$B$7)+273)^4-(EB17+273)^4)-44100*K17)/(1.84*29.3*S17+8*0.95*0.0000000567*(EB17+273)^3))</f>
        <v>21.152501278783728</v>
      </c>
      <c r="X17">
        <f t="shared" ref="X17:X25" si="13">($C$7*EC17+$D$7*ED17+$E$7*W17)</f>
        <v>23.421299999999999</v>
      </c>
      <c r="Y17">
        <f t="shared" ref="Y17:Y25" si="14">0.61365*EXP(17.502*X17/(240.97+X17))</f>
        <v>2.8924304775640417</v>
      </c>
      <c r="Z17">
        <f t="shared" ref="Z17:Z25" si="15">(AA17/AB17*100)</f>
        <v>12.27191761101647</v>
      </c>
      <c r="AA17">
        <f t="shared" ref="AA17:AA25" si="16">DU17*(DZ17+EA17)/1000</f>
        <v>0.32593816218138999</v>
      </c>
      <c r="AB17">
        <f t="shared" ref="AB17:AB25" si="17">0.61365*EXP(17.502*EB17/(240.97+EB17))</f>
        <v>2.6559676532443155</v>
      </c>
      <c r="AC17">
        <f t="shared" ref="AC17:AC25" si="18">(Y17-DU17*(DZ17+EA17)/1000)</f>
        <v>2.5664923153826518</v>
      </c>
      <c r="AD17">
        <f t="shared" ref="AD17:AD25" si="19">(-K17*44100)</f>
        <v>-142.17331199657377</v>
      </c>
      <c r="AE17">
        <f t="shared" ref="AE17:AE25" si="20">2*29.3*S17*0.92*(EB17-X17)</f>
        <v>-216.16197008995059</v>
      </c>
      <c r="AF17">
        <f t="shared" ref="AF17:AF25" si="21">2*0.95*0.0000000567*(((EB17+$B$7)+273)^4-(X17+273)^4)</f>
        <v>-15.66930364422646</v>
      </c>
      <c r="AG17">
        <f t="shared" ref="AG17:AG25" si="22">V17+AF17+AD17+AE17</f>
        <v>-374.00059525193649</v>
      </c>
      <c r="AH17">
        <f t="shared" ref="AH17:AH25" si="23">DY17*AV17*(DT17-DS17*(1000-AV17*DV17)/(1000-AV17*DU17))/(100*DM17)</f>
        <v>1.5793960190491014</v>
      </c>
      <c r="AI17">
        <f t="shared" ref="AI17:AI25" si="24">1000*DY17*AV17*(DU17-DV17)/(100*DM17*(1000-AV17*DU17))</f>
        <v>4.3762204776365063</v>
      </c>
      <c r="AJ17">
        <f t="shared" ref="AJ17:AJ25" si="25">(AK17 - AL17 - DZ17*1000/(8.314*(EB17+273.15)) * AN17/DY17 * AM17) * DY17/(100*DM17) * (1000 - DV17)/1000</f>
        <v>0.20864043418434927</v>
      </c>
      <c r="AK17">
        <v>411.819619696492</v>
      </c>
      <c r="AL17">
        <v>411.70595151515101</v>
      </c>
      <c r="AM17">
        <v>2.2029485933079601E-2</v>
      </c>
      <c r="AN17">
        <v>66.987510632331293</v>
      </c>
      <c r="AO17">
        <f t="shared" ref="AO17:AO25" si="26">(AQ17 - AP17 + DZ17*1000/(8.314*(EB17+273.15)) * AS17/DY17 * AR17) * DY17/(100*DM17) * 1000/(1000 - AQ17)</f>
        <v>3.2238846257726479</v>
      </c>
      <c r="AP17">
        <v>2.3214668548344202</v>
      </c>
      <c r="AQ17">
        <v>3.2898806060606001</v>
      </c>
      <c r="AR17">
        <v>-6.9391466666667206E-2</v>
      </c>
      <c r="AS17">
        <v>80.510000000000005</v>
      </c>
      <c r="AT17">
        <v>89</v>
      </c>
      <c r="AU17">
        <v>10</v>
      </c>
      <c r="AV17">
        <f t="shared" ref="AV17:AV25" si="27">IF(AT17*$H$13&gt;=AX17,1,(AX17/(AX17-AT17*$H$13)))</f>
        <v>1</v>
      </c>
      <c r="AW17">
        <f t="shared" ref="AW17:AW25" si="28">(AV17-1)*100</f>
        <v>0</v>
      </c>
      <c r="AX17">
        <f t="shared" ref="AX17:AX25" si="29">MAX(0,($B$13+$C$13*EG17)/(1+$D$13*EG17)*DZ17/(EB17+273)*$E$13)</f>
        <v>48942.023379187063</v>
      </c>
      <c r="AY17" t="s">
        <v>437</v>
      </c>
      <c r="AZ17">
        <v>7886.54</v>
      </c>
      <c r="BA17">
        <v>257.95479999999998</v>
      </c>
      <c r="BB17">
        <v>1025.0841009906801</v>
      </c>
      <c r="BC17">
        <f t="shared" ref="BC17:BC25" si="30">1-BA17/BB17</f>
        <v>0.74835742769719804</v>
      </c>
      <c r="BD17">
        <v>0.208640434184859</v>
      </c>
      <c r="BE17" t="s">
        <v>438</v>
      </c>
      <c r="BF17" t="s">
        <v>438</v>
      </c>
      <c r="BG17">
        <v>0</v>
      </c>
      <c r="BH17">
        <v>0</v>
      </c>
      <c r="BI17" t="e">
        <f t="shared" ref="BI17:BI25" si="31">1-BG17/BH17</f>
        <v>#DIV/0!</v>
      </c>
      <c r="BJ17">
        <v>0.5</v>
      </c>
      <c r="BK17">
        <f t="shared" ref="BK17:BK25" si="32">DJ17</f>
        <v>2.1002520075599999E-2</v>
      </c>
      <c r="BL17">
        <f t="shared" ref="BL17:BL25" si="33">M17</f>
        <v>0.20864043418434927</v>
      </c>
      <c r="BM17" t="e">
        <f t="shared" ref="BM17:BM25" si="34">BI17*BJ17*BK17</f>
        <v>#DIV/0!</v>
      </c>
      <c r="BN17">
        <f t="shared" ref="BN17:BN25" si="35">(BL17-BD17)/BK17</f>
        <v>-2.426999923562568E-11</v>
      </c>
      <c r="BO17" t="e">
        <f t="shared" ref="BO17:BO25" si="36">(BB17-BH17)/BH17</f>
        <v>#DIV/0!</v>
      </c>
      <c r="BP17" t="e">
        <f t="shared" ref="BP17:BP25" si="37">BA17/(BC17+BA17/BH17)</f>
        <v>#DIV/0!</v>
      </c>
      <c r="BQ17" t="s">
        <v>438</v>
      </c>
      <c r="BR17">
        <v>0</v>
      </c>
      <c r="BS17" t="e">
        <f t="shared" ref="BS17:BS25" si="38">IF(BR17&lt;&gt;0, BR17, BP17)</f>
        <v>#DIV/0!</v>
      </c>
      <c r="BT17" t="e">
        <f t="shared" ref="BT17:BT25" si="39">1-BS17/BH17</f>
        <v>#DIV/0!</v>
      </c>
      <c r="BU17" t="e">
        <f t="shared" ref="BU17:BU25" si="40">(BH17-BG17)/(BH17-BS17)</f>
        <v>#DIV/0!</v>
      </c>
      <c r="BV17" t="e">
        <f t="shared" ref="BV17:BV25" si="41">(BB17-BH17)/(BB17-BS17)</f>
        <v>#DIV/0!</v>
      </c>
      <c r="BW17">
        <f t="shared" ref="BW17:BW25" si="42">(BH17-BG17)/(BH17-BA17)</f>
        <v>0</v>
      </c>
      <c r="BX17">
        <f t="shared" ref="BX17:BX25" si="43">(BB17-BH17)/(BB17-BA17)</f>
        <v>1.3362598712718625</v>
      </c>
      <c r="BY17" t="e">
        <f t="shared" ref="BY17:BY25" si="44">(BU17*BS17/BG17)</f>
        <v>#DIV/0!</v>
      </c>
      <c r="BZ17" t="e">
        <f t="shared" ref="BZ17:BZ25" si="45">(1-BY17)</f>
        <v>#DIV/0!</v>
      </c>
      <c r="CA17">
        <v>1199</v>
      </c>
      <c r="CB17">
        <v>290</v>
      </c>
      <c r="CC17">
        <v>989.56</v>
      </c>
      <c r="CD17">
        <v>235</v>
      </c>
      <c r="CE17">
        <v>7886.54</v>
      </c>
      <c r="CF17">
        <v>989.91</v>
      </c>
      <c r="CG17">
        <v>-0.35</v>
      </c>
      <c r="CH17">
        <v>300</v>
      </c>
      <c r="CI17">
        <v>24</v>
      </c>
      <c r="CJ17">
        <v>1025.0841009906801</v>
      </c>
      <c r="CK17">
        <v>1.6612683527761201</v>
      </c>
      <c r="CL17">
        <v>-27.7422525862839</v>
      </c>
      <c r="CM17">
        <v>1.13404724415027</v>
      </c>
      <c r="CN17">
        <v>0.95530303440876296</v>
      </c>
      <c r="CO17">
        <v>-6.5337739710789903E-3</v>
      </c>
      <c r="CP17">
        <v>290</v>
      </c>
      <c r="CQ17">
        <v>975.78</v>
      </c>
      <c r="CR17">
        <v>615</v>
      </c>
      <c r="CS17">
        <v>7878.45</v>
      </c>
      <c r="CT17">
        <v>989.87</v>
      </c>
      <c r="CU17">
        <v>-14.09</v>
      </c>
      <c r="DI17">
        <f t="shared" ref="DI17:DI25" si="46">$B$11*EH17+$C$11*EI17+$F$11*ET17*(1-EW17)</f>
        <v>5.0002999999999999E-2</v>
      </c>
      <c r="DJ17">
        <f t="shared" ref="DJ17:DJ25" si="47">DI17*DK17</f>
        <v>2.1002520075599999E-2</v>
      </c>
      <c r="DK17">
        <f t="shared" ref="DK17:DK25" si="48">($B$11*$D$9+$C$11*$D$9+$F$11*((FG17+EY17)/MAX(FG17+EY17+FH17, 0.1)*$I$9+FH17/MAX(FG17+EY17+FH17, 0.1)*$J$9))/($B$11+$C$11+$F$11)</f>
        <v>0.42002519999999999</v>
      </c>
      <c r="DL17">
        <f t="shared" ref="DL17:DL25" si="49">($B$11*$K$9+$C$11*$K$9+$F$11*((FG17+EY17)/MAX(FG17+EY17+FH17, 0.1)*$P$9+FH17/MAX(FG17+EY17+FH17, 0.1)*$Q$9))/($B$11+$C$11+$F$11)</f>
        <v>7.9804787999999988E-2</v>
      </c>
      <c r="DM17">
        <v>2</v>
      </c>
      <c r="DN17">
        <v>0.5</v>
      </c>
      <c r="DO17" t="s">
        <v>439</v>
      </c>
      <c r="DP17">
        <v>2</v>
      </c>
      <c r="DQ17" t="b">
        <v>1</v>
      </c>
      <c r="DR17">
        <v>1661380169.0999999</v>
      </c>
      <c r="DS17">
        <v>410.37700000000001</v>
      </c>
      <c r="DT17">
        <v>411.12700000000001</v>
      </c>
      <c r="DU17">
        <v>3.2374100000000001</v>
      </c>
      <c r="DV17">
        <v>2.2681499999999999</v>
      </c>
      <c r="DW17">
        <v>412.86599999999999</v>
      </c>
      <c r="DX17">
        <v>3.4340899999999999</v>
      </c>
      <c r="DY17">
        <v>900.07899999999995</v>
      </c>
      <c r="DZ17">
        <v>100.587</v>
      </c>
      <c r="EA17">
        <v>9.1678999999999997E-2</v>
      </c>
      <c r="EB17">
        <v>22.0152</v>
      </c>
      <c r="EC17">
        <v>23.421299999999999</v>
      </c>
      <c r="ED17">
        <v>999.9</v>
      </c>
      <c r="EE17">
        <v>0</v>
      </c>
      <c r="EF17">
        <v>0</v>
      </c>
      <c r="EG17">
        <v>9022.5</v>
      </c>
      <c r="EH17">
        <v>0</v>
      </c>
      <c r="EI17">
        <v>2.1671100000000001</v>
      </c>
      <c r="EJ17">
        <v>-0.74990800000000002</v>
      </c>
      <c r="EK17">
        <v>411.71</v>
      </c>
      <c r="EL17">
        <v>412.06099999999998</v>
      </c>
      <c r="EM17">
        <v>0.96926299999999999</v>
      </c>
      <c r="EN17">
        <v>411.12700000000001</v>
      </c>
      <c r="EO17">
        <v>2.2681499999999999</v>
      </c>
      <c r="EP17">
        <v>0.32564300000000002</v>
      </c>
      <c r="EQ17">
        <v>0.22814799999999999</v>
      </c>
      <c r="ER17">
        <v>-8.4190100000000001</v>
      </c>
      <c r="ES17">
        <v>-12.893700000000001</v>
      </c>
      <c r="ET17">
        <v>5.0002999999999999E-2</v>
      </c>
      <c r="EU17">
        <v>0</v>
      </c>
      <c r="EV17">
        <v>0</v>
      </c>
      <c r="EW17">
        <v>0</v>
      </c>
      <c r="EX17">
        <v>258.64999999999998</v>
      </c>
      <c r="EY17">
        <v>5.0002999999999999E-2</v>
      </c>
      <c r="EZ17">
        <v>10.38</v>
      </c>
      <c r="FA17">
        <v>1</v>
      </c>
      <c r="FB17">
        <v>39.811999999999998</v>
      </c>
      <c r="FC17">
        <v>44</v>
      </c>
      <c r="FD17">
        <v>42.625</v>
      </c>
      <c r="FE17">
        <v>43.75</v>
      </c>
      <c r="FF17">
        <v>41.811999999999998</v>
      </c>
      <c r="FG17">
        <v>0</v>
      </c>
      <c r="FH17">
        <v>0</v>
      </c>
      <c r="FI17">
        <v>0</v>
      </c>
      <c r="FJ17">
        <v>732</v>
      </c>
      <c r="FK17">
        <v>0</v>
      </c>
      <c r="FL17">
        <v>257.95479999999998</v>
      </c>
      <c r="FM17">
        <v>-3.08307692539038</v>
      </c>
      <c r="FN17">
        <v>-5.80230769034433</v>
      </c>
      <c r="FO17">
        <v>10.7224</v>
      </c>
      <c r="FP17">
        <v>15</v>
      </c>
      <c r="FQ17">
        <v>1661379959.0999999</v>
      </c>
      <c r="FR17" t="s">
        <v>440</v>
      </c>
      <c r="FS17">
        <v>1661379959.0999999</v>
      </c>
      <c r="FT17">
        <v>1661379959.0999999</v>
      </c>
      <c r="FU17">
        <v>15</v>
      </c>
      <c r="FV17">
        <v>-0.39800000000000002</v>
      </c>
      <c r="FW17">
        <v>-5.8000000000000003E-2</v>
      </c>
      <c r="FX17">
        <v>-2.4889999999999999</v>
      </c>
      <c r="FY17">
        <v>0.183</v>
      </c>
      <c r="FZ17">
        <v>402</v>
      </c>
      <c r="GA17">
        <v>23</v>
      </c>
      <c r="GB17">
        <v>0.28000000000000003</v>
      </c>
      <c r="GC17">
        <v>0.17</v>
      </c>
      <c r="GD17">
        <v>-0.12812898571428599</v>
      </c>
      <c r="GE17">
        <v>-4.4195875714285702</v>
      </c>
      <c r="GF17">
        <v>0.541598312892423</v>
      </c>
      <c r="GG17">
        <v>0</v>
      </c>
      <c r="GH17">
        <v>258.32029411764699</v>
      </c>
      <c r="GI17">
        <v>-6.3573720151362103</v>
      </c>
      <c r="GJ17">
        <v>1.48022352305342</v>
      </c>
      <c r="GK17">
        <v>0</v>
      </c>
      <c r="GL17">
        <v>1.1106260476190499</v>
      </c>
      <c r="GM17">
        <v>0.879993896103897</v>
      </c>
      <c r="GN17">
        <v>0.17873627509012499</v>
      </c>
      <c r="GO17">
        <v>0</v>
      </c>
      <c r="GP17">
        <v>0</v>
      </c>
      <c r="GQ17">
        <v>3</v>
      </c>
      <c r="GR17" t="s">
        <v>441</v>
      </c>
      <c r="GS17">
        <v>3.5449899999999999</v>
      </c>
      <c r="GT17">
        <v>2.8325100000000001</v>
      </c>
      <c r="GU17">
        <v>0.100672</v>
      </c>
      <c r="GV17">
        <v>0.100311</v>
      </c>
      <c r="GW17">
        <v>2.53397E-2</v>
      </c>
      <c r="GX17">
        <v>1.7800400000000001E-2</v>
      </c>
      <c r="GY17">
        <v>31427.1</v>
      </c>
      <c r="GZ17">
        <v>28447.1</v>
      </c>
      <c r="HA17">
        <v>31177.200000000001</v>
      </c>
      <c r="HB17">
        <v>28947.3</v>
      </c>
      <c r="HC17">
        <v>40517.9</v>
      </c>
      <c r="HD17">
        <v>38687.699999999997</v>
      </c>
      <c r="HE17">
        <v>44204.800000000003</v>
      </c>
      <c r="HF17">
        <v>42053.9</v>
      </c>
      <c r="HG17">
        <v>2.51525</v>
      </c>
      <c r="HH17">
        <v>2.02765</v>
      </c>
      <c r="HI17">
        <v>4.6681599999999997E-2</v>
      </c>
      <c r="HJ17">
        <v>0</v>
      </c>
      <c r="HK17">
        <v>22.652899999999999</v>
      </c>
      <c r="HL17">
        <v>999.9</v>
      </c>
      <c r="HM17">
        <v>47.838999999999999</v>
      </c>
      <c r="HN17">
        <v>30.382999999999999</v>
      </c>
      <c r="HO17">
        <v>20.711200000000002</v>
      </c>
      <c r="HP17">
        <v>51.832799999999999</v>
      </c>
      <c r="HQ17">
        <v>43.597799999999999</v>
      </c>
      <c r="HR17">
        <v>2</v>
      </c>
      <c r="HS17">
        <v>4.1376999999999997E-2</v>
      </c>
      <c r="HT17">
        <v>-6.6666699999999999</v>
      </c>
      <c r="HU17">
        <v>20.078499999999998</v>
      </c>
      <c r="HV17">
        <v>5.2274700000000003</v>
      </c>
      <c r="HW17">
        <v>11.992000000000001</v>
      </c>
      <c r="HX17">
        <v>4.9929500000000004</v>
      </c>
      <c r="HY17">
        <v>3.2955000000000001</v>
      </c>
      <c r="HZ17">
        <v>8995.7000000000007</v>
      </c>
      <c r="IA17">
        <v>9999</v>
      </c>
      <c r="IB17">
        <v>-25532.1</v>
      </c>
      <c r="IC17">
        <v>10</v>
      </c>
      <c r="ID17">
        <v>1.8775900000000001</v>
      </c>
      <c r="IE17">
        <v>1.87646</v>
      </c>
      <c r="IF17">
        <v>1.875</v>
      </c>
      <c r="IG17">
        <v>1.8771199999999999</v>
      </c>
      <c r="IH17">
        <v>1.8778999999999999</v>
      </c>
      <c r="II17">
        <v>1.8753</v>
      </c>
      <c r="IJ17">
        <v>1.8792899999999999</v>
      </c>
      <c r="IK17">
        <v>1.8808100000000001</v>
      </c>
      <c r="IL17">
        <v>5</v>
      </c>
      <c r="IM17">
        <v>0</v>
      </c>
      <c r="IN17">
        <v>0</v>
      </c>
      <c r="IO17">
        <v>0</v>
      </c>
      <c r="IP17" t="s">
        <v>442</v>
      </c>
      <c r="IQ17" t="s">
        <v>443</v>
      </c>
      <c r="IR17" t="s">
        <v>444</v>
      </c>
      <c r="IS17" t="s">
        <v>445</v>
      </c>
      <c r="IT17" t="s">
        <v>445</v>
      </c>
      <c r="IU17" t="s">
        <v>444</v>
      </c>
      <c r="IV17">
        <v>0</v>
      </c>
      <c r="IW17">
        <v>100</v>
      </c>
      <c r="IX17">
        <v>100</v>
      </c>
      <c r="IY17">
        <v>-2.4889999999999999</v>
      </c>
      <c r="IZ17">
        <v>-0.19670000000000001</v>
      </c>
      <c r="JA17">
        <v>-2.4889000000000001</v>
      </c>
      <c r="JB17">
        <v>0</v>
      </c>
      <c r="JC17">
        <v>0</v>
      </c>
      <c r="JD17">
        <v>0</v>
      </c>
      <c r="JE17">
        <v>-0.19524281265239299</v>
      </c>
      <c r="JF17">
        <v>-4.04678581008747E-3</v>
      </c>
      <c r="JG17">
        <v>1.0821509135867399E-3</v>
      </c>
      <c r="JH17">
        <v>-7.3057732816702703E-6</v>
      </c>
      <c r="JI17">
        <v>2</v>
      </c>
      <c r="JJ17">
        <v>9</v>
      </c>
      <c r="JK17">
        <v>2</v>
      </c>
      <c r="JL17">
        <v>33</v>
      </c>
      <c r="JM17">
        <v>3.5</v>
      </c>
      <c r="JN17">
        <v>3.5</v>
      </c>
      <c r="JO17">
        <v>0.158691</v>
      </c>
      <c r="JP17">
        <v>4.99878</v>
      </c>
      <c r="JQ17">
        <v>2.2485400000000002</v>
      </c>
      <c r="JR17">
        <v>2.5903299999999998</v>
      </c>
      <c r="JS17">
        <v>2.19482</v>
      </c>
      <c r="JT17">
        <v>2.4487299999999999</v>
      </c>
      <c r="JU17">
        <v>32.775799999999997</v>
      </c>
      <c r="JV17">
        <v>24.2364</v>
      </c>
      <c r="JW17">
        <v>2</v>
      </c>
      <c r="JX17">
        <v>853.16099999999994</v>
      </c>
      <c r="JY17">
        <v>493.959</v>
      </c>
      <c r="JZ17">
        <v>19.7713</v>
      </c>
      <c r="KA17">
        <v>27.7865</v>
      </c>
      <c r="KB17">
        <v>29.9971</v>
      </c>
      <c r="KC17">
        <v>27.435700000000001</v>
      </c>
      <c r="KD17">
        <v>27.403300000000002</v>
      </c>
      <c r="KE17">
        <v>-1</v>
      </c>
      <c r="KF17">
        <v>88.530100000000004</v>
      </c>
      <c r="KG17">
        <v>76.173699999999997</v>
      </c>
      <c r="KH17">
        <v>29.811499999999999</v>
      </c>
      <c r="KI17">
        <v>420</v>
      </c>
      <c r="KJ17">
        <v>1.96258</v>
      </c>
      <c r="KK17">
        <v>99.612899999999996</v>
      </c>
      <c r="KL17">
        <v>96.413200000000003</v>
      </c>
    </row>
    <row r="18" spans="1:298" x14ac:dyDescent="0.2">
      <c r="A18">
        <v>2</v>
      </c>
      <c r="B18">
        <v>1661380657</v>
      </c>
      <c r="C18">
        <v>487.90000009536698</v>
      </c>
      <c r="D18" t="s">
        <v>446</v>
      </c>
      <c r="E18" t="s">
        <v>447</v>
      </c>
      <c r="F18" t="s">
        <v>435</v>
      </c>
      <c r="H18" t="s">
        <v>436</v>
      </c>
      <c r="J18">
        <v>1661380657</v>
      </c>
      <c r="K18">
        <f t="shared" si="0"/>
        <v>9.4633108315418115E-4</v>
      </c>
      <c r="L18">
        <f t="shared" si="1"/>
        <v>0.94633108315418113</v>
      </c>
      <c r="M18">
        <f t="shared" si="2"/>
        <v>5.0024499129437512</v>
      </c>
      <c r="N18">
        <f t="shared" si="3"/>
        <v>417.21199999999999</v>
      </c>
      <c r="O18">
        <f t="shared" si="4"/>
        <v>183.79356846578625</v>
      </c>
      <c r="P18">
        <f t="shared" si="5"/>
        <v>18.501942745699662</v>
      </c>
      <c r="Q18">
        <f t="shared" si="6"/>
        <v>41.999470390911995</v>
      </c>
      <c r="R18">
        <f t="shared" si="7"/>
        <v>3.6459878314780515E-2</v>
      </c>
      <c r="S18">
        <f t="shared" si="8"/>
        <v>2.8480354634821614</v>
      </c>
      <c r="T18">
        <f t="shared" si="9"/>
        <v>3.6202548157199352E-2</v>
      </c>
      <c r="U18">
        <f t="shared" si="10"/>
        <v>2.2649561148571019E-2</v>
      </c>
      <c r="V18">
        <f t="shared" si="11"/>
        <v>226.1135043516239</v>
      </c>
      <c r="W18">
        <f t="shared" si="12"/>
        <v>23.115134761723446</v>
      </c>
      <c r="X18">
        <f t="shared" si="13"/>
        <v>24.639700000000001</v>
      </c>
      <c r="Y18">
        <f t="shared" si="14"/>
        <v>3.1120133858086003</v>
      </c>
      <c r="Z18">
        <f t="shared" si="15"/>
        <v>19.910500020876832</v>
      </c>
      <c r="AA18">
        <f t="shared" si="16"/>
        <v>0.52816539630015991</v>
      </c>
      <c r="AB18">
        <f t="shared" si="17"/>
        <v>2.6526978013930371</v>
      </c>
      <c r="AC18">
        <f t="shared" si="18"/>
        <v>2.5838479895084405</v>
      </c>
      <c r="AD18">
        <f t="shared" si="19"/>
        <v>-41.73320076709939</v>
      </c>
      <c r="AE18">
        <f t="shared" si="20"/>
        <v>-406.07593352830497</v>
      </c>
      <c r="AF18">
        <f t="shared" si="21"/>
        <v>-29.651929472480113</v>
      </c>
      <c r="AG18">
        <f t="shared" si="22"/>
        <v>-251.34755941626057</v>
      </c>
      <c r="AH18">
        <f t="shared" si="23"/>
        <v>5.3386768550060921</v>
      </c>
      <c r="AI18">
        <f t="shared" si="24"/>
        <v>1.117774524687698</v>
      </c>
      <c r="AJ18">
        <f t="shared" si="25"/>
        <v>5.0024499129437512</v>
      </c>
      <c r="AK18">
        <v>420.57996249893398</v>
      </c>
      <c r="AL18">
        <v>419.38750909090902</v>
      </c>
      <c r="AM18">
        <v>2.4656247399357501E-2</v>
      </c>
      <c r="AN18">
        <v>66.987510632331293</v>
      </c>
      <c r="AO18">
        <f t="shared" si="26"/>
        <v>0.94633108315418113</v>
      </c>
      <c r="AP18">
        <v>5.0220661247543301</v>
      </c>
      <c r="AQ18">
        <v>5.2526740606060596</v>
      </c>
      <c r="AR18">
        <v>-5.8415333333339597E-3</v>
      </c>
      <c r="AS18">
        <v>80.510000000000005</v>
      </c>
      <c r="AT18">
        <v>72</v>
      </c>
      <c r="AU18">
        <v>8</v>
      </c>
      <c r="AV18">
        <f t="shared" si="27"/>
        <v>1</v>
      </c>
      <c r="AW18">
        <f t="shared" si="28"/>
        <v>0</v>
      </c>
      <c r="AX18">
        <f t="shared" si="29"/>
        <v>48842.289567627107</v>
      </c>
      <c r="AY18" t="s">
        <v>437</v>
      </c>
      <c r="AZ18">
        <v>7886.54</v>
      </c>
      <c r="BA18">
        <v>257.95479999999998</v>
      </c>
      <c r="BB18">
        <v>1025.0841009906801</v>
      </c>
      <c r="BC18">
        <f t="shared" si="30"/>
        <v>0.74835742769719804</v>
      </c>
      <c r="BD18">
        <v>0.208640434184859</v>
      </c>
      <c r="BE18" t="s">
        <v>448</v>
      </c>
      <c r="BF18">
        <v>8483.69</v>
      </c>
      <c r="BG18">
        <v>242.52003846153801</v>
      </c>
      <c r="BH18">
        <v>265.21814775942698</v>
      </c>
      <c r="BI18">
        <f t="shared" si="31"/>
        <v>8.5582790957720922E-2</v>
      </c>
      <c r="BJ18">
        <v>0.5</v>
      </c>
      <c r="BK18">
        <f t="shared" si="32"/>
        <v>1025.9240955189759</v>
      </c>
      <c r="BL18">
        <f t="shared" si="33"/>
        <v>5.0024499129437512</v>
      </c>
      <c r="BM18">
        <f t="shared" si="34"/>
        <v>43.900723702644719</v>
      </c>
      <c r="BN18">
        <f t="shared" si="35"/>
        <v>4.6726746156925836E-3</v>
      </c>
      <c r="BO18">
        <f t="shared" si="36"/>
        <v>2.8650601765023609</v>
      </c>
      <c r="BP18">
        <f t="shared" si="37"/>
        <v>149.88909349424475</v>
      </c>
      <c r="BQ18" t="s">
        <v>449</v>
      </c>
      <c r="BR18">
        <v>171.04</v>
      </c>
      <c r="BS18">
        <f t="shared" si="38"/>
        <v>171.04</v>
      </c>
      <c r="BT18">
        <f t="shared" si="39"/>
        <v>0.35509692136472404</v>
      </c>
      <c r="BU18">
        <f t="shared" si="40"/>
        <v>0.24101248365884276</v>
      </c>
      <c r="BV18">
        <f t="shared" si="41"/>
        <v>0.88972683301695832</v>
      </c>
      <c r="BW18">
        <f t="shared" si="42"/>
        <v>3.1250203142799258</v>
      </c>
      <c r="BX18">
        <f t="shared" si="43"/>
        <v>0.99053178160442179</v>
      </c>
      <c r="BY18">
        <f t="shared" si="44"/>
        <v>0.16997677992511989</v>
      </c>
      <c r="BZ18">
        <f t="shared" si="45"/>
        <v>0.83002322007488005</v>
      </c>
      <c r="CA18">
        <v>1200</v>
      </c>
      <c r="CB18">
        <v>290</v>
      </c>
      <c r="CC18">
        <v>259.93</v>
      </c>
      <c r="CD18">
        <v>75</v>
      </c>
      <c r="CE18">
        <v>8483.69</v>
      </c>
      <c r="CF18">
        <v>259.33999999999997</v>
      </c>
      <c r="CG18">
        <v>0.59</v>
      </c>
      <c r="CH18">
        <v>300</v>
      </c>
      <c r="CI18">
        <v>24.1</v>
      </c>
      <c r="CJ18">
        <v>265.21814775942698</v>
      </c>
      <c r="CK18">
        <v>1.0620177231902099</v>
      </c>
      <c r="CL18">
        <v>-4.9865802937779602</v>
      </c>
      <c r="CM18">
        <v>0.79636373714599695</v>
      </c>
      <c r="CN18">
        <v>0.58338740290187097</v>
      </c>
      <c r="CO18">
        <v>-6.03400889877642E-3</v>
      </c>
      <c r="CP18">
        <v>290</v>
      </c>
      <c r="CQ18">
        <v>259.19</v>
      </c>
      <c r="CR18">
        <v>665</v>
      </c>
      <c r="CS18">
        <v>8456.5499999999993</v>
      </c>
      <c r="CT18">
        <v>259.32</v>
      </c>
      <c r="CU18">
        <v>-0.13</v>
      </c>
      <c r="DI18">
        <f t="shared" si="46"/>
        <v>1200</v>
      </c>
      <c r="DJ18">
        <f t="shared" si="47"/>
        <v>1025.9240955189759</v>
      </c>
      <c r="DK18">
        <f t="shared" si="48"/>
        <v>0.85493674626581329</v>
      </c>
      <c r="DL18">
        <f t="shared" si="49"/>
        <v>0.18842792029301991</v>
      </c>
      <c r="DM18">
        <v>2</v>
      </c>
      <c r="DN18">
        <v>0.5</v>
      </c>
      <c r="DO18" t="s">
        <v>439</v>
      </c>
      <c r="DP18">
        <v>2</v>
      </c>
      <c r="DQ18" t="b">
        <v>1</v>
      </c>
      <c r="DR18">
        <v>1661380657</v>
      </c>
      <c r="DS18">
        <v>417.21199999999999</v>
      </c>
      <c r="DT18">
        <v>418.50200000000001</v>
      </c>
      <c r="DU18">
        <v>5.2466600000000003</v>
      </c>
      <c r="DV18">
        <v>4.9995700000000003</v>
      </c>
      <c r="DW18">
        <v>419.70100000000002</v>
      </c>
      <c r="DX18">
        <v>5.4331199999999997</v>
      </c>
      <c r="DY18">
        <v>900.00400000000002</v>
      </c>
      <c r="DZ18">
        <v>100.574</v>
      </c>
      <c r="EA18">
        <v>9.2976000000000003E-2</v>
      </c>
      <c r="EB18">
        <v>21.995000000000001</v>
      </c>
      <c r="EC18">
        <v>24.639700000000001</v>
      </c>
      <c r="ED18">
        <v>999.9</v>
      </c>
      <c r="EE18">
        <v>0</v>
      </c>
      <c r="EF18">
        <v>0</v>
      </c>
      <c r="EG18">
        <v>9004.3799999999992</v>
      </c>
      <c r="EH18">
        <v>0</v>
      </c>
      <c r="EI18">
        <v>2.1671100000000001</v>
      </c>
      <c r="EJ18">
        <v>-1.2899799999999999</v>
      </c>
      <c r="EK18">
        <v>419.41300000000001</v>
      </c>
      <c r="EL18">
        <v>420.60500000000002</v>
      </c>
      <c r="EM18">
        <v>0.24709</v>
      </c>
      <c r="EN18">
        <v>418.50200000000001</v>
      </c>
      <c r="EO18">
        <v>4.9995700000000003</v>
      </c>
      <c r="EP18">
        <v>0.52768000000000004</v>
      </c>
      <c r="EQ18">
        <v>0.50282899999999997</v>
      </c>
      <c r="ER18">
        <v>-2.0603199999999999</v>
      </c>
      <c r="ES18">
        <v>-2.7113999999999998</v>
      </c>
      <c r="ET18">
        <v>1200</v>
      </c>
      <c r="EU18">
        <v>0.50002199999999997</v>
      </c>
      <c r="EV18">
        <v>0.49997799999999998</v>
      </c>
      <c r="EW18">
        <v>0</v>
      </c>
      <c r="EX18">
        <v>242.69499999999999</v>
      </c>
      <c r="EY18">
        <v>5.0003000000000002</v>
      </c>
      <c r="EZ18">
        <v>2569.2800000000002</v>
      </c>
      <c r="FA18">
        <v>12018.2</v>
      </c>
      <c r="FB18">
        <v>41</v>
      </c>
      <c r="FC18">
        <v>43.061999999999998</v>
      </c>
      <c r="FD18">
        <v>42.375</v>
      </c>
      <c r="FE18">
        <v>42.875</v>
      </c>
      <c r="FF18">
        <v>42.375</v>
      </c>
      <c r="FG18">
        <v>597.53</v>
      </c>
      <c r="FH18">
        <v>597.47</v>
      </c>
      <c r="FI18">
        <v>0</v>
      </c>
      <c r="FJ18">
        <v>486.700000047684</v>
      </c>
      <c r="FK18">
        <v>0</v>
      </c>
      <c r="FL18">
        <v>242.52003846153801</v>
      </c>
      <c r="FM18">
        <v>-0.47497434348567302</v>
      </c>
      <c r="FN18">
        <v>-6.4167521427526601</v>
      </c>
      <c r="FO18">
        <v>2570.3903846153798</v>
      </c>
      <c r="FP18">
        <v>15</v>
      </c>
      <c r="FQ18">
        <v>1661379959.0999999</v>
      </c>
      <c r="FR18" t="s">
        <v>440</v>
      </c>
      <c r="FS18">
        <v>1661379959.0999999</v>
      </c>
      <c r="FT18">
        <v>1661379959.0999999</v>
      </c>
      <c r="FU18">
        <v>15</v>
      </c>
      <c r="FV18">
        <v>-0.39800000000000002</v>
      </c>
      <c r="FW18">
        <v>-5.8000000000000003E-2</v>
      </c>
      <c r="FX18">
        <v>-2.4889999999999999</v>
      </c>
      <c r="FY18">
        <v>0.183</v>
      </c>
      <c r="FZ18">
        <v>402</v>
      </c>
      <c r="GA18">
        <v>23</v>
      </c>
      <c r="GB18">
        <v>0.28000000000000003</v>
      </c>
      <c r="GC18">
        <v>0.17</v>
      </c>
      <c r="GD18">
        <v>-1.1895495238095199</v>
      </c>
      <c r="GE18">
        <v>-0.34808181818181799</v>
      </c>
      <c r="GF18">
        <v>5.3925249715843698E-2</v>
      </c>
      <c r="GG18">
        <v>1</v>
      </c>
      <c r="GH18">
        <v>242.54005882352899</v>
      </c>
      <c r="GI18">
        <v>-0.51480518894171401</v>
      </c>
      <c r="GJ18">
        <v>0.171047970769895</v>
      </c>
      <c r="GK18">
        <v>1</v>
      </c>
      <c r="GL18">
        <v>0.21578580952380999</v>
      </c>
      <c r="GM18">
        <v>0.124077584415584</v>
      </c>
      <c r="GN18">
        <v>1.2898528434408399E-2</v>
      </c>
      <c r="GO18">
        <v>0</v>
      </c>
      <c r="GP18">
        <v>2</v>
      </c>
      <c r="GQ18">
        <v>3</v>
      </c>
      <c r="GR18" t="s">
        <v>450</v>
      </c>
      <c r="GS18">
        <v>3.5466799999999998</v>
      </c>
      <c r="GT18">
        <v>2.8336600000000001</v>
      </c>
      <c r="GU18">
        <v>0.102048</v>
      </c>
      <c r="GV18">
        <v>0.10179299999999999</v>
      </c>
      <c r="GW18">
        <v>3.7477999999999997E-2</v>
      </c>
      <c r="GX18">
        <v>3.5225899999999997E-2</v>
      </c>
      <c r="GY18">
        <v>31401.5</v>
      </c>
      <c r="GZ18">
        <v>28423.7</v>
      </c>
      <c r="HA18">
        <v>31195.9</v>
      </c>
      <c r="HB18">
        <v>28967.1</v>
      </c>
      <c r="HC18">
        <v>40037.4</v>
      </c>
      <c r="HD18">
        <v>38027</v>
      </c>
      <c r="HE18">
        <v>44232.2</v>
      </c>
      <c r="HF18">
        <v>42083.7</v>
      </c>
      <c r="HG18">
        <v>2.5396700000000001</v>
      </c>
      <c r="HH18">
        <v>2.0404499999999999</v>
      </c>
      <c r="HI18">
        <v>0.21179799999999999</v>
      </c>
      <c r="HJ18">
        <v>0</v>
      </c>
      <c r="HK18">
        <v>21.1525</v>
      </c>
      <c r="HL18">
        <v>999.9</v>
      </c>
      <c r="HM18">
        <v>36.527999999999999</v>
      </c>
      <c r="HN18">
        <v>30.363</v>
      </c>
      <c r="HO18">
        <v>15.799099999999999</v>
      </c>
      <c r="HP18">
        <v>51.832900000000002</v>
      </c>
      <c r="HQ18">
        <v>43.553699999999999</v>
      </c>
      <c r="HR18">
        <v>2</v>
      </c>
      <c r="HS18">
        <v>-5.0660599999999998E-3</v>
      </c>
      <c r="HT18">
        <v>3.88103</v>
      </c>
      <c r="HU18">
        <v>20.199300000000001</v>
      </c>
      <c r="HV18">
        <v>5.2232799999999999</v>
      </c>
      <c r="HW18">
        <v>11.986000000000001</v>
      </c>
      <c r="HX18">
        <v>4.9920999999999998</v>
      </c>
      <c r="HY18">
        <v>3.2956500000000002</v>
      </c>
      <c r="HZ18">
        <v>8995.7000000000007</v>
      </c>
      <c r="IA18">
        <v>9999</v>
      </c>
      <c r="IB18">
        <v>-25366.3</v>
      </c>
      <c r="IC18">
        <v>10.1</v>
      </c>
      <c r="ID18">
        <v>1.8775900000000001</v>
      </c>
      <c r="IE18">
        <v>1.87653</v>
      </c>
      <c r="IF18">
        <v>1.87514</v>
      </c>
      <c r="IG18">
        <v>1.87714</v>
      </c>
      <c r="IH18">
        <v>1.8778999999999999</v>
      </c>
      <c r="II18">
        <v>1.87531</v>
      </c>
      <c r="IJ18">
        <v>1.8794200000000001</v>
      </c>
      <c r="IK18">
        <v>1.8809199999999999</v>
      </c>
      <c r="IL18">
        <v>5</v>
      </c>
      <c r="IM18">
        <v>0</v>
      </c>
      <c r="IN18">
        <v>0</v>
      </c>
      <c r="IO18">
        <v>0</v>
      </c>
      <c r="IP18" t="s">
        <v>442</v>
      </c>
      <c r="IQ18" t="s">
        <v>443</v>
      </c>
      <c r="IR18" t="s">
        <v>444</v>
      </c>
      <c r="IS18" t="s">
        <v>445</v>
      </c>
      <c r="IT18" t="s">
        <v>445</v>
      </c>
      <c r="IU18" t="s">
        <v>444</v>
      </c>
      <c r="IV18">
        <v>0</v>
      </c>
      <c r="IW18">
        <v>100</v>
      </c>
      <c r="IX18">
        <v>100</v>
      </c>
      <c r="IY18">
        <v>-2.4889999999999999</v>
      </c>
      <c r="IZ18">
        <v>-0.1865</v>
      </c>
      <c r="JA18">
        <v>-2.4889000000000001</v>
      </c>
      <c r="JB18">
        <v>0</v>
      </c>
      <c r="JC18">
        <v>0</v>
      </c>
      <c r="JD18">
        <v>0</v>
      </c>
      <c r="JE18">
        <v>-0.19524281265239299</v>
      </c>
      <c r="JF18">
        <v>-4.04678581008747E-3</v>
      </c>
      <c r="JG18">
        <v>1.0821509135867399E-3</v>
      </c>
      <c r="JH18">
        <v>-7.3057732816702703E-6</v>
      </c>
      <c r="JI18">
        <v>2</v>
      </c>
      <c r="JJ18">
        <v>9</v>
      </c>
      <c r="JK18">
        <v>2</v>
      </c>
      <c r="JL18">
        <v>33</v>
      </c>
      <c r="JM18">
        <v>11.6</v>
      </c>
      <c r="JN18">
        <v>11.6</v>
      </c>
      <c r="JO18">
        <v>0.157471</v>
      </c>
      <c r="JP18">
        <v>4.99878</v>
      </c>
      <c r="JQ18">
        <v>2.2485400000000002</v>
      </c>
      <c r="JR18">
        <v>2.5891099999999998</v>
      </c>
      <c r="JS18">
        <v>2.19482</v>
      </c>
      <c r="JT18">
        <v>2.3571800000000001</v>
      </c>
      <c r="JU18">
        <v>32.686900000000001</v>
      </c>
      <c r="JV18">
        <v>24.253900000000002</v>
      </c>
      <c r="JW18">
        <v>2</v>
      </c>
      <c r="JX18">
        <v>870.35400000000004</v>
      </c>
      <c r="JY18">
        <v>499.34</v>
      </c>
      <c r="JZ18">
        <v>16.489899999999999</v>
      </c>
      <c r="KA18">
        <v>27.166399999999999</v>
      </c>
      <c r="KB18">
        <v>29.999300000000002</v>
      </c>
      <c r="KC18">
        <v>27.048200000000001</v>
      </c>
      <c r="KD18">
        <v>27.0168</v>
      </c>
      <c r="KE18">
        <v>-1</v>
      </c>
      <c r="KF18">
        <v>100</v>
      </c>
      <c r="KG18">
        <v>0</v>
      </c>
      <c r="KH18">
        <v>16.501300000000001</v>
      </c>
      <c r="KI18">
        <v>420</v>
      </c>
      <c r="KJ18">
        <v>4.9274699999999996</v>
      </c>
      <c r="KK18">
        <v>99.6738</v>
      </c>
      <c r="KL18">
        <v>96.480599999999995</v>
      </c>
    </row>
    <row r="19" spans="1:298" x14ac:dyDescent="0.2">
      <c r="A19">
        <v>3</v>
      </c>
      <c r="B19">
        <v>1661380897</v>
      </c>
      <c r="C19">
        <v>727.90000009536698</v>
      </c>
      <c r="D19" t="s">
        <v>451</v>
      </c>
      <c r="E19" t="s">
        <v>452</v>
      </c>
      <c r="F19" t="s">
        <v>435</v>
      </c>
      <c r="H19" t="s">
        <v>436</v>
      </c>
      <c r="J19">
        <v>1661380897</v>
      </c>
      <c r="K19">
        <f t="shared" si="0"/>
        <v>1.2483736347456357E-3</v>
      </c>
      <c r="L19">
        <f t="shared" si="1"/>
        <v>1.2483736347456358</v>
      </c>
      <c r="M19">
        <f t="shared" si="2"/>
        <v>5.186659100327681</v>
      </c>
      <c r="N19">
        <f t="shared" si="3"/>
        <v>419.02100000000002</v>
      </c>
      <c r="O19">
        <f t="shared" si="4"/>
        <v>189.27999557703862</v>
      </c>
      <c r="P19">
        <f t="shared" si="5"/>
        <v>19.053521495314751</v>
      </c>
      <c r="Q19">
        <f t="shared" si="6"/>
        <v>42.1799757874508</v>
      </c>
      <c r="R19">
        <f t="shared" si="7"/>
        <v>3.9018623316884299E-2</v>
      </c>
      <c r="S19">
        <f t="shared" si="8"/>
        <v>2.8479705561169331</v>
      </c>
      <c r="T19">
        <f t="shared" si="9"/>
        <v>3.872405781959351E-2</v>
      </c>
      <c r="U19">
        <f t="shared" si="10"/>
        <v>2.4228816169506139E-2</v>
      </c>
      <c r="V19">
        <f t="shared" si="11"/>
        <v>226.07665535047241</v>
      </c>
      <c r="W19">
        <f t="shared" si="12"/>
        <v>26.025568649956345</v>
      </c>
      <c r="X19">
        <f t="shared" si="13"/>
        <v>27.471499999999999</v>
      </c>
      <c r="Y19">
        <f t="shared" si="14"/>
        <v>3.6794812311357568</v>
      </c>
      <c r="Z19">
        <f t="shared" si="15"/>
        <v>15.789949271589732</v>
      </c>
      <c r="AA19">
        <f t="shared" si="16"/>
        <v>0.50173133594344788</v>
      </c>
      <c r="AB19">
        <f t="shared" si="17"/>
        <v>3.1775360852247601</v>
      </c>
      <c r="AC19">
        <f t="shared" si="18"/>
        <v>3.1777498951923091</v>
      </c>
      <c r="AD19">
        <f t="shared" si="19"/>
        <v>-55.053277292282537</v>
      </c>
      <c r="AE19">
        <f t="shared" si="20"/>
        <v>-381.20858718915224</v>
      </c>
      <c r="AF19">
        <f t="shared" si="21"/>
        <v>-28.66564351734317</v>
      </c>
      <c r="AG19">
        <f t="shared" si="22"/>
        <v>-238.85085264830553</v>
      </c>
      <c r="AH19">
        <f t="shared" si="23"/>
        <v>2.4628335311994238</v>
      </c>
      <c r="AI19">
        <f t="shared" si="24"/>
        <v>1.7679894535135707</v>
      </c>
      <c r="AJ19">
        <f t="shared" si="25"/>
        <v>5.186659100327681</v>
      </c>
      <c r="AK19">
        <v>421.86082009875798</v>
      </c>
      <c r="AL19">
        <v>420.81129696969703</v>
      </c>
      <c r="AM19">
        <v>-3.5927889768663498E-2</v>
      </c>
      <c r="AN19">
        <v>66.987510632331293</v>
      </c>
      <c r="AO19">
        <f t="shared" si="26"/>
        <v>1.2483736347456358</v>
      </c>
      <c r="AP19">
        <v>4.6255366015725103</v>
      </c>
      <c r="AQ19">
        <v>4.9522741212121204</v>
      </c>
      <c r="AR19">
        <v>-1.39578666666672E-2</v>
      </c>
      <c r="AS19">
        <v>80.510000000000005</v>
      </c>
      <c r="AT19">
        <v>70</v>
      </c>
      <c r="AU19">
        <v>8</v>
      </c>
      <c r="AV19">
        <f t="shared" si="27"/>
        <v>1</v>
      </c>
      <c r="AW19">
        <f t="shared" si="28"/>
        <v>0</v>
      </c>
      <c r="AX19">
        <f t="shared" si="29"/>
        <v>48349.679605311583</v>
      </c>
      <c r="AY19" t="s">
        <v>437</v>
      </c>
      <c r="AZ19">
        <v>7886.54</v>
      </c>
      <c r="BA19">
        <v>257.95479999999998</v>
      </c>
      <c r="BB19">
        <v>1025.0841009906801</v>
      </c>
      <c r="BC19">
        <f t="shared" si="30"/>
        <v>0.74835742769719804</v>
      </c>
      <c r="BD19">
        <v>0.208640434184859</v>
      </c>
      <c r="BE19" t="s">
        <v>453</v>
      </c>
      <c r="BF19">
        <v>8476.75</v>
      </c>
      <c r="BG19">
        <v>232.617115384615</v>
      </c>
      <c r="BH19">
        <v>258.78806144347999</v>
      </c>
      <c r="BI19">
        <f t="shared" si="31"/>
        <v>0.10112887709304463</v>
      </c>
      <c r="BJ19">
        <v>0.5</v>
      </c>
      <c r="BK19">
        <f t="shared" si="32"/>
        <v>1025.7383955183795</v>
      </c>
      <c r="BL19">
        <f t="shared" si="33"/>
        <v>5.186659100327681</v>
      </c>
      <c r="BM19">
        <f t="shared" si="34"/>
        <v>51.865886064997504</v>
      </c>
      <c r="BN19">
        <f t="shared" si="35"/>
        <v>4.853107466672407E-3</v>
      </c>
      <c r="BO19">
        <f t="shared" si="36"/>
        <v>2.9610950183440403</v>
      </c>
      <c r="BP19">
        <f t="shared" si="37"/>
        <v>147.81344739865921</v>
      </c>
      <c r="BQ19" t="s">
        <v>454</v>
      </c>
      <c r="BR19">
        <v>169.18</v>
      </c>
      <c r="BS19">
        <f t="shared" si="38"/>
        <v>169.18</v>
      </c>
      <c r="BT19">
        <f t="shared" si="39"/>
        <v>0.34626041457886425</v>
      </c>
      <c r="BU19">
        <f t="shared" si="40"/>
        <v>0.29206017446736343</v>
      </c>
      <c r="BV19">
        <f t="shared" si="41"/>
        <v>0.8953059561932678</v>
      </c>
      <c r="BW19">
        <f t="shared" si="42"/>
        <v>31.407844757061248</v>
      </c>
      <c r="BX19">
        <f t="shared" si="43"/>
        <v>0.99891379270430158</v>
      </c>
      <c r="BY19">
        <f t="shared" si="44"/>
        <v>0.21241231641399896</v>
      </c>
      <c r="BZ19">
        <f t="shared" si="45"/>
        <v>0.78758768358600106</v>
      </c>
      <c r="CA19">
        <v>1202</v>
      </c>
      <c r="CB19">
        <v>290</v>
      </c>
      <c r="CC19">
        <v>254.38</v>
      </c>
      <c r="CD19">
        <v>115</v>
      </c>
      <c r="CE19">
        <v>8476.75</v>
      </c>
      <c r="CF19">
        <v>253.51</v>
      </c>
      <c r="CG19">
        <v>0.87</v>
      </c>
      <c r="CH19">
        <v>300</v>
      </c>
      <c r="CI19">
        <v>24.1</v>
      </c>
      <c r="CJ19">
        <v>258.78806144347999</v>
      </c>
      <c r="CK19">
        <v>1.2487606293375499</v>
      </c>
      <c r="CL19">
        <v>-4.4754928508804097</v>
      </c>
      <c r="CM19">
        <v>0.93615005011691799</v>
      </c>
      <c r="CN19">
        <v>0.449420461678531</v>
      </c>
      <c r="CO19">
        <v>-6.0327030033370298E-3</v>
      </c>
      <c r="CP19">
        <v>290</v>
      </c>
      <c r="CQ19">
        <v>253.36</v>
      </c>
      <c r="CR19">
        <v>695</v>
      </c>
      <c r="CS19">
        <v>8453.14</v>
      </c>
      <c r="CT19">
        <v>253.49</v>
      </c>
      <c r="CU19">
        <v>-0.13</v>
      </c>
      <c r="DI19">
        <f t="shared" si="46"/>
        <v>1199.78</v>
      </c>
      <c r="DJ19">
        <f t="shared" si="47"/>
        <v>1025.7383955183795</v>
      </c>
      <c r="DK19">
        <f t="shared" si="48"/>
        <v>0.85493873503340567</v>
      </c>
      <c r="DL19">
        <f t="shared" si="49"/>
        <v>0.18843175861447301</v>
      </c>
      <c r="DM19">
        <v>2</v>
      </c>
      <c r="DN19">
        <v>0.5</v>
      </c>
      <c r="DO19" t="s">
        <v>439</v>
      </c>
      <c r="DP19">
        <v>2</v>
      </c>
      <c r="DQ19" t="b">
        <v>1</v>
      </c>
      <c r="DR19">
        <v>1661380897</v>
      </c>
      <c r="DS19">
        <v>419.02100000000002</v>
      </c>
      <c r="DT19">
        <v>419.733</v>
      </c>
      <c r="DU19">
        <v>4.9842599999999999</v>
      </c>
      <c r="DV19">
        <v>4.5932899999999997</v>
      </c>
      <c r="DW19">
        <v>421.125</v>
      </c>
      <c r="DX19">
        <v>5.1272599999999997</v>
      </c>
      <c r="DY19">
        <v>899.904</v>
      </c>
      <c r="DZ19">
        <v>100.57</v>
      </c>
      <c r="EA19">
        <v>9.3154799999999996E-2</v>
      </c>
      <c r="EB19">
        <v>24.988700000000001</v>
      </c>
      <c r="EC19">
        <v>27.471499999999999</v>
      </c>
      <c r="ED19">
        <v>999.9</v>
      </c>
      <c r="EE19">
        <v>0</v>
      </c>
      <c r="EF19">
        <v>0</v>
      </c>
      <c r="EG19">
        <v>9004.3799999999992</v>
      </c>
      <c r="EH19">
        <v>0</v>
      </c>
      <c r="EI19">
        <v>2.1671100000000001</v>
      </c>
      <c r="EJ19">
        <v>-1.0968</v>
      </c>
      <c r="EK19">
        <v>420.714</v>
      </c>
      <c r="EL19">
        <v>421.67</v>
      </c>
      <c r="EM19">
        <v>0.345441</v>
      </c>
      <c r="EN19">
        <v>419.733</v>
      </c>
      <c r="EO19">
        <v>4.5932899999999997</v>
      </c>
      <c r="EP19">
        <v>0.49668899999999999</v>
      </c>
      <c r="EQ19">
        <v>0.46194800000000003</v>
      </c>
      <c r="ER19">
        <v>-2.8766600000000002</v>
      </c>
      <c r="ES19">
        <v>-3.84734</v>
      </c>
      <c r="ET19">
        <v>1199.78</v>
      </c>
      <c r="EU19">
        <v>0.49996200000000002</v>
      </c>
      <c r="EV19">
        <v>0.50003799999999998</v>
      </c>
      <c r="EW19">
        <v>0</v>
      </c>
      <c r="EX19">
        <v>232.53899999999999</v>
      </c>
      <c r="EY19">
        <v>5.0003000000000002</v>
      </c>
      <c r="EZ19">
        <v>2469.33</v>
      </c>
      <c r="FA19">
        <v>12015.9</v>
      </c>
      <c r="FB19">
        <v>41.25</v>
      </c>
      <c r="FC19">
        <v>43.25</v>
      </c>
      <c r="FD19">
        <v>42.686999999999998</v>
      </c>
      <c r="FE19">
        <v>43</v>
      </c>
      <c r="FF19">
        <v>42.875</v>
      </c>
      <c r="FG19">
        <v>597.34</v>
      </c>
      <c r="FH19">
        <v>597.44000000000005</v>
      </c>
      <c r="FI19">
        <v>0</v>
      </c>
      <c r="FJ19">
        <v>235.799999952316</v>
      </c>
      <c r="FK19">
        <v>0</v>
      </c>
      <c r="FL19">
        <v>232.617115384615</v>
      </c>
      <c r="FM19">
        <v>1.47008058601497E-3</v>
      </c>
      <c r="FN19">
        <v>-4.0762393145974896</v>
      </c>
      <c r="FO19">
        <v>2470.4265384615401</v>
      </c>
      <c r="FP19">
        <v>15</v>
      </c>
      <c r="FQ19">
        <v>1661380939</v>
      </c>
      <c r="FR19" t="s">
        <v>455</v>
      </c>
      <c r="FS19">
        <v>1661380921</v>
      </c>
      <c r="FT19">
        <v>1661380939</v>
      </c>
      <c r="FU19">
        <v>16</v>
      </c>
      <c r="FV19">
        <v>0.38500000000000001</v>
      </c>
      <c r="FW19">
        <v>5.6000000000000001E-2</v>
      </c>
      <c r="FX19">
        <v>-2.1040000000000001</v>
      </c>
      <c r="FY19">
        <v>-0.14299999999999999</v>
      </c>
      <c r="FZ19">
        <v>421</v>
      </c>
      <c r="GA19">
        <v>1</v>
      </c>
      <c r="GB19">
        <v>0.48</v>
      </c>
      <c r="GC19">
        <v>0.64</v>
      </c>
      <c r="GD19">
        <v>-1.63714523809524</v>
      </c>
      <c r="GE19">
        <v>1.7394046753246799</v>
      </c>
      <c r="GF19">
        <v>0.21393289211737701</v>
      </c>
      <c r="GG19">
        <v>0</v>
      </c>
      <c r="GH19">
        <v>232.61097058823501</v>
      </c>
      <c r="GI19">
        <v>-0.176333083642667</v>
      </c>
      <c r="GJ19">
        <v>0.21081571061197199</v>
      </c>
      <c r="GK19">
        <v>1</v>
      </c>
      <c r="GL19">
        <v>0.330207238095238</v>
      </c>
      <c r="GM19">
        <v>0.113225610389611</v>
      </c>
      <c r="GN19">
        <v>1.5046384232337E-2</v>
      </c>
      <c r="GO19">
        <v>0</v>
      </c>
      <c r="GP19">
        <v>1</v>
      </c>
      <c r="GQ19">
        <v>3</v>
      </c>
      <c r="GR19" t="s">
        <v>456</v>
      </c>
      <c r="GS19">
        <v>3.54636</v>
      </c>
      <c r="GT19">
        <v>2.8338399999999999</v>
      </c>
      <c r="GU19">
        <v>0.102364</v>
      </c>
      <c r="GV19">
        <v>0.102072</v>
      </c>
      <c r="GW19">
        <v>3.5733300000000003E-2</v>
      </c>
      <c r="GX19">
        <v>3.2847800000000003E-2</v>
      </c>
      <c r="GY19">
        <v>31404.6</v>
      </c>
      <c r="GZ19">
        <v>28428.3</v>
      </c>
      <c r="HA19">
        <v>31209</v>
      </c>
      <c r="HB19">
        <v>28979.7</v>
      </c>
      <c r="HC19">
        <v>40127.699999999997</v>
      </c>
      <c r="HD19">
        <v>38137.199999999997</v>
      </c>
      <c r="HE19">
        <v>44251</v>
      </c>
      <c r="HF19">
        <v>42101.2</v>
      </c>
      <c r="HG19">
        <v>2.5461800000000001</v>
      </c>
      <c r="HH19">
        <v>2.0427499999999998</v>
      </c>
      <c r="HI19">
        <v>0.27352199999999999</v>
      </c>
      <c r="HJ19">
        <v>0</v>
      </c>
      <c r="HK19">
        <v>22.985199999999999</v>
      </c>
      <c r="HL19">
        <v>999.9</v>
      </c>
      <c r="HM19">
        <v>27.047999999999998</v>
      </c>
      <c r="HN19">
        <v>30.533999999999999</v>
      </c>
      <c r="HO19">
        <v>11.8148</v>
      </c>
      <c r="HP19">
        <v>51.442900000000002</v>
      </c>
      <c r="HQ19">
        <v>43.661900000000003</v>
      </c>
      <c r="HR19">
        <v>2</v>
      </c>
      <c r="HS19">
        <v>-2.63567E-2</v>
      </c>
      <c r="HT19">
        <v>3.32118</v>
      </c>
      <c r="HU19">
        <v>20.210599999999999</v>
      </c>
      <c r="HV19">
        <v>5.2189399999999999</v>
      </c>
      <c r="HW19">
        <v>11.986000000000001</v>
      </c>
      <c r="HX19">
        <v>4.9908999999999999</v>
      </c>
      <c r="HY19">
        <v>3.2947000000000002</v>
      </c>
      <c r="HZ19">
        <v>8995.7000000000007</v>
      </c>
      <c r="IA19">
        <v>9999</v>
      </c>
      <c r="IB19">
        <v>-25317.9</v>
      </c>
      <c r="IC19">
        <v>10.199999999999999</v>
      </c>
      <c r="ID19">
        <v>1.8775900000000001</v>
      </c>
      <c r="IE19">
        <v>1.87653</v>
      </c>
      <c r="IF19">
        <v>1.87514</v>
      </c>
      <c r="IG19">
        <v>1.87714</v>
      </c>
      <c r="IH19">
        <v>1.8778999999999999</v>
      </c>
      <c r="II19">
        <v>1.87531</v>
      </c>
      <c r="IJ19">
        <v>1.8794299999999999</v>
      </c>
      <c r="IK19">
        <v>1.88093</v>
      </c>
      <c r="IL19">
        <v>5</v>
      </c>
      <c r="IM19">
        <v>0</v>
      </c>
      <c r="IN19">
        <v>0</v>
      </c>
      <c r="IO19">
        <v>0</v>
      </c>
      <c r="IP19" t="s">
        <v>442</v>
      </c>
      <c r="IQ19" t="s">
        <v>443</v>
      </c>
      <c r="IR19" t="s">
        <v>444</v>
      </c>
      <c r="IS19" t="s">
        <v>445</v>
      </c>
      <c r="IT19" t="s">
        <v>445</v>
      </c>
      <c r="IU19" t="s">
        <v>444</v>
      </c>
      <c r="IV19">
        <v>0</v>
      </c>
      <c r="IW19">
        <v>100</v>
      </c>
      <c r="IX19">
        <v>100</v>
      </c>
      <c r="IY19">
        <v>-2.1040000000000001</v>
      </c>
      <c r="IZ19">
        <v>-0.14299999999999999</v>
      </c>
      <c r="JA19">
        <v>-2.4889000000000001</v>
      </c>
      <c r="JB19">
        <v>0</v>
      </c>
      <c r="JC19">
        <v>0</v>
      </c>
      <c r="JD19">
        <v>0</v>
      </c>
      <c r="JE19">
        <v>-0.19524281265239299</v>
      </c>
      <c r="JF19">
        <v>-4.04678581008747E-3</v>
      </c>
      <c r="JG19">
        <v>1.0821509135867399E-3</v>
      </c>
      <c r="JH19">
        <v>-7.3057732816702703E-6</v>
      </c>
      <c r="JI19">
        <v>2</v>
      </c>
      <c r="JJ19">
        <v>9</v>
      </c>
      <c r="JK19">
        <v>2</v>
      </c>
      <c r="JL19">
        <v>33</v>
      </c>
      <c r="JM19">
        <v>15.6</v>
      </c>
      <c r="JN19">
        <v>15.6</v>
      </c>
      <c r="JO19">
        <v>0.158691</v>
      </c>
      <c r="JP19">
        <v>4.99878</v>
      </c>
      <c r="JQ19">
        <v>2.2485400000000002</v>
      </c>
      <c r="JR19">
        <v>2.5915499999999998</v>
      </c>
      <c r="JS19">
        <v>2.19482</v>
      </c>
      <c r="JT19">
        <v>2.4340799999999998</v>
      </c>
      <c r="JU19">
        <v>32.686900000000001</v>
      </c>
      <c r="JV19">
        <v>24.2714</v>
      </c>
      <c r="JW19">
        <v>2</v>
      </c>
      <c r="JX19">
        <v>872.88199999999995</v>
      </c>
      <c r="JY19">
        <v>498.66800000000001</v>
      </c>
      <c r="JZ19">
        <v>20.0975</v>
      </c>
      <c r="KA19">
        <v>26.970400000000001</v>
      </c>
      <c r="KB19">
        <v>29.999300000000002</v>
      </c>
      <c r="KC19">
        <v>26.8125</v>
      </c>
      <c r="KD19">
        <v>26.7835</v>
      </c>
      <c r="KE19">
        <v>-1</v>
      </c>
      <c r="KF19">
        <v>100</v>
      </c>
      <c r="KG19">
        <v>0</v>
      </c>
      <c r="KH19">
        <v>20.132999999999999</v>
      </c>
      <c r="KI19">
        <v>420</v>
      </c>
      <c r="KJ19">
        <v>4.5090300000000001</v>
      </c>
      <c r="KK19">
        <v>99.715900000000005</v>
      </c>
      <c r="KL19">
        <v>96.5214</v>
      </c>
    </row>
    <row r="20" spans="1:298" x14ac:dyDescent="0.2">
      <c r="A20">
        <v>4</v>
      </c>
      <c r="B20">
        <v>1661381137</v>
      </c>
      <c r="C20">
        <v>967.90000009536698</v>
      </c>
      <c r="D20" t="s">
        <v>457</v>
      </c>
      <c r="E20" t="s">
        <v>458</v>
      </c>
      <c r="F20" t="s">
        <v>435</v>
      </c>
      <c r="H20" t="s">
        <v>436</v>
      </c>
      <c r="J20">
        <v>1661381137</v>
      </c>
      <c r="K20">
        <f t="shared" si="0"/>
        <v>1.7652434614290273E-3</v>
      </c>
      <c r="L20">
        <f t="shared" si="1"/>
        <v>1.7652434614290273</v>
      </c>
      <c r="M20">
        <f t="shared" si="2"/>
        <v>4.8180858081714657</v>
      </c>
      <c r="N20">
        <f t="shared" si="3"/>
        <v>417.90100000000001</v>
      </c>
      <c r="O20">
        <f t="shared" si="4"/>
        <v>229.96655551449788</v>
      </c>
      <c r="P20">
        <f t="shared" si="5"/>
        <v>23.147778993272365</v>
      </c>
      <c r="Q20">
        <f t="shared" si="6"/>
        <v>42.064725313754003</v>
      </c>
      <c r="R20">
        <f t="shared" si="7"/>
        <v>4.624194661979255E-2</v>
      </c>
      <c r="S20">
        <f t="shared" si="8"/>
        <v>2.8464972321941397</v>
      </c>
      <c r="T20">
        <f t="shared" si="9"/>
        <v>4.5828634325274731E-2</v>
      </c>
      <c r="U20">
        <f t="shared" si="10"/>
        <v>2.8679722900445997E-2</v>
      </c>
      <c r="V20">
        <f t="shared" si="11"/>
        <v>226.13555135176495</v>
      </c>
      <c r="W20">
        <f t="shared" si="12"/>
        <v>28.888270093644209</v>
      </c>
      <c r="X20">
        <f t="shared" si="13"/>
        <v>30.360900000000001</v>
      </c>
      <c r="Y20">
        <f t="shared" si="14"/>
        <v>4.3495698814498773</v>
      </c>
      <c r="Z20">
        <f t="shared" si="15"/>
        <v>14.952437651761832</v>
      </c>
      <c r="AA20">
        <f t="shared" si="16"/>
        <v>0.56711347792293998</v>
      </c>
      <c r="AB20">
        <f t="shared" si="17"/>
        <v>3.7927827631243622</v>
      </c>
      <c r="AC20">
        <f t="shared" si="18"/>
        <v>3.7824564035269375</v>
      </c>
      <c r="AD20">
        <f t="shared" si="19"/>
        <v>-77.847236649020104</v>
      </c>
      <c r="AE20">
        <f t="shared" si="20"/>
        <v>-363.73174238521608</v>
      </c>
      <c r="AF20">
        <f t="shared" si="21"/>
        <v>-28.181711624055016</v>
      </c>
      <c r="AG20">
        <f t="shared" si="22"/>
        <v>-243.62513930652625</v>
      </c>
      <c r="AH20">
        <f t="shared" si="23"/>
        <v>10.065944412824733</v>
      </c>
      <c r="AI20">
        <f t="shared" si="24"/>
        <v>2.0364714541847335</v>
      </c>
      <c r="AJ20">
        <f t="shared" si="25"/>
        <v>4.8180858081714657</v>
      </c>
      <c r="AK20">
        <v>421.52673077549701</v>
      </c>
      <c r="AL20">
        <v>419.89409090909101</v>
      </c>
      <c r="AM20">
        <v>0.186105257168108</v>
      </c>
      <c r="AN20">
        <v>66.987079557782195</v>
      </c>
      <c r="AO20">
        <f t="shared" si="26"/>
        <v>1.7652434614290273</v>
      </c>
      <c r="AP20">
        <v>5.2057559660865804</v>
      </c>
      <c r="AQ20">
        <v>5.6434906666666604</v>
      </c>
      <c r="AR20">
        <v>-1.32676666666676E-2</v>
      </c>
      <c r="AS20">
        <v>80.510000000000005</v>
      </c>
      <c r="AT20">
        <v>68</v>
      </c>
      <c r="AU20">
        <v>8</v>
      </c>
      <c r="AV20">
        <f t="shared" si="27"/>
        <v>1</v>
      </c>
      <c r="AW20">
        <f t="shared" si="28"/>
        <v>0</v>
      </c>
      <c r="AX20">
        <f t="shared" si="29"/>
        <v>47824.858984109189</v>
      </c>
      <c r="AY20" t="s">
        <v>437</v>
      </c>
      <c r="AZ20">
        <v>7886.54</v>
      </c>
      <c r="BA20">
        <v>257.95479999999998</v>
      </c>
      <c r="BB20">
        <v>1025.0841009906801</v>
      </c>
      <c r="BC20">
        <f t="shared" si="30"/>
        <v>0.74835742769719804</v>
      </c>
      <c r="BD20">
        <v>0.208640434184859</v>
      </c>
      <c r="BE20" t="s">
        <v>459</v>
      </c>
      <c r="BF20">
        <v>8466.86</v>
      </c>
      <c r="BG20">
        <v>223.866538461538</v>
      </c>
      <c r="BH20">
        <v>254.023411501792</v>
      </c>
      <c r="BI20">
        <f t="shared" si="31"/>
        <v>0.11871690432769921</v>
      </c>
      <c r="BJ20">
        <v>0.5</v>
      </c>
      <c r="BK20">
        <f t="shared" si="32"/>
        <v>1026.0263955190492</v>
      </c>
      <c r="BL20">
        <f t="shared" si="33"/>
        <v>4.8180858081714657</v>
      </c>
      <c r="BM20">
        <f t="shared" si="34"/>
        <v>60.903338717264518</v>
      </c>
      <c r="BN20">
        <f t="shared" si="35"/>
        <v>4.4925212393339721E-3</v>
      </c>
      <c r="BO20">
        <f t="shared" si="36"/>
        <v>3.0353922299144016</v>
      </c>
      <c r="BP20">
        <f t="shared" si="37"/>
        <v>146.24664982913234</v>
      </c>
      <c r="BQ20" t="s">
        <v>460</v>
      </c>
      <c r="BR20">
        <v>166.7</v>
      </c>
      <c r="BS20">
        <f t="shared" si="38"/>
        <v>166.7</v>
      </c>
      <c r="BT20">
        <f t="shared" si="39"/>
        <v>0.34376127375636001</v>
      </c>
      <c r="BU20">
        <f t="shared" si="40"/>
        <v>0.34534694100487739</v>
      </c>
      <c r="BV20">
        <f t="shared" si="41"/>
        <v>0.89827000360210529</v>
      </c>
      <c r="BW20">
        <f t="shared" si="42"/>
        <v>-7.6707944417093898</v>
      </c>
      <c r="BX20">
        <f t="shared" si="43"/>
        <v>1.0051248055485964</v>
      </c>
      <c r="BY20">
        <f t="shared" si="44"/>
        <v>0.25715917823692047</v>
      </c>
      <c r="BZ20">
        <f t="shared" si="45"/>
        <v>0.74284082176307953</v>
      </c>
      <c r="CA20">
        <v>1204</v>
      </c>
      <c r="CB20">
        <v>290</v>
      </c>
      <c r="CC20">
        <v>248.15</v>
      </c>
      <c r="CD20">
        <v>185</v>
      </c>
      <c r="CE20">
        <v>8466.86</v>
      </c>
      <c r="CF20">
        <v>247.69</v>
      </c>
      <c r="CG20">
        <v>0.46</v>
      </c>
      <c r="CH20">
        <v>300</v>
      </c>
      <c r="CI20">
        <v>24.1</v>
      </c>
      <c r="CJ20">
        <v>254.023411501792</v>
      </c>
      <c r="CK20">
        <v>1.17074734132672</v>
      </c>
      <c r="CL20">
        <v>-5.3664370526377096</v>
      </c>
      <c r="CM20">
        <v>0.877357607246948</v>
      </c>
      <c r="CN20">
        <v>0.571948417425306</v>
      </c>
      <c r="CO20">
        <v>-6.0306438264738698E-3</v>
      </c>
      <c r="CP20">
        <v>290</v>
      </c>
      <c r="CQ20">
        <v>247.64</v>
      </c>
      <c r="CR20">
        <v>665</v>
      </c>
      <c r="CS20">
        <v>8451.2099999999991</v>
      </c>
      <c r="CT20">
        <v>247.67</v>
      </c>
      <c r="CU20">
        <v>-0.03</v>
      </c>
      <c r="DI20">
        <f t="shared" si="46"/>
        <v>1200.1199999999999</v>
      </c>
      <c r="DJ20">
        <f t="shared" si="47"/>
        <v>1026.0263955190492</v>
      </c>
      <c r="DK20">
        <f t="shared" si="48"/>
        <v>0.85493650261561283</v>
      </c>
      <c r="DL20">
        <f t="shared" si="49"/>
        <v>0.18842745004813266</v>
      </c>
      <c r="DM20">
        <v>2</v>
      </c>
      <c r="DN20">
        <v>0.5</v>
      </c>
      <c r="DO20" t="s">
        <v>439</v>
      </c>
      <c r="DP20">
        <v>2</v>
      </c>
      <c r="DQ20" t="b">
        <v>1</v>
      </c>
      <c r="DR20">
        <v>1661381137</v>
      </c>
      <c r="DS20">
        <v>417.90100000000001</v>
      </c>
      <c r="DT20">
        <v>420.327</v>
      </c>
      <c r="DU20">
        <v>5.6341099999999997</v>
      </c>
      <c r="DV20">
        <v>5.1841100000000004</v>
      </c>
      <c r="DW20">
        <v>420.005</v>
      </c>
      <c r="DX20">
        <v>5.7623199999999999</v>
      </c>
      <c r="DY20">
        <v>899.99900000000002</v>
      </c>
      <c r="DZ20">
        <v>100.563</v>
      </c>
      <c r="EA20">
        <v>9.4154000000000002E-2</v>
      </c>
      <c r="EB20">
        <v>27.9907</v>
      </c>
      <c r="EC20">
        <v>30.360900000000001</v>
      </c>
      <c r="ED20">
        <v>999.9</v>
      </c>
      <c r="EE20">
        <v>0</v>
      </c>
      <c r="EF20">
        <v>0</v>
      </c>
      <c r="EG20">
        <v>8996.8799999999992</v>
      </c>
      <c r="EH20">
        <v>0</v>
      </c>
      <c r="EI20">
        <v>2.1671100000000001</v>
      </c>
      <c r="EJ20">
        <v>-2.4265400000000001</v>
      </c>
      <c r="EK20">
        <v>420.26799999999997</v>
      </c>
      <c r="EL20">
        <v>422.51799999999997</v>
      </c>
      <c r="EM20">
        <v>0.45000499999999999</v>
      </c>
      <c r="EN20">
        <v>420.327</v>
      </c>
      <c r="EO20">
        <v>5.1841100000000004</v>
      </c>
      <c r="EP20">
        <v>0.566581</v>
      </c>
      <c r="EQ20">
        <v>0.52132699999999998</v>
      </c>
      <c r="ER20">
        <v>-1.0937699999999999</v>
      </c>
      <c r="ES20">
        <v>-2.2241300000000002</v>
      </c>
      <c r="ET20">
        <v>1200.1199999999999</v>
      </c>
      <c r="EU20">
        <v>0.50003200000000003</v>
      </c>
      <c r="EV20">
        <v>0.49996800000000002</v>
      </c>
      <c r="EW20">
        <v>0</v>
      </c>
      <c r="EX20">
        <v>223.79599999999999</v>
      </c>
      <c r="EY20">
        <v>5.0003000000000002</v>
      </c>
      <c r="EZ20">
        <v>2382.08</v>
      </c>
      <c r="FA20">
        <v>12019.5</v>
      </c>
      <c r="FB20">
        <v>41.75</v>
      </c>
      <c r="FC20">
        <v>43.5</v>
      </c>
      <c r="FD20">
        <v>43</v>
      </c>
      <c r="FE20">
        <v>43.375</v>
      </c>
      <c r="FF20">
        <v>43.5</v>
      </c>
      <c r="FG20">
        <v>597.6</v>
      </c>
      <c r="FH20">
        <v>597.52</v>
      </c>
      <c r="FI20">
        <v>0</v>
      </c>
      <c r="FJ20">
        <v>236.40000009536701</v>
      </c>
      <c r="FK20">
        <v>0</v>
      </c>
      <c r="FL20">
        <v>223.866538461538</v>
      </c>
      <c r="FM20">
        <v>-1.27829060185336</v>
      </c>
      <c r="FN20">
        <v>-5.75487178802861</v>
      </c>
      <c r="FO20">
        <v>2382.645</v>
      </c>
      <c r="FP20">
        <v>15</v>
      </c>
      <c r="FQ20">
        <v>1661380939</v>
      </c>
      <c r="FR20" t="s">
        <v>455</v>
      </c>
      <c r="FS20">
        <v>1661380921</v>
      </c>
      <c r="FT20">
        <v>1661380939</v>
      </c>
      <c r="FU20">
        <v>16</v>
      </c>
      <c r="FV20">
        <v>0.38500000000000001</v>
      </c>
      <c r="FW20">
        <v>5.6000000000000001E-2</v>
      </c>
      <c r="FX20">
        <v>-2.1040000000000001</v>
      </c>
      <c r="FY20">
        <v>-0.14299999999999999</v>
      </c>
      <c r="FZ20">
        <v>421</v>
      </c>
      <c r="GA20">
        <v>1</v>
      </c>
      <c r="GB20">
        <v>0.48</v>
      </c>
      <c r="GC20">
        <v>0.64</v>
      </c>
      <c r="GD20">
        <v>-1.0988267</v>
      </c>
      <c r="GE20">
        <v>-3.3142495037594002</v>
      </c>
      <c r="GF20">
        <v>0.40195059739961803</v>
      </c>
      <c r="GG20">
        <v>0</v>
      </c>
      <c r="GH20">
        <v>223.93064705882401</v>
      </c>
      <c r="GI20">
        <v>-1.10731856575804</v>
      </c>
      <c r="GJ20">
        <v>0.18014599999688999</v>
      </c>
      <c r="GK20">
        <v>0</v>
      </c>
      <c r="GL20">
        <v>0.4496269</v>
      </c>
      <c r="GM20">
        <v>3.7198285714286003E-2</v>
      </c>
      <c r="GN20">
        <v>1.06674948882106E-2</v>
      </c>
      <c r="GO20">
        <v>1</v>
      </c>
      <c r="GP20">
        <v>1</v>
      </c>
      <c r="GQ20">
        <v>3</v>
      </c>
      <c r="GR20" t="s">
        <v>456</v>
      </c>
      <c r="GS20">
        <v>3.54684</v>
      </c>
      <c r="GT20">
        <v>2.8347799999999999</v>
      </c>
      <c r="GU20">
        <v>0.102178</v>
      </c>
      <c r="GV20">
        <v>0.102202</v>
      </c>
      <c r="GW20">
        <v>3.9378700000000003E-2</v>
      </c>
      <c r="GX20">
        <v>3.6324299999999997E-2</v>
      </c>
      <c r="GY20">
        <v>31413.5</v>
      </c>
      <c r="GZ20">
        <v>28427.9</v>
      </c>
      <c r="HA20">
        <v>31211.200000000001</v>
      </c>
      <c r="HB20">
        <v>28983.1</v>
      </c>
      <c r="HC20">
        <v>39978.699999999997</v>
      </c>
      <c r="HD20">
        <v>38004.1</v>
      </c>
      <c r="HE20">
        <v>44254.7</v>
      </c>
      <c r="HF20">
        <v>42106</v>
      </c>
      <c r="HG20">
        <v>2.54962</v>
      </c>
      <c r="HH20">
        <v>2.0446300000000002</v>
      </c>
      <c r="HI20">
        <v>0.32042700000000002</v>
      </c>
      <c r="HJ20">
        <v>0</v>
      </c>
      <c r="HK20">
        <v>25.126799999999999</v>
      </c>
      <c r="HL20">
        <v>999.9</v>
      </c>
      <c r="HM20">
        <v>26.266999999999999</v>
      </c>
      <c r="HN20">
        <v>30.706</v>
      </c>
      <c r="HO20">
        <v>11.5868</v>
      </c>
      <c r="HP20">
        <v>51.7729</v>
      </c>
      <c r="HQ20">
        <v>43.613799999999998</v>
      </c>
      <c r="HR20">
        <v>2</v>
      </c>
      <c r="HS20">
        <v>-3.6748000000000003E-2</v>
      </c>
      <c r="HT20">
        <v>1.4747699999999999</v>
      </c>
      <c r="HU20">
        <v>20.2377</v>
      </c>
      <c r="HV20">
        <v>5.2199900000000001</v>
      </c>
      <c r="HW20">
        <v>11.986000000000001</v>
      </c>
      <c r="HX20">
        <v>4.9904999999999999</v>
      </c>
      <c r="HY20">
        <v>3.29508</v>
      </c>
      <c r="HZ20">
        <v>8995.7000000000007</v>
      </c>
      <c r="IA20">
        <v>9999</v>
      </c>
      <c r="IB20">
        <v>-25276.3</v>
      </c>
      <c r="IC20">
        <v>10.3</v>
      </c>
      <c r="ID20">
        <v>1.8775900000000001</v>
      </c>
      <c r="IE20">
        <v>1.87652</v>
      </c>
      <c r="IF20">
        <v>1.87514</v>
      </c>
      <c r="IG20">
        <v>1.87714</v>
      </c>
      <c r="IH20">
        <v>1.8778999999999999</v>
      </c>
      <c r="II20">
        <v>1.8753200000000001</v>
      </c>
      <c r="IJ20">
        <v>1.8794299999999999</v>
      </c>
      <c r="IK20">
        <v>1.8809199999999999</v>
      </c>
      <c r="IL20">
        <v>5</v>
      </c>
      <c r="IM20">
        <v>0</v>
      </c>
      <c r="IN20">
        <v>0</v>
      </c>
      <c r="IO20">
        <v>0</v>
      </c>
      <c r="IP20" t="s">
        <v>442</v>
      </c>
      <c r="IQ20" t="s">
        <v>443</v>
      </c>
      <c r="IR20" t="s">
        <v>444</v>
      </c>
      <c r="IS20" t="s">
        <v>445</v>
      </c>
      <c r="IT20" t="s">
        <v>445</v>
      </c>
      <c r="IU20" t="s">
        <v>444</v>
      </c>
      <c r="IV20">
        <v>0</v>
      </c>
      <c r="IW20">
        <v>100</v>
      </c>
      <c r="IX20">
        <v>100</v>
      </c>
      <c r="IY20">
        <v>-2.1040000000000001</v>
      </c>
      <c r="IZ20">
        <v>-0.12820000000000001</v>
      </c>
      <c r="JA20">
        <v>-2.10436363636359</v>
      </c>
      <c r="JB20">
        <v>0</v>
      </c>
      <c r="JC20">
        <v>0</v>
      </c>
      <c r="JD20">
        <v>0</v>
      </c>
      <c r="JE20">
        <v>-0.13941916466905699</v>
      </c>
      <c r="JF20">
        <v>-4.04678581008747E-3</v>
      </c>
      <c r="JG20">
        <v>1.0821509135867399E-3</v>
      </c>
      <c r="JH20">
        <v>-7.3057732816702703E-6</v>
      </c>
      <c r="JI20">
        <v>2</v>
      </c>
      <c r="JJ20">
        <v>9</v>
      </c>
      <c r="JK20">
        <v>2</v>
      </c>
      <c r="JL20">
        <v>33</v>
      </c>
      <c r="JM20">
        <v>3.6</v>
      </c>
      <c r="JN20">
        <v>3.3</v>
      </c>
      <c r="JO20">
        <v>0.157471</v>
      </c>
      <c r="JP20">
        <v>4.99878</v>
      </c>
      <c r="JQ20">
        <v>2.2485400000000002</v>
      </c>
      <c r="JR20">
        <v>2.5915499999999998</v>
      </c>
      <c r="JS20">
        <v>2.19482</v>
      </c>
      <c r="JT20">
        <v>2.4340799999999998</v>
      </c>
      <c r="JU20">
        <v>32.686900000000001</v>
      </c>
      <c r="JV20">
        <v>24.280100000000001</v>
      </c>
      <c r="JW20">
        <v>2</v>
      </c>
      <c r="JX20">
        <v>874.92</v>
      </c>
      <c r="JY20">
        <v>499.22199999999998</v>
      </c>
      <c r="JZ20">
        <v>24.666799999999999</v>
      </c>
      <c r="KA20">
        <v>26.940799999999999</v>
      </c>
      <c r="KB20">
        <v>29.999700000000001</v>
      </c>
      <c r="KC20">
        <v>26.732099999999999</v>
      </c>
      <c r="KD20">
        <v>26.704000000000001</v>
      </c>
      <c r="KE20">
        <v>-1</v>
      </c>
      <c r="KF20">
        <v>100</v>
      </c>
      <c r="KG20">
        <v>0</v>
      </c>
      <c r="KH20">
        <v>24.697600000000001</v>
      </c>
      <c r="KI20">
        <v>420</v>
      </c>
      <c r="KJ20">
        <v>5.0738099999999999</v>
      </c>
      <c r="KK20">
        <v>99.723600000000005</v>
      </c>
      <c r="KL20">
        <v>96.532600000000002</v>
      </c>
    </row>
    <row r="21" spans="1:298" x14ac:dyDescent="0.2">
      <c r="A21">
        <v>5</v>
      </c>
      <c r="B21">
        <v>1661381377</v>
      </c>
      <c r="C21">
        <v>1207.9000000953699</v>
      </c>
      <c r="D21" t="s">
        <v>461</v>
      </c>
      <c r="E21" t="s">
        <v>462</v>
      </c>
      <c r="F21" t="s">
        <v>435</v>
      </c>
      <c r="H21" t="s">
        <v>436</v>
      </c>
      <c r="J21">
        <v>1661381377</v>
      </c>
      <c r="K21">
        <f t="shared" si="0"/>
        <v>1.892234900262613E-3</v>
      </c>
      <c r="L21">
        <f t="shared" si="1"/>
        <v>1.8922349002626129</v>
      </c>
      <c r="M21">
        <f t="shared" si="2"/>
        <v>3.4052510506013767</v>
      </c>
      <c r="N21">
        <f t="shared" si="3"/>
        <v>415.76900000000001</v>
      </c>
      <c r="O21">
        <f t="shared" si="4"/>
        <v>259.28397782451941</v>
      </c>
      <c r="P21">
        <f t="shared" si="5"/>
        <v>26.097810096159609</v>
      </c>
      <c r="Q21">
        <f t="shared" si="6"/>
        <v>41.848557311218798</v>
      </c>
      <c r="R21">
        <f t="shared" si="7"/>
        <v>4.1635010893572327E-2</v>
      </c>
      <c r="S21">
        <f t="shared" si="8"/>
        <v>2.8482450917221271</v>
      </c>
      <c r="T21">
        <f t="shared" si="9"/>
        <v>4.1299831984206052E-2</v>
      </c>
      <c r="U21">
        <f t="shared" si="10"/>
        <v>2.5842284433774353E-2</v>
      </c>
      <c r="V21">
        <f t="shared" si="11"/>
        <v>226.12308035205626</v>
      </c>
      <c r="W21">
        <f t="shared" si="12"/>
        <v>31.895128561585476</v>
      </c>
      <c r="X21">
        <f t="shared" si="13"/>
        <v>33.307400000000001</v>
      </c>
      <c r="Y21">
        <f t="shared" si="14"/>
        <v>5.1400266114802688</v>
      </c>
      <c r="Z21">
        <f t="shared" si="15"/>
        <v>14.629939253612656</v>
      </c>
      <c r="AA21">
        <f t="shared" si="16"/>
        <v>0.66128871462859207</v>
      </c>
      <c r="AB21">
        <f t="shared" si="17"/>
        <v>4.5201056762098055</v>
      </c>
      <c r="AC21">
        <f t="shared" si="18"/>
        <v>4.4787378968516771</v>
      </c>
      <c r="AD21">
        <f t="shared" si="19"/>
        <v>-83.447559101581234</v>
      </c>
      <c r="AE21">
        <f t="shared" si="20"/>
        <v>-349.10635896662353</v>
      </c>
      <c r="AF21">
        <f t="shared" si="21"/>
        <v>-27.843634475769132</v>
      </c>
      <c r="AG21">
        <f t="shared" si="22"/>
        <v>-234.27447219191765</v>
      </c>
      <c r="AH21">
        <f t="shared" si="23"/>
        <v>4.1803047379416141</v>
      </c>
      <c r="AI21">
        <f t="shared" si="24"/>
        <v>2.0456599026339095</v>
      </c>
      <c r="AJ21">
        <f t="shared" si="25"/>
        <v>3.4052510506013767</v>
      </c>
      <c r="AK21">
        <v>419.34377483548002</v>
      </c>
      <c r="AL21">
        <v>418.45359999999999</v>
      </c>
      <c r="AM21">
        <v>4.3507984728957901E-2</v>
      </c>
      <c r="AN21">
        <v>66.987079557782195</v>
      </c>
      <c r="AO21">
        <f t="shared" si="26"/>
        <v>1.8922349002626129</v>
      </c>
      <c r="AP21">
        <v>6.1600049882153698</v>
      </c>
      <c r="AQ21">
        <v>6.5785286666666698</v>
      </c>
      <c r="AR21">
        <v>-2.1896842105267899E-4</v>
      </c>
      <c r="AS21">
        <v>80.510000000000005</v>
      </c>
      <c r="AT21">
        <v>64</v>
      </c>
      <c r="AU21">
        <v>7</v>
      </c>
      <c r="AV21">
        <f t="shared" si="27"/>
        <v>1</v>
      </c>
      <c r="AW21">
        <f t="shared" si="28"/>
        <v>0</v>
      </c>
      <c r="AX21">
        <f t="shared" si="29"/>
        <v>47396.098791169788</v>
      </c>
      <c r="AY21" t="s">
        <v>437</v>
      </c>
      <c r="AZ21">
        <v>7886.54</v>
      </c>
      <c r="BA21">
        <v>257.95479999999998</v>
      </c>
      <c r="BB21">
        <v>1025.0841009906801</v>
      </c>
      <c r="BC21">
        <f t="shared" si="30"/>
        <v>0.74835742769719804</v>
      </c>
      <c r="BD21">
        <v>0.208640434184859</v>
      </c>
      <c r="BE21" t="s">
        <v>463</v>
      </c>
      <c r="BF21">
        <v>8463.67</v>
      </c>
      <c r="BG21">
        <v>216.19</v>
      </c>
      <c r="BH21">
        <v>247.55416695913701</v>
      </c>
      <c r="BI21">
        <f t="shared" si="31"/>
        <v>0.12669617863598392</v>
      </c>
      <c r="BJ21">
        <v>0.5</v>
      </c>
      <c r="BK21">
        <f t="shared" si="32"/>
        <v>1025.9744955192002</v>
      </c>
      <c r="BL21">
        <f t="shared" si="33"/>
        <v>3.4052510506013767</v>
      </c>
      <c r="BM21">
        <f t="shared" si="34"/>
        <v>64.993523980132039</v>
      </c>
      <c r="BN21">
        <f t="shared" si="35"/>
        <v>3.1156823394511914E-3</v>
      </c>
      <c r="BO21">
        <f t="shared" si="36"/>
        <v>3.1408476923754938</v>
      </c>
      <c r="BP21">
        <f t="shared" si="37"/>
        <v>144.07896524106533</v>
      </c>
      <c r="BQ21" t="s">
        <v>464</v>
      </c>
      <c r="BR21">
        <v>168.15</v>
      </c>
      <c r="BS21">
        <f t="shared" si="38"/>
        <v>168.15</v>
      </c>
      <c r="BT21">
        <f t="shared" si="39"/>
        <v>0.32075471778361941</v>
      </c>
      <c r="BU21">
        <f t="shared" si="40"/>
        <v>0.39499396770043121</v>
      </c>
      <c r="BV21">
        <f t="shared" si="41"/>
        <v>0.90733923779280135</v>
      </c>
      <c r="BW21">
        <f t="shared" si="42"/>
        <v>-3.0156017269247521</v>
      </c>
      <c r="BX21">
        <f t="shared" si="43"/>
        <v>1.0135578617938743</v>
      </c>
      <c r="BY21">
        <f t="shared" si="44"/>
        <v>0.30722159058618581</v>
      </c>
      <c r="BZ21">
        <f t="shared" si="45"/>
        <v>0.69277840941381419</v>
      </c>
      <c r="CA21">
        <v>1206</v>
      </c>
      <c r="CB21">
        <v>290</v>
      </c>
      <c r="CC21">
        <v>240.7</v>
      </c>
      <c r="CD21">
        <v>185</v>
      </c>
      <c r="CE21">
        <v>8463.67</v>
      </c>
      <c r="CF21">
        <v>240.2</v>
      </c>
      <c r="CG21">
        <v>0.5</v>
      </c>
      <c r="CH21">
        <v>300</v>
      </c>
      <c r="CI21">
        <v>24.1</v>
      </c>
      <c r="CJ21">
        <v>247.55416695913701</v>
      </c>
      <c r="CK21">
        <v>1.0130393592631699</v>
      </c>
      <c r="CL21">
        <v>-6.2210576036248302</v>
      </c>
      <c r="CM21">
        <v>0.75886686634994305</v>
      </c>
      <c r="CN21">
        <v>0.705895733344992</v>
      </c>
      <c r="CO21">
        <v>-6.0283733036707501E-3</v>
      </c>
      <c r="CP21">
        <v>290</v>
      </c>
      <c r="CQ21">
        <v>239.86</v>
      </c>
      <c r="CR21">
        <v>805</v>
      </c>
      <c r="CS21">
        <v>8443.18</v>
      </c>
      <c r="CT21">
        <v>240.19</v>
      </c>
      <c r="CU21">
        <v>-0.33</v>
      </c>
      <c r="DI21">
        <f t="shared" si="46"/>
        <v>1200.06</v>
      </c>
      <c r="DJ21">
        <f t="shared" si="47"/>
        <v>1025.9744955192002</v>
      </c>
      <c r="DK21">
        <f t="shared" si="48"/>
        <v>0.85493599946602683</v>
      </c>
      <c r="DL21">
        <f t="shared" si="49"/>
        <v>0.18842647896943177</v>
      </c>
      <c r="DM21">
        <v>2</v>
      </c>
      <c r="DN21">
        <v>0.5</v>
      </c>
      <c r="DO21" t="s">
        <v>439</v>
      </c>
      <c r="DP21">
        <v>2</v>
      </c>
      <c r="DQ21" t="b">
        <v>1</v>
      </c>
      <c r="DR21">
        <v>1661381377</v>
      </c>
      <c r="DS21">
        <v>415.76900000000001</v>
      </c>
      <c r="DT21">
        <v>416.887</v>
      </c>
      <c r="DU21">
        <v>6.56996</v>
      </c>
      <c r="DV21">
        <v>6.1183399999999999</v>
      </c>
      <c r="DW21">
        <v>417.87400000000002</v>
      </c>
      <c r="DX21">
        <v>6.6902100000000004</v>
      </c>
      <c r="DY21">
        <v>899.96900000000005</v>
      </c>
      <c r="DZ21">
        <v>100.559</v>
      </c>
      <c r="EA21">
        <v>9.4385200000000002E-2</v>
      </c>
      <c r="EB21">
        <v>31.033899999999999</v>
      </c>
      <c r="EC21">
        <v>33.307400000000001</v>
      </c>
      <c r="ED21">
        <v>999.9</v>
      </c>
      <c r="EE21">
        <v>0</v>
      </c>
      <c r="EF21">
        <v>0</v>
      </c>
      <c r="EG21">
        <v>9006.8799999999992</v>
      </c>
      <c r="EH21">
        <v>0</v>
      </c>
      <c r="EI21">
        <v>2.1671100000000001</v>
      </c>
      <c r="EJ21">
        <v>-1.1171599999999999</v>
      </c>
      <c r="EK21">
        <v>418.51900000000001</v>
      </c>
      <c r="EL21">
        <v>419.45299999999997</v>
      </c>
      <c r="EM21">
        <v>0.451623</v>
      </c>
      <c r="EN21">
        <v>416.887</v>
      </c>
      <c r="EO21">
        <v>6.1183399999999999</v>
      </c>
      <c r="EP21">
        <v>0.66067200000000004</v>
      </c>
      <c r="EQ21">
        <v>0.61525700000000005</v>
      </c>
      <c r="ER21">
        <v>1.02084</v>
      </c>
      <c r="ES21">
        <v>3.6004300000000003E-2</v>
      </c>
      <c r="ET21">
        <v>1200.06</v>
      </c>
      <c r="EU21">
        <v>0.50004899999999997</v>
      </c>
      <c r="EV21">
        <v>0.49995099999999998</v>
      </c>
      <c r="EW21">
        <v>0</v>
      </c>
      <c r="EX21">
        <v>216.15199999999999</v>
      </c>
      <c r="EY21">
        <v>5.0003000000000002</v>
      </c>
      <c r="EZ21">
        <v>2305.87</v>
      </c>
      <c r="FA21">
        <v>12018.9</v>
      </c>
      <c r="FB21">
        <v>42.186999999999998</v>
      </c>
      <c r="FC21">
        <v>43.75</v>
      </c>
      <c r="FD21">
        <v>43.436999999999998</v>
      </c>
      <c r="FE21">
        <v>43.75</v>
      </c>
      <c r="FF21">
        <v>44.186999999999998</v>
      </c>
      <c r="FG21">
        <v>597.59</v>
      </c>
      <c r="FH21">
        <v>597.47</v>
      </c>
      <c r="FI21">
        <v>0</v>
      </c>
      <c r="FJ21">
        <v>236.40000009536701</v>
      </c>
      <c r="FK21">
        <v>0</v>
      </c>
      <c r="FL21">
        <v>216.19</v>
      </c>
      <c r="FM21">
        <v>-0.87869231206034104</v>
      </c>
      <c r="FN21">
        <v>-9.8638461383022804</v>
      </c>
      <c r="FO21">
        <v>2306.902</v>
      </c>
      <c r="FP21">
        <v>15</v>
      </c>
      <c r="FQ21">
        <v>1661380939</v>
      </c>
      <c r="FR21" t="s">
        <v>455</v>
      </c>
      <c r="FS21">
        <v>1661380921</v>
      </c>
      <c r="FT21">
        <v>1661380939</v>
      </c>
      <c r="FU21">
        <v>16</v>
      </c>
      <c r="FV21">
        <v>0.38500000000000001</v>
      </c>
      <c r="FW21">
        <v>5.6000000000000001E-2</v>
      </c>
      <c r="FX21">
        <v>-2.1040000000000001</v>
      </c>
      <c r="FY21">
        <v>-0.14299999999999999</v>
      </c>
      <c r="FZ21">
        <v>421</v>
      </c>
      <c r="GA21">
        <v>1</v>
      </c>
      <c r="GB21">
        <v>0.48</v>
      </c>
      <c r="GC21">
        <v>0.64</v>
      </c>
      <c r="GD21">
        <v>-0.94465542857142903</v>
      </c>
      <c r="GE21">
        <v>-0.74530753246753401</v>
      </c>
      <c r="GF21">
        <v>8.0861683126524295E-2</v>
      </c>
      <c r="GG21">
        <v>0</v>
      </c>
      <c r="GH21">
        <v>216.238647058824</v>
      </c>
      <c r="GI21">
        <v>-1.0589457637527799</v>
      </c>
      <c r="GJ21">
        <v>0.19343852684462901</v>
      </c>
      <c r="GK21">
        <v>0</v>
      </c>
      <c r="GL21">
        <v>0.40586819047618999</v>
      </c>
      <c r="GM21">
        <v>3.0052753246753001E-2</v>
      </c>
      <c r="GN21">
        <v>5.2875359336304398E-3</v>
      </c>
      <c r="GO21">
        <v>1</v>
      </c>
      <c r="GP21">
        <v>1</v>
      </c>
      <c r="GQ21">
        <v>3</v>
      </c>
      <c r="GR21" t="s">
        <v>456</v>
      </c>
      <c r="GS21">
        <v>3.5473599999999998</v>
      </c>
      <c r="GT21">
        <v>2.8350900000000001</v>
      </c>
      <c r="GU21">
        <v>0.101799</v>
      </c>
      <c r="GV21">
        <v>0.101581</v>
      </c>
      <c r="GW21">
        <v>4.4499299999999999E-2</v>
      </c>
      <c r="GX21">
        <v>4.1591999999999997E-2</v>
      </c>
      <c r="GY21">
        <v>31429.1</v>
      </c>
      <c r="GZ21">
        <v>28450.3</v>
      </c>
      <c r="HA21">
        <v>31213.200000000001</v>
      </c>
      <c r="HB21">
        <v>28985.7</v>
      </c>
      <c r="HC21">
        <v>39767.4</v>
      </c>
      <c r="HD21">
        <v>37798.6</v>
      </c>
      <c r="HE21">
        <v>44258</v>
      </c>
      <c r="HF21">
        <v>42109.3</v>
      </c>
      <c r="HG21">
        <v>2.5550000000000002</v>
      </c>
      <c r="HH21">
        <v>2.04705</v>
      </c>
      <c r="HI21">
        <v>0.370778</v>
      </c>
      <c r="HJ21">
        <v>0</v>
      </c>
      <c r="HK21">
        <v>27.2759</v>
      </c>
      <c r="HL21">
        <v>999.9</v>
      </c>
      <c r="HM21">
        <v>26.181000000000001</v>
      </c>
      <c r="HN21">
        <v>30.837</v>
      </c>
      <c r="HO21">
        <v>11.6365</v>
      </c>
      <c r="HP21">
        <v>51.922899999999998</v>
      </c>
      <c r="HQ21">
        <v>43.573700000000002</v>
      </c>
      <c r="HR21">
        <v>2</v>
      </c>
      <c r="HS21">
        <v>-4.2878600000000003E-2</v>
      </c>
      <c r="HT21">
        <v>-0.18865499999999999</v>
      </c>
      <c r="HU21">
        <v>20.244700000000002</v>
      </c>
      <c r="HV21">
        <v>5.2234299999999996</v>
      </c>
      <c r="HW21">
        <v>11.9825</v>
      </c>
      <c r="HX21">
        <v>4.99085</v>
      </c>
      <c r="HY21">
        <v>3.2949999999999999</v>
      </c>
      <c r="HZ21">
        <v>8995.7000000000007</v>
      </c>
      <c r="IA21">
        <v>9999</v>
      </c>
      <c r="IB21">
        <v>-25234.2</v>
      </c>
      <c r="IC21">
        <v>10.3</v>
      </c>
      <c r="ID21">
        <v>1.8775900000000001</v>
      </c>
      <c r="IE21">
        <v>1.87653</v>
      </c>
      <c r="IF21">
        <v>1.8751199999999999</v>
      </c>
      <c r="IG21">
        <v>1.87714</v>
      </c>
      <c r="IH21">
        <v>1.8778999999999999</v>
      </c>
      <c r="II21">
        <v>1.87531</v>
      </c>
      <c r="IJ21">
        <v>1.8794</v>
      </c>
      <c r="IK21">
        <v>1.88093</v>
      </c>
      <c r="IL21">
        <v>5</v>
      </c>
      <c r="IM21">
        <v>0</v>
      </c>
      <c r="IN21">
        <v>0</v>
      </c>
      <c r="IO21">
        <v>0</v>
      </c>
      <c r="IP21" t="s">
        <v>442</v>
      </c>
      <c r="IQ21" t="s">
        <v>443</v>
      </c>
      <c r="IR21" t="s">
        <v>444</v>
      </c>
      <c r="IS21" t="s">
        <v>445</v>
      </c>
      <c r="IT21" t="s">
        <v>445</v>
      </c>
      <c r="IU21" t="s">
        <v>444</v>
      </c>
      <c r="IV21">
        <v>0</v>
      </c>
      <c r="IW21">
        <v>100</v>
      </c>
      <c r="IX21">
        <v>100</v>
      </c>
      <c r="IY21">
        <v>-2.105</v>
      </c>
      <c r="IZ21">
        <v>-0.1203</v>
      </c>
      <c r="JA21">
        <v>-2.10436363636359</v>
      </c>
      <c r="JB21">
        <v>0</v>
      </c>
      <c r="JC21">
        <v>0</v>
      </c>
      <c r="JD21">
        <v>0</v>
      </c>
      <c r="JE21">
        <v>-0.13941916466905699</v>
      </c>
      <c r="JF21">
        <v>-4.04678581008747E-3</v>
      </c>
      <c r="JG21">
        <v>1.0821509135867399E-3</v>
      </c>
      <c r="JH21">
        <v>-7.3057732816702703E-6</v>
      </c>
      <c r="JI21">
        <v>2</v>
      </c>
      <c r="JJ21">
        <v>9</v>
      </c>
      <c r="JK21">
        <v>2</v>
      </c>
      <c r="JL21">
        <v>33</v>
      </c>
      <c r="JM21">
        <v>7.6</v>
      </c>
      <c r="JN21">
        <v>7.3</v>
      </c>
      <c r="JO21">
        <v>0.157471</v>
      </c>
      <c r="JP21">
        <v>4.99878</v>
      </c>
      <c r="JQ21">
        <v>2.2485400000000002</v>
      </c>
      <c r="JR21">
        <v>2.5915499999999998</v>
      </c>
      <c r="JS21">
        <v>2.19482</v>
      </c>
      <c r="JT21">
        <v>2.4401899999999999</v>
      </c>
      <c r="JU21">
        <v>32.6648</v>
      </c>
      <c r="JV21">
        <v>24.280100000000001</v>
      </c>
      <c r="JW21">
        <v>2</v>
      </c>
      <c r="JX21">
        <v>879.47199999999998</v>
      </c>
      <c r="JY21">
        <v>500.56900000000002</v>
      </c>
      <c r="JZ21">
        <v>29.610299999999999</v>
      </c>
      <c r="KA21">
        <v>26.921099999999999</v>
      </c>
      <c r="KB21">
        <v>30.0001</v>
      </c>
      <c r="KC21">
        <v>26.6937</v>
      </c>
      <c r="KD21">
        <v>26.664100000000001</v>
      </c>
      <c r="KE21">
        <v>-1</v>
      </c>
      <c r="KF21">
        <v>100</v>
      </c>
      <c r="KG21">
        <v>0</v>
      </c>
      <c r="KH21">
        <v>29.595099999999999</v>
      </c>
      <c r="KI21">
        <v>420</v>
      </c>
      <c r="KJ21">
        <v>5.9607000000000001</v>
      </c>
      <c r="KK21">
        <v>99.730699999999999</v>
      </c>
      <c r="KL21">
        <v>96.540599999999998</v>
      </c>
    </row>
    <row r="22" spans="1:298" x14ac:dyDescent="0.2">
      <c r="A22">
        <v>6</v>
      </c>
      <c r="B22">
        <v>1661381617</v>
      </c>
      <c r="C22">
        <v>1447.9000000953699</v>
      </c>
      <c r="D22" t="s">
        <v>465</v>
      </c>
      <c r="E22" t="s">
        <v>466</v>
      </c>
      <c r="F22" t="s">
        <v>435</v>
      </c>
      <c r="H22" t="s">
        <v>436</v>
      </c>
      <c r="J22">
        <v>1661381617</v>
      </c>
      <c r="K22">
        <f t="shared" si="0"/>
        <v>1.9768850601205872E-3</v>
      </c>
      <c r="L22">
        <f t="shared" si="1"/>
        <v>1.976885060120587</v>
      </c>
      <c r="M22">
        <f t="shared" si="2"/>
        <v>2.7090269102934816</v>
      </c>
      <c r="N22">
        <f t="shared" si="3"/>
        <v>416.649</v>
      </c>
      <c r="O22">
        <f t="shared" si="4"/>
        <v>267.35557397862635</v>
      </c>
      <c r="P22">
        <f t="shared" si="5"/>
        <v>26.90922160635624</v>
      </c>
      <c r="Q22">
        <f t="shared" si="6"/>
        <v>41.935539649392304</v>
      </c>
      <c r="R22">
        <f t="shared" si="7"/>
        <v>3.6500392301510066E-2</v>
      </c>
      <c r="S22">
        <f t="shared" si="8"/>
        <v>2.842606496543409</v>
      </c>
      <c r="T22">
        <f t="shared" si="9"/>
        <v>3.6242003332596459E-2</v>
      </c>
      <c r="U22">
        <f t="shared" si="10"/>
        <v>2.2674314684727602E-2</v>
      </c>
      <c r="V22">
        <f t="shared" si="11"/>
        <v>226.11292535176864</v>
      </c>
      <c r="W22">
        <f t="shared" si="12"/>
        <v>34.893826309855918</v>
      </c>
      <c r="X22">
        <f t="shared" si="13"/>
        <v>36.232100000000003</v>
      </c>
      <c r="Y22">
        <f t="shared" si="14"/>
        <v>6.0453754356378413</v>
      </c>
      <c r="Z22">
        <f t="shared" si="15"/>
        <v>13.813299387937608</v>
      </c>
      <c r="AA22">
        <f t="shared" si="16"/>
        <v>0.740333897413612</v>
      </c>
      <c r="AB22">
        <f t="shared" si="17"/>
        <v>5.359573238962045</v>
      </c>
      <c r="AC22">
        <f t="shared" si="18"/>
        <v>5.3050415382242289</v>
      </c>
      <c r="AD22">
        <f t="shared" si="19"/>
        <v>-87.180631151317897</v>
      </c>
      <c r="AE22">
        <f t="shared" si="20"/>
        <v>-333.56525909789173</v>
      </c>
      <c r="AF22">
        <f t="shared" si="21"/>
        <v>-27.443594584184048</v>
      </c>
      <c r="AG22">
        <f t="shared" si="22"/>
        <v>-222.07655948162503</v>
      </c>
      <c r="AH22">
        <f t="shared" si="23"/>
        <v>2.3784676434268137</v>
      </c>
      <c r="AI22">
        <f t="shared" si="24"/>
        <v>1.8625145663939846</v>
      </c>
      <c r="AJ22">
        <f t="shared" si="25"/>
        <v>2.7090269102934816</v>
      </c>
      <c r="AK22">
        <v>420.31593668664999</v>
      </c>
      <c r="AL22">
        <v>419.79595757575697</v>
      </c>
      <c r="AM22">
        <v>-2.9430566388988701E-2</v>
      </c>
      <c r="AN22">
        <v>66.987079557782195</v>
      </c>
      <c r="AO22">
        <f t="shared" si="26"/>
        <v>1.976885060120587</v>
      </c>
      <c r="AP22">
        <v>6.9333470358246796</v>
      </c>
      <c r="AQ22">
        <v>7.34972515151515</v>
      </c>
      <c r="AR22">
        <v>5.5945999999996304E-3</v>
      </c>
      <c r="AS22">
        <v>80.510000000000005</v>
      </c>
      <c r="AT22">
        <v>61</v>
      </c>
      <c r="AU22">
        <v>7</v>
      </c>
      <c r="AV22">
        <f t="shared" si="27"/>
        <v>1</v>
      </c>
      <c r="AW22">
        <f t="shared" si="28"/>
        <v>0</v>
      </c>
      <c r="AX22">
        <f t="shared" si="29"/>
        <v>46770.152861851522</v>
      </c>
      <c r="AY22" t="s">
        <v>437</v>
      </c>
      <c r="AZ22">
        <v>7886.54</v>
      </c>
      <c r="BA22">
        <v>257.95479999999998</v>
      </c>
      <c r="BB22">
        <v>1025.0841009906801</v>
      </c>
      <c r="BC22">
        <f t="shared" si="30"/>
        <v>0.74835742769719804</v>
      </c>
      <c r="BD22">
        <v>0.208640434184859</v>
      </c>
      <c r="BE22" t="s">
        <v>467</v>
      </c>
      <c r="BF22">
        <v>8462.86</v>
      </c>
      <c r="BG22">
        <v>210.00720000000001</v>
      </c>
      <c r="BH22">
        <v>237.14917187300901</v>
      </c>
      <c r="BI22">
        <f t="shared" si="31"/>
        <v>0.11445105061359118</v>
      </c>
      <c r="BJ22">
        <v>0.5</v>
      </c>
      <c r="BK22">
        <f t="shared" si="32"/>
        <v>1025.9237955190511</v>
      </c>
      <c r="BL22">
        <f t="shared" si="33"/>
        <v>2.7090269102934816</v>
      </c>
      <c r="BM22">
        <f t="shared" si="34"/>
        <v>58.709028123319236</v>
      </c>
      <c r="BN22">
        <f t="shared" si="35"/>
        <v>2.4372048752837328E-3</v>
      </c>
      <c r="BO22">
        <f t="shared" si="36"/>
        <v>3.3225286974208887</v>
      </c>
      <c r="BP22">
        <f t="shared" si="37"/>
        <v>140.49139565463389</v>
      </c>
      <c r="BQ22" t="s">
        <v>468</v>
      </c>
      <c r="BR22">
        <v>164.61</v>
      </c>
      <c r="BS22">
        <f t="shared" si="38"/>
        <v>164.61</v>
      </c>
      <c r="BT22">
        <f t="shared" si="39"/>
        <v>0.30587992907625661</v>
      </c>
      <c r="BU22">
        <f t="shared" si="40"/>
        <v>0.37416986122374274</v>
      </c>
      <c r="BV22">
        <f t="shared" si="41"/>
        <v>0.91569859942386034</v>
      </c>
      <c r="BW22">
        <f t="shared" si="42"/>
        <v>-1.3045495049389038</v>
      </c>
      <c r="BX22">
        <f t="shared" si="43"/>
        <v>1.0271214097807533</v>
      </c>
      <c r="BY22">
        <f t="shared" si="44"/>
        <v>0.29328566285365593</v>
      </c>
      <c r="BZ22">
        <f t="shared" si="45"/>
        <v>0.70671433714634402</v>
      </c>
      <c r="CA22">
        <v>1208</v>
      </c>
      <c r="CB22">
        <v>290</v>
      </c>
      <c r="CC22">
        <v>233.04</v>
      </c>
      <c r="CD22">
        <v>155</v>
      </c>
      <c r="CE22">
        <v>8462.86</v>
      </c>
      <c r="CF22">
        <v>232.3</v>
      </c>
      <c r="CG22">
        <v>0.74</v>
      </c>
      <c r="CH22">
        <v>300</v>
      </c>
      <c r="CI22">
        <v>24.1</v>
      </c>
      <c r="CJ22">
        <v>237.14917187300901</v>
      </c>
      <c r="CK22">
        <v>1.0916778828304701</v>
      </c>
      <c r="CL22">
        <v>-4.10689938436491</v>
      </c>
      <c r="CM22">
        <v>0.81739738740441703</v>
      </c>
      <c r="CN22">
        <v>0.47412113835101299</v>
      </c>
      <c r="CO22">
        <v>-6.0257477196885498E-3</v>
      </c>
      <c r="CP22">
        <v>290</v>
      </c>
      <c r="CQ22">
        <v>232.04</v>
      </c>
      <c r="CR22">
        <v>885</v>
      </c>
      <c r="CS22">
        <v>8437.27</v>
      </c>
      <c r="CT22">
        <v>232.28</v>
      </c>
      <c r="CU22">
        <v>-0.24</v>
      </c>
      <c r="DI22">
        <f t="shared" si="46"/>
        <v>1200</v>
      </c>
      <c r="DJ22">
        <f t="shared" si="47"/>
        <v>1025.9237955190511</v>
      </c>
      <c r="DK22">
        <f t="shared" si="48"/>
        <v>0.85493649626587587</v>
      </c>
      <c r="DL22">
        <f t="shared" si="49"/>
        <v>0.18842743779314053</v>
      </c>
      <c r="DM22">
        <v>2</v>
      </c>
      <c r="DN22">
        <v>0.5</v>
      </c>
      <c r="DO22" t="s">
        <v>439</v>
      </c>
      <c r="DP22">
        <v>2</v>
      </c>
      <c r="DQ22" t="b">
        <v>1</v>
      </c>
      <c r="DR22">
        <v>1661381617</v>
      </c>
      <c r="DS22">
        <v>416.649</v>
      </c>
      <c r="DT22">
        <v>417.35</v>
      </c>
      <c r="DU22">
        <v>7.3555599999999997</v>
      </c>
      <c r="DV22">
        <v>6.9447099999999997</v>
      </c>
      <c r="DW22">
        <v>418.75400000000002</v>
      </c>
      <c r="DX22">
        <v>7.4678899999999997</v>
      </c>
      <c r="DY22">
        <v>899.995</v>
      </c>
      <c r="DZ22">
        <v>100.554</v>
      </c>
      <c r="EA22">
        <v>9.55627E-2</v>
      </c>
      <c r="EB22">
        <v>34.055500000000002</v>
      </c>
      <c r="EC22">
        <v>36.232100000000003</v>
      </c>
      <c r="ED22">
        <v>999.9</v>
      </c>
      <c r="EE22">
        <v>0</v>
      </c>
      <c r="EF22">
        <v>0</v>
      </c>
      <c r="EG22">
        <v>8976.25</v>
      </c>
      <c r="EH22">
        <v>0</v>
      </c>
      <c r="EI22">
        <v>2.1671100000000001</v>
      </c>
      <c r="EJ22">
        <v>-0.70047000000000004</v>
      </c>
      <c r="EK22">
        <v>419.73700000000002</v>
      </c>
      <c r="EL22">
        <v>420.26900000000001</v>
      </c>
      <c r="EM22">
        <v>0.41084700000000002</v>
      </c>
      <c r="EN22">
        <v>417.35</v>
      </c>
      <c r="EO22">
        <v>6.9447099999999997</v>
      </c>
      <c r="EP22">
        <v>0.73962899999999998</v>
      </c>
      <c r="EQ22">
        <v>0.69831600000000005</v>
      </c>
      <c r="ER22">
        <v>2.59856</v>
      </c>
      <c r="ES22">
        <v>1.79274</v>
      </c>
      <c r="ET22">
        <v>1200</v>
      </c>
      <c r="EU22">
        <v>0.50002999999999997</v>
      </c>
      <c r="EV22">
        <v>0.49997000000000003</v>
      </c>
      <c r="EW22">
        <v>0</v>
      </c>
      <c r="EX22">
        <v>210.04400000000001</v>
      </c>
      <c r="EY22">
        <v>5.0003000000000002</v>
      </c>
      <c r="EZ22">
        <v>2245</v>
      </c>
      <c r="FA22">
        <v>12018.2</v>
      </c>
      <c r="FB22">
        <v>42.75</v>
      </c>
      <c r="FC22">
        <v>44.125</v>
      </c>
      <c r="FD22">
        <v>43.811999999999998</v>
      </c>
      <c r="FE22">
        <v>44.125</v>
      </c>
      <c r="FF22">
        <v>44.875</v>
      </c>
      <c r="FG22">
        <v>597.54</v>
      </c>
      <c r="FH22">
        <v>597.46</v>
      </c>
      <c r="FI22">
        <v>0</v>
      </c>
      <c r="FJ22">
        <v>236</v>
      </c>
      <c r="FK22">
        <v>0</v>
      </c>
      <c r="FL22">
        <v>210.00720000000001</v>
      </c>
      <c r="FM22">
        <v>-0.58976923566610795</v>
      </c>
      <c r="FN22">
        <v>-9.0576922942477296</v>
      </c>
      <c r="FO22">
        <v>2246.4207999999999</v>
      </c>
      <c r="FP22">
        <v>15</v>
      </c>
      <c r="FQ22">
        <v>1661380939</v>
      </c>
      <c r="FR22" t="s">
        <v>455</v>
      </c>
      <c r="FS22">
        <v>1661380921</v>
      </c>
      <c r="FT22">
        <v>1661380939</v>
      </c>
      <c r="FU22">
        <v>16</v>
      </c>
      <c r="FV22">
        <v>0.38500000000000001</v>
      </c>
      <c r="FW22">
        <v>5.6000000000000001E-2</v>
      </c>
      <c r="FX22">
        <v>-2.1040000000000001</v>
      </c>
      <c r="FY22">
        <v>-0.14299999999999999</v>
      </c>
      <c r="FZ22">
        <v>421</v>
      </c>
      <c r="GA22">
        <v>1</v>
      </c>
      <c r="GB22">
        <v>0.48</v>
      </c>
      <c r="GC22">
        <v>0.64</v>
      </c>
      <c r="GD22">
        <v>-0.88254333333333301</v>
      </c>
      <c r="GE22">
        <v>1.548354</v>
      </c>
      <c r="GF22">
        <v>0.15945971624067201</v>
      </c>
      <c r="GG22">
        <v>0</v>
      </c>
      <c r="GH22">
        <v>210.06502941176501</v>
      </c>
      <c r="GI22">
        <v>-0.83729564510015997</v>
      </c>
      <c r="GJ22">
        <v>0.176289949213707</v>
      </c>
      <c r="GK22">
        <v>1</v>
      </c>
      <c r="GL22">
        <v>0.42354590476190501</v>
      </c>
      <c r="GM22">
        <v>-3.5674363636364198E-2</v>
      </c>
      <c r="GN22">
        <v>8.2633919410785607E-3</v>
      </c>
      <c r="GO22">
        <v>1</v>
      </c>
      <c r="GP22">
        <v>2</v>
      </c>
      <c r="GQ22">
        <v>3</v>
      </c>
      <c r="GR22" t="s">
        <v>450</v>
      </c>
      <c r="GS22">
        <v>3.5478800000000001</v>
      </c>
      <c r="GT22">
        <v>2.8360300000000001</v>
      </c>
      <c r="GU22">
        <v>0.101961</v>
      </c>
      <c r="GV22">
        <v>0.10166699999999999</v>
      </c>
      <c r="GW22">
        <v>4.8621600000000001E-2</v>
      </c>
      <c r="GX22">
        <v>4.6044399999999999E-2</v>
      </c>
      <c r="GY22">
        <v>31424.2</v>
      </c>
      <c r="GZ22">
        <v>28448</v>
      </c>
      <c r="HA22">
        <v>31214</v>
      </c>
      <c r="HB22">
        <v>28986.2</v>
      </c>
      <c r="HC22">
        <v>39596.199999999997</v>
      </c>
      <c r="HD22">
        <v>37623</v>
      </c>
      <c r="HE22">
        <v>44259.5</v>
      </c>
      <c r="HF22">
        <v>42110</v>
      </c>
      <c r="HG22">
        <v>2.5575700000000001</v>
      </c>
      <c r="HH22">
        <v>2.04895</v>
      </c>
      <c r="HI22">
        <v>0.42585699999999999</v>
      </c>
      <c r="HJ22">
        <v>0</v>
      </c>
      <c r="HK22">
        <v>29.332799999999999</v>
      </c>
      <c r="HL22">
        <v>999.9</v>
      </c>
      <c r="HM22">
        <v>26.303000000000001</v>
      </c>
      <c r="HN22">
        <v>30.927</v>
      </c>
      <c r="HO22">
        <v>11.751899999999999</v>
      </c>
      <c r="HP22">
        <v>52.1629</v>
      </c>
      <c r="HQ22">
        <v>43.553699999999999</v>
      </c>
      <c r="HR22">
        <v>2</v>
      </c>
      <c r="HS22">
        <v>-4.0691100000000001E-2</v>
      </c>
      <c r="HT22">
        <v>-1.92689</v>
      </c>
      <c r="HU22">
        <v>20.233699999999999</v>
      </c>
      <c r="HV22">
        <v>5.2253800000000004</v>
      </c>
      <c r="HW22">
        <v>11.9855</v>
      </c>
      <c r="HX22">
        <v>4.9916</v>
      </c>
      <c r="HY22">
        <v>3.2957999999999998</v>
      </c>
      <c r="HZ22">
        <v>8995.7000000000007</v>
      </c>
      <c r="IA22">
        <v>9999</v>
      </c>
      <c r="IB22">
        <v>-25194.7</v>
      </c>
      <c r="IC22">
        <v>10.4</v>
      </c>
      <c r="ID22">
        <v>1.8776200000000001</v>
      </c>
      <c r="IE22">
        <v>1.87653</v>
      </c>
      <c r="IF22">
        <v>1.8751500000000001</v>
      </c>
      <c r="IG22">
        <v>1.87714</v>
      </c>
      <c r="IH22">
        <v>1.87791</v>
      </c>
      <c r="II22">
        <v>1.8753599999999999</v>
      </c>
      <c r="IJ22">
        <v>1.8794299999999999</v>
      </c>
      <c r="IK22">
        <v>1.8809499999999999</v>
      </c>
      <c r="IL22">
        <v>5</v>
      </c>
      <c r="IM22">
        <v>0</v>
      </c>
      <c r="IN22">
        <v>0</v>
      </c>
      <c r="IO22">
        <v>0</v>
      </c>
      <c r="IP22" t="s">
        <v>442</v>
      </c>
      <c r="IQ22" t="s">
        <v>443</v>
      </c>
      <c r="IR22" t="s">
        <v>444</v>
      </c>
      <c r="IS22" t="s">
        <v>445</v>
      </c>
      <c r="IT22" t="s">
        <v>445</v>
      </c>
      <c r="IU22" t="s">
        <v>444</v>
      </c>
      <c r="IV22">
        <v>0</v>
      </c>
      <c r="IW22">
        <v>100</v>
      </c>
      <c r="IX22">
        <v>100</v>
      </c>
      <c r="IY22">
        <v>-2.105</v>
      </c>
      <c r="IZ22">
        <v>-0.1123</v>
      </c>
      <c r="JA22">
        <v>-2.10436363636359</v>
      </c>
      <c r="JB22">
        <v>0</v>
      </c>
      <c r="JC22">
        <v>0</v>
      </c>
      <c r="JD22">
        <v>0</v>
      </c>
      <c r="JE22">
        <v>-0.13941916466905699</v>
      </c>
      <c r="JF22">
        <v>-4.04678581008747E-3</v>
      </c>
      <c r="JG22">
        <v>1.0821509135867399E-3</v>
      </c>
      <c r="JH22">
        <v>-7.3057732816702703E-6</v>
      </c>
      <c r="JI22">
        <v>2</v>
      </c>
      <c r="JJ22">
        <v>9</v>
      </c>
      <c r="JK22">
        <v>2</v>
      </c>
      <c r="JL22">
        <v>33</v>
      </c>
      <c r="JM22">
        <v>11.6</v>
      </c>
      <c r="JN22">
        <v>11.3</v>
      </c>
      <c r="JO22">
        <v>0.157471</v>
      </c>
      <c r="JP22">
        <v>4.99878</v>
      </c>
      <c r="JQ22">
        <v>2.2485400000000002</v>
      </c>
      <c r="JR22">
        <v>2.5915499999999998</v>
      </c>
      <c r="JS22">
        <v>2.19482</v>
      </c>
      <c r="JT22">
        <v>2.4047900000000002</v>
      </c>
      <c r="JU22">
        <v>32.642600000000002</v>
      </c>
      <c r="JV22">
        <v>24.2714</v>
      </c>
      <c r="JW22">
        <v>2</v>
      </c>
      <c r="JX22">
        <v>882.12900000000002</v>
      </c>
      <c r="JY22">
        <v>502.03800000000001</v>
      </c>
      <c r="JZ22">
        <v>34.569499999999998</v>
      </c>
      <c r="KA22">
        <v>26.9467</v>
      </c>
      <c r="KB22">
        <v>30.0001</v>
      </c>
      <c r="KC22">
        <v>26.704999999999998</v>
      </c>
      <c r="KD22">
        <v>26.6737</v>
      </c>
      <c r="KE22">
        <v>-1</v>
      </c>
      <c r="KF22">
        <v>100</v>
      </c>
      <c r="KG22">
        <v>0</v>
      </c>
      <c r="KH22">
        <v>34.530099999999997</v>
      </c>
      <c r="KI22">
        <v>420</v>
      </c>
      <c r="KJ22">
        <v>7.0149600000000003</v>
      </c>
      <c r="KK22">
        <v>99.733699999999999</v>
      </c>
      <c r="KL22">
        <v>96.542199999999994</v>
      </c>
    </row>
    <row r="23" spans="1:298" x14ac:dyDescent="0.2">
      <c r="A23">
        <v>7</v>
      </c>
      <c r="B23">
        <v>1661381857</v>
      </c>
      <c r="C23">
        <v>1687.9000000953699</v>
      </c>
      <c r="D23" t="s">
        <v>469</v>
      </c>
      <c r="E23" t="s">
        <v>470</v>
      </c>
      <c r="F23" t="s">
        <v>435</v>
      </c>
      <c r="H23" t="s">
        <v>436</v>
      </c>
      <c r="J23">
        <v>1661381857</v>
      </c>
      <c r="K23">
        <f t="shared" si="0"/>
        <v>2.1247764958492324E-3</v>
      </c>
      <c r="L23">
        <f t="shared" si="1"/>
        <v>2.1247764958492326</v>
      </c>
      <c r="M23">
        <f t="shared" si="2"/>
        <v>1.9163022237542362</v>
      </c>
      <c r="N23">
        <f t="shared" si="3"/>
        <v>413.85</v>
      </c>
      <c r="O23">
        <f t="shared" si="4"/>
        <v>282.98860913028949</v>
      </c>
      <c r="P23">
        <f t="shared" si="5"/>
        <v>28.480903919625991</v>
      </c>
      <c r="Q23">
        <f t="shared" si="6"/>
        <v>41.651224490490009</v>
      </c>
      <c r="R23">
        <f t="shared" si="7"/>
        <v>3.2658738200552956E-2</v>
      </c>
      <c r="S23">
        <f t="shared" si="8"/>
        <v>2.8471603990235401</v>
      </c>
      <c r="T23">
        <f t="shared" si="9"/>
        <v>3.2452040033202512E-2</v>
      </c>
      <c r="U23">
        <f t="shared" si="10"/>
        <v>2.0300986831474199E-2</v>
      </c>
      <c r="V23">
        <f t="shared" si="11"/>
        <v>226.10987435111821</v>
      </c>
      <c r="W23">
        <f t="shared" si="12"/>
        <v>37.87248845262048</v>
      </c>
      <c r="X23">
        <f t="shared" si="13"/>
        <v>39.147100000000002</v>
      </c>
      <c r="Y23">
        <f t="shared" si="14"/>
        <v>7.0824500123534797</v>
      </c>
      <c r="Z23">
        <f t="shared" si="15"/>
        <v>11.834691259973043</v>
      </c>
      <c r="AA23">
        <f t="shared" si="16"/>
        <v>0.74928424252863013</v>
      </c>
      <c r="AB23">
        <f t="shared" si="17"/>
        <v>6.3312529754184466</v>
      </c>
      <c r="AC23">
        <f t="shared" si="18"/>
        <v>6.3331657698248494</v>
      </c>
      <c r="AD23">
        <f t="shared" si="19"/>
        <v>-93.702643466951145</v>
      </c>
      <c r="AE23">
        <f t="shared" si="20"/>
        <v>-317.82904833142436</v>
      </c>
      <c r="AF23">
        <f t="shared" si="21"/>
        <v>-26.868728862570357</v>
      </c>
      <c r="AG23">
        <f t="shared" si="22"/>
        <v>-212.29054630982765</v>
      </c>
      <c r="AH23">
        <f t="shared" si="23"/>
        <v>2.502565277482971</v>
      </c>
      <c r="AI23">
        <f t="shared" si="24"/>
        <v>1.5854957895786261</v>
      </c>
      <c r="AJ23">
        <f t="shared" si="25"/>
        <v>1.9163022237542362</v>
      </c>
      <c r="AK23">
        <v>417.49987058657803</v>
      </c>
      <c r="AL23">
        <v>417.08818787878801</v>
      </c>
      <c r="AM23">
        <v>-5.9420994633800498E-3</v>
      </c>
      <c r="AN23">
        <v>66.987079557782195</v>
      </c>
      <c r="AO23">
        <f t="shared" si="26"/>
        <v>2.1247764958492326</v>
      </c>
      <c r="AP23">
        <v>7.0126823109751104</v>
      </c>
      <c r="AQ23">
        <v>7.4478709090909101</v>
      </c>
      <c r="AR23">
        <v>9.6077999999993405E-3</v>
      </c>
      <c r="AS23">
        <v>80.510000000000005</v>
      </c>
      <c r="AT23">
        <v>59</v>
      </c>
      <c r="AU23">
        <v>7</v>
      </c>
      <c r="AV23">
        <f t="shared" si="27"/>
        <v>1</v>
      </c>
      <c r="AW23">
        <f t="shared" si="28"/>
        <v>0</v>
      </c>
      <c r="AX23">
        <f t="shared" si="29"/>
        <v>46441.984932541134</v>
      </c>
      <c r="AY23" t="s">
        <v>437</v>
      </c>
      <c r="AZ23">
        <v>7886.54</v>
      </c>
      <c r="BA23">
        <v>257.95479999999998</v>
      </c>
      <c r="BB23">
        <v>1025.0841009906801</v>
      </c>
      <c r="BC23">
        <f t="shared" si="30"/>
        <v>0.74835742769719804</v>
      </c>
      <c r="BD23">
        <v>0.208640434184859</v>
      </c>
      <c r="BE23" t="s">
        <v>471</v>
      </c>
      <c r="BF23">
        <v>8466.32</v>
      </c>
      <c r="BG23">
        <v>206.0506</v>
      </c>
      <c r="BH23">
        <v>230.215398694773</v>
      </c>
      <c r="BI23">
        <f t="shared" si="31"/>
        <v>0.10496603976874486</v>
      </c>
      <c r="BJ23">
        <v>0.5</v>
      </c>
      <c r="BK23">
        <f t="shared" si="32"/>
        <v>1025.8994955187143</v>
      </c>
      <c r="BL23">
        <f t="shared" si="33"/>
        <v>1.9163022237542362</v>
      </c>
      <c r="BM23">
        <f t="shared" si="34"/>
        <v>53.842303622676326</v>
      </c>
      <c r="BN23">
        <f t="shared" si="35"/>
        <v>1.6645507645034478E-3</v>
      </c>
      <c r="BO23">
        <f t="shared" si="36"/>
        <v>3.4527173542798915</v>
      </c>
      <c r="BP23">
        <f t="shared" si="37"/>
        <v>138.02857726860213</v>
      </c>
      <c r="BQ23" t="s">
        <v>472</v>
      </c>
      <c r="BR23">
        <v>163.36000000000001</v>
      </c>
      <c r="BS23">
        <f t="shared" si="38"/>
        <v>163.36000000000001</v>
      </c>
      <c r="BT23">
        <f t="shared" si="39"/>
        <v>0.29040367878871576</v>
      </c>
      <c r="BU23">
        <f t="shared" si="40"/>
        <v>0.36144872615444135</v>
      </c>
      <c r="BV23">
        <f t="shared" si="41"/>
        <v>0.9224167008699039</v>
      </c>
      <c r="BW23">
        <f t="shared" si="42"/>
        <v>-0.87113627395482351</v>
      </c>
      <c r="BX23">
        <f t="shared" si="43"/>
        <v>1.0361600075364139</v>
      </c>
      <c r="BY23">
        <f t="shared" si="44"/>
        <v>0.2865619605310033</v>
      </c>
      <c r="BZ23">
        <f t="shared" si="45"/>
        <v>0.71343803946899675</v>
      </c>
      <c r="CA23">
        <v>1210</v>
      </c>
      <c r="CB23">
        <v>290</v>
      </c>
      <c r="CC23">
        <v>226.49</v>
      </c>
      <c r="CD23">
        <v>95</v>
      </c>
      <c r="CE23">
        <v>8466.32</v>
      </c>
      <c r="CF23">
        <v>226.13</v>
      </c>
      <c r="CG23">
        <v>0.36</v>
      </c>
      <c r="CH23">
        <v>300</v>
      </c>
      <c r="CI23">
        <v>24.1</v>
      </c>
      <c r="CJ23">
        <v>230.215398694773</v>
      </c>
      <c r="CK23">
        <v>1.2815471987245901</v>
      </c>
      <c r="CL23">
        <v>-3.4612632097860399</v>
      </c>
      <c r="CM23">
        <v>0.95913206728192701</v>
      </c>
      <c r="CN23">
        <v>0.317456754418943</v>
      </c>
      <c r="CO23">
        <v>-6.0231443826473897E-3</v>
      </c>
      <c r="CP23">
        <v>290</v>
      </c>
      <c r="CQ23">
        <v>226.6</v>
      </c>
      <c r="CR23">
        <v>755</v>
      </c>
      <c r="CS23">
        <v>8436.5400000000009</v>
      </c>
      <c r="CT23">
        <v>226.11</v>
      </c>
      <c r="CU23">
        <v>0.49</v>
      </c>
      <c r="DI23">
        <f t="shared" si="46"/>
        <v>1199.97</v>
      </c>
      <c r="DJ23">
        <f t="shared" si="47"/>
        <v>1025.8994955187143</v>
      </c>
      <c r="DK23">
        <f t="shared" si="48"/>
        <v>0.85493761970608784</v>
      </c>
      <c r="DL23">
        <f t="shared" si="49"/>
        <v>0.18842960603274933</v>
      </c>
      <c r="DM23">
        <v>2</v>
      </c>
      <c r="DN23">
        <v>0.5</v>
      </c>
      <c r="DO23" t="s">
        <v>439</v>
      </c>
      <c r="DP23">
        <v>2</v>
      </c>
      <c r="DQ23" t="b">
        <v>1</v>
      </c>
      <c r="DR23">
        <v>1661381857</v>
      </c>
      <c r="DS23">
        <v>413.85</v>
      </c>
      <c r="DT23">
        <v>414.55200000000002</v>
      </c>
      <c r="DU23">
        <v>7.4449500000000004</v>
      </c>
      <c r="DV23">
        <v>7.0952099999999998</v>
      </c>
      <c r="DW23">
        <v>416.07</v>
      </c>
      <c r="DX23">
        <v>7.5849500000000001</v>
      </c>
      <c r="DY23">
        <v>899.92100000000005</v>
      </c>
      <c r="DZ23">
        <v>100.548</v>
      </c>
      <c r="EA23">
        <v>9.5287399999999994E-2</v>
      </c>
      <c r="EB23">
        <v>37.076500000000003</v>
      </c>
      <c r="EC23">
        <v>39.147100000000002</v>
      </c>
      <c r="ED23">
        <v>999.9</v>
      </c>
      <c r="EE23">
        <v>0</v>
      </c>
      <c r="EF23">
        <v>0</v>
      </c>
      <c r="EG23">
        <v>9001.8799999999992</v>
      </c>
      <c r="EH23">
        <v>0</v>
      </c>
      <c r="EI23">
        <v>2.1671100000000001</v>
      </c>
      <c r="EJ23">
        <v>-0.58630400000000005</v>
      </c>
      <c r="EK23">
        <v>417.08300000000003</v>
      </c>
      <c r="EL23">
        <v>417.51400000000001</v>
      </c>
      <c r="EM23">
        <v>0.378695</v>
      </c>
      <c r="EN23">
        <v>414.55200000000002</v>
      </c>
      <c r="EO23">
        <v>7.0952099999999998</v>
      </c>
      <c r="EP23">
        <v>0.75148999999999999</v>
      </c>
      <c r="EQ23">
        <v>0.71341299999999996</v>
      </c>
      <c r="ER23">
        <v>2.8225600000000002</v>
      </c>
      <c r="ES23">
        <v>2.0919699999999999</v>
      </c>
      <c r="ET23">
        <v>1199.97</v>
      </c>
      <c r="EU23">
        <v>0.499998</v>
      </c>
      <c r="EV23">
        <v>0.50000199999999995</v>
      </c>
      <c r="EW23">
        <v>0</v>
      </c>
      <c r="EX23">
        <v>205.63300000000001</v>
      </c>
      <c r="EY23">
        <v>5.0003000000000002</v>
      </c>
      <c r="EZ23">
        <v>2207.62</v>
      </c>
      <c r="FA23">
        <v>12017.9</v>
      </c>
      <c r="FB23">
        <v>43.25</v>
      </c>
      <c r="FC23">
        <v>44.436999999999998</v>
      </c>
      <c r="FD23">
        <v>44.375</v>
      </c>
      <c r="FE23">
        <v>44.561999999999998</v>
      </c>
      <c r="FF23">
        <v>45.625</v>
      </c>
      <c r="FG23">
        <v>597.48</v>
      </c>
      <c r="FH23">
        <v>597.49</v>
      </c>
      <c r="FI23">
        <v>0</v>
      </c>
      <c r="FJ23">
        <v>235.799999952316</v>
      </c>
      <c r="FK23">
        <v>0</v>
      </c>
      <c r="FL23">
        <v>206.0506</v>
      </c>
      <c r="FM23">
        <v>-0.77230769448500303</v>
      </c>
      <c r="FN23">
        <v>-6.6607692349910002</v>
      </c>
      <c r="FO23">
        <v>2207.9672</v>
      </c>
      <c r="FP23">
        <v>15</v>
      </c>
      <c r="FQ23">
        <v>1661381899</v>
      </c>
      <c r="FR23" t="s">
        <v>473</v>
      </c>
      <c r="FS23">
        <v>1661381877</v>
      </c>
      <c r="FT23">
        <v>1661381899</v>
      </c>
      <c r="FU23">
        <v>17</v>
      </c>
      <c r="FV23">
        <v>-0.11600000000000001</v>
      </c>
      <c r="FW23">
        <v>3.0000000000000001E-3</v>
      </c>
      <c r="FX23">
        <v>-2.2200000000000002</v>
      </c>
      <c r="FY23">
        <v>-0.14000000000000001</v>
      </c>
      <c r="FZ23">
        <v>418</v>
      </c>
      <c r="GA23">
        <v>1</v>
      </c>
      <c r="GB23">
        <v>0.28999999999999998</v>
      </c>
      <c r="GC23">
        <v>0.56000000000000005</v>
      </c>
      <c r="GD23">
        <v>-0.52661276190476203</v>
      </c>
      <c r="GE23">
        <v>-7.9662155844155397E-2</v>
      </c>
      <c r="GF23">
        <v>4.0547070709655297E-2</v>
      </c>
      <c r="GG23">
        <v>1</v>
      </c>
      <c r="GH23">
        <v>206.14441176470601</v>
      </c>
      <c r="GI23">
        <v>-0.71786096695580404</v>
      </c>
      <c r="GJ23">
        <v>0.18536753914176601</v>
      </c>
      <c r="GK23">
        <v>1</v>
      </c>
      <c r="GL23">
        <v>0.47884604761904798</v>
      </c>
      <c r="GM23">
        <v>-0.20823335064935</v>
      </c>
      <c r="GN23">
        <v>2.4692062897631501E-2</v>
      </c>
      <c r="GO23">
        <v>0</v>
      </c>
      <c r="GP23">
        <v>2</v>
      </c>
      <c r="GQ23">
        <v>3</v>
      </c>
      <c r="GR23" t="s">
        <v>450</v>
      </c>
      <c r="GS23">
        <v>3.5478800000000001</v>
      </c>
      <c r="GT23">
        <v>2.83595</v>
      </c>
      <c r="GU23">
        <v>0.10144599999999999</v>
      </c>
      <c r="GV23">
        <v>0.101131</v>
      </c>
      <c r="GW23">
        <v>4.92217E-2</v>
      </c>
      <c r="GX23">
        <v>4.6828799999999997E-2</v>
      </c>
      <c r="GY23">
        <v>31441.3</v>
      </c>
      <c r="GZ23">
        <v>28463.4</v>
      </c>
      <c r="HA23">
        <v>31213.4</v>
      </c>
      <c r="HB23">
        <v>28985</v>
      </c>
      <c r="HC23">
        <v>39570.1</v>
      </c>
      <c r="HD23">
        <v>37589.9</v>
      </c>
      <c r="HE23">
        <v>44258.5</v>
      </c>
      <c r="HF23">
        <v>42107.7</v>
      </c>
      <c r="HG23">
        <v>2.5590000000000002</v>
      </c>
      <c r="HH23">
        <v>2.0482499999999999</v>
      </c>
      <c r="HI23">
        <v>0.47154699999999999</v>
      </c>
      <c r="HJ23">
        <v>0</v>
      </c>
      <c r="HK23">
        <v>31.539200000000001</v>
      </c>
      <c r="HL23">
        <v>999.9</v>
      </c>
      <c r="HM23">
        <v>26.242000000000001</v>
      </c>
      <c r="HN23">
        <v>30.968</v>
      </c>
      <c r="HO23">
        <v>11.7516</v>
      </c>
      <c r="HP23">
        <v>51.982900000000001</v>
      </c>
      <c r="HQ23">
        <v>43.545699999999997</v>
      </c>
      <c r="HR23">
        <v>2</v>
      </c>
      <c r="HS23">
        <v>-3.4441100000000002E-2</v>
      </c>
      <c r="HT23">
        <v>-3.5707599999999999</v>
      </c>
      <c r="HU23">
        <v>20.2074</v>
      </c>
      <c r="HV23">
        <v>5.22058</v>
      </c>
      <c r="HW23">
        <v>11.986000000000001</v>
      </c>
      <c r="HX23">
        <v>4.9904500000000001</v>
      </c>
      <c r="HY23">
        <v>3.2947199999999999</v>
      </c>
      <c r="HZ23">
        <v>8995.7000000000007</v>
      </c>
      <c r="IA23">
        <v>9999</v>
      </c>
      <c r="IB23">
        <v>-25148</v>
      </c>
      <c r="IC23">
        <v>10.5</v>
      </c>
      <c r="ID23">
        <v>1.8775900000000001</v>
      </c>
      <c r="IE23">
        <v>1.87653</v>
      </c>
      <c r="IF23">
        <v>1.87513</v>
      </c>
      <c r="IG23">
        <v>1.87714</v>
      </c>
      <c r="IH23">
        <v>1.8778999999999999</v>
      </c>
      <c r="II23">
        <v>1.87531</v>
      </c>
      <c r="IJ23">
        <v>1.8794299999999999</v>
      </c>
      <c r="IK23">
        <v>1.8809499999999999</v>
      </c>
      <c r="IL23">
        <v>5</v>
      </c>
      <c r="IM23">
        <v>0</v>
      </c>
      <c r="IN23">
        <v>0</v>
      </c>
      <c r="IO23">
        <v>0</v>
      </c>
      <c r="IP23" t="s">
        <v>442</v>
      </c>
      <c r="IQ23" t="s">
        <v>443</v>
      </c>
      <c r="IR23" t="s">
        <v>444</v>
      </c>
      <c r="IS23" t="s">
        <v>445</v>
      </c>
      <c r="IT23" t="s">
        <v>445</v>
      </c>
      <c r="IU23" t="s">
        <v>444</v>
      </c>
      <c r="IV23">
        <v>0</v>
      </c>
      <c r="IW23">
        <v>100</v>
      </c>
      <c r="IX23">
        <v>100</v>
      </c>
      <c r="IY23">
        <v>-2.2200000000000002</v>
      </c>
      <c r="IZ23">
        <v>-0.14000000000000001</v>
      </c>
      <c r="JA23">
        <v>-2.10436363636359</v>
      </c>
      <c r="JB23">
        <v>0</v>
      </c>
      <c r="JC23">
        <v>0</v>
      </c>
      <c r="JD23">
        <v>0</v>
      </c>
      <c r="JE23">
        <v>-0.13941916466905699</v>
      </c>
      <c r="JF23">
        <v>-4.04678581008747E-3</v>
      </c>
      <c r="JG23">
        <v>1.0821509135867399E-3</v>
      </c>
      <c r="JH23">
        <v>-7.3057732816702703E-6</v>
      </c>
      <c r="JI23">
        <v>2</v>
      </c>
      <c r="JJ23">
        <v>9</v>
      </c>
      <c r="JK23">
        <v>2</v>
      </c>
      <c r="JL23">
        <v>33</v>
      </c>
      <c r="JM23">
        <v>15.6</v>
      </c>
      <c r="JN23">
        <v>15.3</v>
      </c>
      <c r="JO23">
        <v>0.158691</v>
      </c>
      <c r="JP23">
        <v>4.99878</v>
      </c>
      <c r="JQ23">
        <v>2.2485400000000002</v>
      </c>
      <c r="JR23">
        <v>2.5915499999999998</v>
      </c>
      <c r="JS23">
        <v>2.19482</v>
      </c>
      <c r="JT23">
        <v>2.34985</v>
      </c>
      <c r="JU23">
        <v>32.642600000000002</v>
      </c>
      <c r="JV23">
        <v>24.262599999999999</v>
      </c>
      <c r="JW23">
        <v>2</v>
      </c>
      <c r="JX23">
        <v>884.26199999999994</v>
      </c>
      <c r="JY23">
        <v>502.01799999999997</v>
      </c>
      <c r="JZ23">
        <v>39.903500000000001</v>
      </c>
      <c r="KA23">
        <v>27.025200000000002</v>
      </c>
      <c r="KB23">
        <v>30.000299999999999</v>
      </c>
      <c r="KC23">
        <v>26.7529</v>
      </c>
      <c r="KD23">
        <v>26.722000000000001</v>
      </c>
      <c r="KE23">
        <v>-1</v>
      </c>
      <c r="KF23">
        <v>100</v>
      </c>
      <c r="KG23">
        <v>0</v>
      </c>
      <c r="KH23">
        <v>39.8399</v>
      </c>
      <c r="KI23">
        <v>420</v>
      </c>
      <c r="KJ23">
        <v>7.2182700000000004</v>
      </c>
      <c r="KK23">
        <v>99.731700000000004</v>
      </c>
      <c r="KL23">
        <v>96.537599999999998</v>
      </c>
    </row>
    <row r="24" spans="1:298" x14ac:dyDescent="0.2">
      <c r="A24">
        <v>8</v>
      </c>
      <c r="B24">
        <v>1661382097.0999999</v>
      </c>
      <c r="C24">
        <v>1928</v>
      </c>
      <c r="D24" t="s">
        <v>474</v>
      </c>
      <c r="E24" t="s">
        <v>475</v>
      </c>
      <c r="F24" t="s">
        <v>435</v>
      </c>
      <c r="H24" t="s">
        <v>436</v>
      </c>
      <c r="J24">
        <v>1661382097.0999999</v>
      </c>
      <c r="K24">
        <f t="shared" si="0"/>
        <v>2.0101146437330867E-3</v>
      </c>
      <c r="L24">
        <f t="shared" si="1"/>
        <v>2.0101146437330866</v>
      </c>
      <c r="M24">
        <f t="shared" si="2"/>
        <v>1.9400126288818451</v>
      </c>
      <c r="N24">
        <f t="shared" si="3"/>
        <v>422.56799999999998</v>
      </c>
      <c r="O24">
        <f t="shared" si="4"/>
        <v>264.39157679015432</v>
      </c>
      <c r="P24">
        <f t="shared" si="5"/>
        <v>26.60720242706412</v>
      </c>
      <c r="Q24">
        <f t="shared" si="6"/>
        <v>42.525380164147201</v>
      </c>
      <c r="R24">
        <f t="shared" si="7"/>
        <v>2.6726356092815762E-2</v>
      </c>
      <c r="S24">
        <f t="shared" si="8"/>
        <v>2.850424754063444</v>
      </c>
      <c r="T24">
        <f t="shared" si="9"/>
        <v>2.6587916059051576E-2</v>
      </c>
      <c r="U24">
        <f t="shared" si="10"/>
        <v>1.6629825911990907E-2</v>
      </c>
      <c r="V24">
        <f t="shared" si="11"/>
        <v>226.1002983506857</v>
      </c>
      <c r="W24">
        <f t="shared" si="12"/>
        <v>40.772273873693045</v>
      </c>
      <c r="X24">
        <f t="shared" si="13"/>
        <v>41.981400000000001</v>
      </c>
      <c r="Y24">
        <f t="shared" si="14"/>
        <v>8.2353433513839942</v>
      </c>
      <c r="Z24">
        <f t="shared" si="15"/>
        <v>13.190354896459475</v>
      </c>
      <c r="AA24">
        <f t="shared" si="16"/>
        <v>0.97520516334758411</v>
      </c>
      <c r="AB24">
        <f t="shared" si="17"/>
        <v>7.3933201267340154</v>
      </c>
      <c r="AC24">
        <f t="shared" si="18"/>
        <v>7.26013818803641</v>
      </c>
      <c r="AD24">
        <f t="shared" si="19"/>
        <v>-88.646055788629127</v>
      </c>
      <c r="AE24">
        <f t="shared" si="20"/>
        <v>-312.38464354052417</v>
      </c>
      <c r="AF24">
        <f t="shared" si="21"/>
        <v>-27.110627193153896</v>
      </c>
      <c r="AG24">
        <f t="shared" si="22"/>
        <v>-202.04102817162149</v>
      </c>
      <c r="AH24">
        <f t="shared" si="23"/>
        <v>1.3035064006865622</v>
      </c>
      <c r="AI24">
        <f t="shared" si="24"/>
        <v>1.5688958802214477</v>
      </c>
      <c r="AJ24">
        <f t="shared" si="25"/>
        <v>1.9400126288818451</v>
      </c>
      <c r="AK24">
        <v>426.99469284520399</v>
      </c>
      <c r="AL24">
        <v>426.73972727272701</v>
      </c>
      <c r="AM24">
        <v>-6.2689969321948494E-2</v>
      </c>
      <c r="AN24">
        <v>66.987996812577094</v>
      </c>
      <c r="AO24">
        <f t="shared" si="26"/>
        <v>2.0101146437330866</v>
      </c>
      <c r="AP24">
        <v>9.3359703981038997</v>
      </c>
      <c r="AQ24">
        <v>9.6699922424242395</v>
      </c>
      <c r="AR24">
        <v>3.1361466666666997E-2</v>
      </c>
      <c r="AS24">
        <v>80.510000000000005</v>
      </c>
      <c r="AT24">
        <v>57</v>
      </c>
      <c r="AU24">
        <v>6</v>
      </c>
      <c r="AV24">
        <f t="shared" si="27"/>
        <v>1</v>
      </c>
      <c r="AW24">
        <f t="shared" si="28"/>
        <v>0</v>
      </c>
      <c r="AX24">
        <f t="shared" si="29"/>
        <v>46106.403732938656</v>
      </c>
      <c r="AY24" t="s">
        <v>437</v>
      </c>
      <c r="AZ24">
        <v>7886.54</v>
      </c>
      <c r="BA24">
        <v>257.95479999999998</v>
      </c>
      <c r="BB24">
        <v>1025.0841009906801</v>
      </c>
      <c r="BC24">
        <f t="shared" si="30"/>
        <v>0.74835742769719804</v>
      </c>
      <c r="BD24">
        <v>0.208640434184859</v>
      </c>
      <c r="BE24" t="s">
        <v>476</v>
      </c>
      <c r="BF24">
        <v>8453.27</v>
      </c>
      <c r="BG24">
        <v>205.08727999999999</v>
      </c>
      <c r="BH24">
        <v>226.52278224248801</v>
      </c>
      <c r="BI24">
        <f t="shared" si="31"/>
        <v>9.4628460900421651E-2</v>
      </c>
      <c r="BJ24">
        <v>0.5</v>
      </c>
      <c r="BK24">
        <f t="shared" si="32"/>
        <v>1025.84909551849</v>
      </c>
      <c r="BL24">
        <f t="shared" si="33"/>
        <v>1.9400126288818451</v>
      </c>
      <c r="BM24">
        <f t="shared" si="34"/>
        <v>48.537260512502172</v>
      </c>
      <c r="BN24">
        <f t="shared" si="35"/>
        <v>1.6877455000551586E-3</v>
      </c>
      <c r="BO24">
        <f t="shared" si="36"/>
        <v>3.5253024479160269</v>
      </c>
      <c r="BP24">
        <f t="shared" si="37"/>
        <v>136.6925911937104</v>
      </c>
      <c r="BQ24" t="s">
        <v>477</v>
      </c>
      <c r="BR24">
        <v>168.61</v>
      </c>
      <c r="BS24">
        <f t="shared" si="38"/>
        <v>168.61</v>
      </c>
      <c r="BT24">
        <f t="shared" si="39"/>
        <v>0.25565985756123</v>
      </c>
      <c r="BU24">
        <f t="shared" si="40"/>
        <v>0.37013421584089867</v>
      </c>
      <c r="BV24">
        <f t="shared" si="41"/>
        <v>0.9323823310296242</v>
      </c>
      <c r="BW24">
        <f t="shared" si="42"/>
        <v>-0.68196392633320901</v>
      </c>
      <c r="BX24">
        <f t="shared" si="43"/>
        <v>1.0409735591078588</v>
      </c>
      <c r="BY24">
        <f t="shared" si="44"/>
        <v>0.30430132055451675</v>
      </c>
      <c r="BZ24">
        <f t="shared" si="45"/>
        <v>0.69569867944548325</v>
      </c>
      <c r="CA24">
        <v>1212</v>
      </c>
      <c r="CB24">
        <v>290</v>
      </c>
      <c r="CC24">
        <v>223.64</v>
      </c>
      <c r="CD24">
        <v>175</v>
      </c>
      <c r="CE24">
        <v>8453.27</v>
      </c>
      <c r="CF24">
        <v>223.05</v>
      </c>
      <c r="CG24">
        <v>0.59</v>
      </c>
      <c r="CH24">
        <v>300</v>
      </c>
      <c r="CI24">
        <v>24.1</v>
      </c>
      <c r="CJ24">
        <v>226.52278224248801</v>
      </c>
      <c r="CK24">
        <v>1.1149409301590401</v>
      </c>
      <c r="CL24">
        <v>-2.9380896593439498</v>
      </c>
      <c r="CM24">
        <v>0.83401998526733001</v>
      </c>
      <c r="CN24">
        <v>0.30710484472377803</v>
      </c>
      <c r="CO24">
        <v>-6.0201501668520601E-3</v>
      </c>
      <c r="CP24">
        <v>290</v>
      </c>
      <c r="CQ24">
        <v>223.79</v>
      </c>
      <c r="CR24">
        <v>635</v>
      </c>
      <c r="CS24">
        <v>8436.82</v>
      </c>
      <c r="CT24">
        <v>223.04</v>
      </c>
      <c r="CU24">
        <v>0.75</v>
      </c>
      <c r="DI24">
        <f t="shared" si="46"/>
        <v>1199.9100000000001</v>
      </c>
      <c r="DJ24">
        <f t="shared" si="47"/>
        <v>1025.84909551849</v>
      </c>
      <c r="DK24">
        <f t="shared" si="48"/>
        <v>0.85493836664290646</v>
      </c>
      <c r="DL24">
        <f t="shared" si="49"/>
        <v>0.18843104762080964</v>
      </c>
      <c r="DM24">
        <v>2</v>
      </c>
      <c r="DN24">
        <v>0.5</v>
      </c>
      <c r="DO24" t="s">
        <v>439</v>
      </c>
      <c r="DP24">
        <v>2</v>
      </c>
      <c r="DQ24" t="b">
        <v>1</v>
      </c>
      <c r="DR24">
        <v>1661382097.0999999</v>
      </c>
      <c r="DS24">
        <v>422.56799999999998</v>
      </c>
      <c r="DT24">
        <v>423.005</v>
      </c>
      <c r="DU24">
        <v>9.6904599999999999</v>
      </c>
      <c r="DV24">
        <v>9.3451900000000006</v>
      </c>
      <c r="DW24">
        <v>424.78800000000001</v>
      </c>
      <c r="DX24">
        <v>9.7703399999999991</v>
      </c>
      <c r="DY24">
        <v>899.98699999999997</v>
      </c>
      <c r="DZ24">
        <v>100.54</v>
      </c>
      <c r="EA24">
        <v>9.5590400000000006E-2</v>
      </c>
      <c r="EB24">
        <v>39.948599999999999</v>
      </c>
      <c r="EC24">
        <v>41.981400000000001</v>
      </c>
      <c r="ED24">
        <v>999.9</v>
      </c>
      <c r="EE24">
        <v>0</v>
      </c>
      <c r="EF24">
        <v>0</v>
      </c>
      <c r="EG24">
        <v>9020.6200000000008</v>
      </c>
      <c r="EH24">
        <v>0</v>
      </c>
      <c r="EI24">
        <v>2.1671100000000001</v>
      </c>
      <c r="EJ24">
        <v>-0.43691999999999998</v>
      </c>
      <c r="EK24">
        <v>426.70299999999997</v>
      </c>
      <c r="EL24">
        <v>426.995</v>
      </c>
      <c r="EM24">
        <v>0.34526699999999999</v>
      </c>
      <c r="EN24">
        <v>423.005</v>
      </c>
      <c r="EO24">
        <v>9.3451900000000006</v>
      </c>
      <c r="EP24">
        <v>0.97428099999999995</v>
      </c>
      <c r="EQ24">
        <v>0.93956799999999996</v>
      </c>
      <c r="ER24">
        <v>6.5373299999999999</v>
      </c>
      <c r="ES24">
        <v>6.0114799999999997</v>
      </c>
      <c r="ET24">
        <v>1199.9100000000001</v>
      </c>
      <c r="EU24">
        <v>0.49996800000000002</v>
      </c>
      <c r="EV24">
        <v>0.50003200000000003</v>
      </c>
      <c r="EW24">
        <v>0</v>
      </c>
      <c r="EX24">
        <v>205.14400000000001</v>
      </c>
      <c r="EY24">
        <v>5.0003000000000002</v>
      </c>
      <c r="EZ24">
        <v>2198.65</v>
      </c>
      <c r="FA24">
        <v>12017.2</v>
      </c>
      <c r="FB24">
        <v>43.811999999999998</v>
      </c>
      <c r="FC24">
        <v>44.875</v>
      </c>
      <c r="FD24">
        <v>44.875</v>
      </c>
      <c r="FE24">
        <v>45.061999999999998</v>
      </c>
      <c r="FF24">
        <v>46.311999999999998</v>
      </c>
      <c r="FG24">
        <v>597.41999999999996</v>
      </c>
      <c r="FH24">
        <v>597.49</v>
      </c>
      <c r="FI24">
        <v>0</v>
      </c>
      <c r="FJ24">
        <v>235.799999952316</v>
      </c>
      <c r="FK24">
        <v>0</v>
      </c>
      <c r="FL24">
        <v>205.08727999999999</v>
      </c>
      <c r="FM24">
        <v>-0.102923067532612</v>
      </c>
      <c r="FN24">
        <v>-13.087692318205001</v>
      </c>
      <c r="FO24">
        <v>2200.4443999999999</v>
      </c>
      <c r="FP24">
        <v>15</v>
      </c>
      <c r="FQ24">
        <v>1661381899</v>
      </c>
      <c r="FR24" t="s">
        <v>473</v>
      </c>
      <c r="FS24">
        <v>1661381877</v>
      </c>
      <c r="FT24">
        <v>1661381899</v>
      </c>
      <c r="FU24">
        <v>17</v>
      </c>
      <c r="FV24">
        <v>-0.11600000000000001</v>
      </c>
      <c r="FW24">
        <v>3.0000000000000001E-3</v>
      </c>
      <c r="FX24">
        <v>-2.2200000000000002</v>
      </c>
      <c r="FY24">
        <v>-0.14000000000000001</v>
      </c>
      <c r="FZ24">
        <v>418</v>
      </c>
      <c r="GA24">
        <v>1</v>
      </c>
      <c r="GB24">
        <v>0.28999999999999998</v>
      </c>
      <c r="GC24">
        <v>0.56000000000000005</v>
      </c>
      <c r="GD24">
        <v>-0.644875363636364</v>
      </c>
      <c r="GE24">
        <v>3.8567941253689599</v>
      </c>
      <c r="GF24">
        <v>0.399567722034877</v>
      </c>
      <c r="GG24">
        <v>0</v>
      </c>
      <c r="GH24">
        <v>205.10255882352899</v>
      </c>
      <c r="GI24">
        <v>-0.34904506844741501</v>
      </c>
      <c r="GJ24">
        <v>0.17095788803377801</v>
      </c>
      <c r="GK24">
        <v>1</v>
      </c>
      <c r="GL24">
        <v>0.20738486363636399</v>
      </c>
      <c r="GM24">
        <v>0.16205690742258999</v>
      </c>
      <c r="GN24">
        <v>4.3917608478620598E-2</v>
      </c>
      <c r="GO24">
        <v>0</v>
      </c>
      <c r="GP24">
        <v>1</v>
      </c>
      <c r="GQ24">
        <v>3</v>
      </c>
      <c r="GR24" t="s">
        <v>456</v>
      </c>
      <c r="GS24">
        <v>3.5492599999999999</v>
      </c>
      <c r="GT24">
        <v>2.8363999999999998</v>
      </c>
      <c r="GU24">
        <v>0.10303900000000001</v>
      </c>
      <c r="GV24">
        <v>0.102676</v>
      </c>
      <c r="GW24">
        <v>6.0069499999999998E-2</v>
      </c>
      <c r="GX24">
        <v>5.8073199999999998E-2</v>
      </c>
      <c r="GY24">
        <v>31379.1</v>
      </c>
      <c r="GZ24">
        <v>28407</v>
      </c>
      <c r="HA24">
        <v>31207.7</v>
      </c>
      <c r="HB24">
        <v>28978.2</v>
      </c>
      <c r="HC24">
        <v>39108.9</v>
      </c>
      <c r="HD24">
        <v>37137.1</v>
      </c>
      <c r="HE24">
        <v>44250.8</v>
      </c>
      <c r="HF24">
        <v>42098.6</v>
      </c>
      <c r="HG24">
        <v>2.5586199999999999</v>
      </c>
      <c r="HH24">
        <v>2.0513499999999998</v>
      </c>
      <c r="HI24">
        <v>0.52707599999999999</v>
      </c>
      <c r="HJ24">
        <v>0</v>
      </c>
      <c r="HK24">
        <v>33.510599999999997</v>
      </c>
      <c r="HL24">
        <v>999.9</v>
      </c>
      <c r="HM24">
        <v>26.01</v>
      </c>
      <c r="HN24">
        <v>30.998000000000001</v>
      </c>
      <c r="HO24">
        <v>11.67</v>
      </c>
      <c r="HP24">
        <v>52.278100000000002</v>
      </c>
      <c r="HQ24">
        <v>43.453499999999998</v>
      </c>
      <c r="HR24">
        <v>2</v>
      </c>
      <c r="HS24">
        <v>-2.38237E-2</v>
      </c>
      <c r="HT24">
        <v>-3.4327200000000002</v>
      </c>
      <c r="HU24">
        <v>20.212499999999999</v>
      </c>
      <c r="HV24">
        <v>5.2217799999999999</v>
      </c>
      <c r="HW24">
        <v>11.986000000000001</v>
      </c>
      <c r="HX24">
        <v>4.9901</v>
      </c>
      <c r="HY24">
        <v>3.2947199999999999</v>
      </c>
      <c r="HZ24">
        <v>8995.7000000000007</v>
      </c>
      <c r="IA24">
        <v>9999</v>
      </c>
      <c r="IB24">
        <v>-25103.4</v>
      </c>
      <c r="IC24">
        <v>10.5</v>
      </c>
      <c r="ID24">
        <v>1.8775900000000001</v>
      </c>
      <c r="IE24">
        <v>1.87653</v>
      </c>
      <c r="IF24">
        <v>1.8751500000000001</v>
      </c>
      <c r="IG24">
        <v>1.8771500000000001</v>
      </c>
      <c r="IH24">
        <v>1.8778999999999999</v>
      </c>
      <c r="II24">
        <v>1.8753299999999999</v>
      </c>
      <c r="IJ24">
        <v>1.8793899999999999</v>
      </c>
      <c r="IK24">
        <v>1.8809400000000001</v>
      </c>
      <c r="IL24">
        <v>5</v>
      </c>
      <c r="IM24">
        <v>0</v>
      </c>
      <c r="IN24">
        <v>0</v>
      </c>
      <c r="IO24">
        <v>0</v>
      </c>
      <c r="IP24" t="s">
        <v>442</v>
      </c>
      <c r="IQ24" t="s">
        <v>443</v>
      </c>
      <c r="IR24" t="s">
        <v>444</v>
      </c>
      <c r="IS24" t="s">
        <v>445</v>
      </c>
      <c r="IT24" t="s">
        <v>445</v>
      </c>
      <c r="IU24" t="s">
        <v>444</v>
      </c>
      <c r="IV24">
        <v>0</v>
      </c>
      <c r="IW24">
        <v>100</v>
      </c>
      <c r="IX24">
        <v>100</v>
      </c>
      <c r="IY24">
        <v>-2.2200000000000002</v>
      </c>
      <c r="IZ24">
        <v>-7.9899999999999999E-2</v>
      </c>
      <c r="JA24">
        <v>-2.2202727272726901</v>
      </c>
      <c r="JB24">
        <v>0</v>
      </c>
      <c r="JC24">
        <v>0</v>
      </c>
      <c r="JD24">
        <v>0</v>
      </c>
      <c r="JE24">
        <v>-0.13683726249480499</v>
      </c>
      <c r="JF24">
        <v>-4.04678581008747E-3</v>
      </c>
      <c r="JG24">
        <v>1.0821509135867399E-3</v>
      </c>
      <c r="JH24">
        <v>-7.3057732816702703E-6</v>
      </c>
      <c r="JI24">
        <v>2</v>
      </c>
      <c r="JJ24">
        <v>9</v>
      </c>
      <c r="JK24">
        <v>2</v>
      </c>
      <c r="JL24">
        <v>33</v>
      </c>
      <c r="JM24">
        <v>3.7</v>
      </c>
      <c r="JN24">
        <v>3.3</v>
      </c>
      <c r="JO24">
        <v>0.158691</v>
      </c>
      <c r="JP24">
        <v>4.99878</v>
      </c>
      <c r="JQ24">
        <v>2.2485400000000002</v>
      </c>
      <c r="JR24">
        <v>2.5915499999999998</v>
      </c>
      <c r="JS24">
        <v>2.19482</v>
      </c>
      <c r="JT24">
        <v>2.4352999999999998</v>
      </c>
      <c r="JU24">
        <v>32.6648</v>
      </c>
      <c r="JV24">
        <v>24.262599999999999</v>
      </c>
      <c r="JW24">
        <v>2</v>
      </c>
      <c r="JX24">
        <v>885.98699999999997</v>
      </c>
      <c r="JY24">
        <v>505.58199999999999</v>
      </c>
      <c r="JZ24">
        <v>43.0625</v>
      </c>
      <c r="KA24">
        <v>27.202200000000001</v>
      </c>
      <c r="KB24">
        <v>30.000299999999999</v>
      </c>
      <c r="KC24">
        <v>26.884399999999999</v>
      </c>
      <c r="KD24">
        <v>26.8521</v>
      </c>
      <c r="KE24">
        <v>-1</v>
      </c>
      <c r="KF24">
        <v>100</v>
      </c>
      <c r="KG24">
        <v>0</v>
      </c>
      <c r="KH24">
        <v>43.4848</v>
      </c>
      <c r="KI24">
        <v>420</v>
      </c>
      <c r="KJ24">
        <v>9.2778899999999993</v>
      </c>
      <c r="KK24">
        <v>99.713899999999995</v>
      </c>
      <c r="KL24">
        <v>96.515900000000002</v>
      </c>
    </row>
    <row r="25" spans="1:298" x14ac:dyDescent="0.2">
      <c r="A25">
        <v>9</v>
      </c>
      <c r="B25">
        <v>1661382337.0999999</v>
      </c>
      <c r="C25">
        <v>2168</v>
      </c>
      <c r="D25" t="s">
        <v>478</v>
      </c>
      <c r="E25" t="s">
        <v>479</v>
      </c>
      <c r="F25" t="s">
        <v>435</v>
      </c>
      <c r="H25" t="s">
        <v>436</v>
      </c>
      <c r="J25">
        <v>1661382337.0999999</v>
      </c>
      <c r="K25">
        <f t="shared" si="0"/>
        <v>2.5972353429403261E-3</v>
      </c>
      <c r="L25">
        <f t="shared" si="1"/>
        <v>2.5972353429403263</v>
      </c>
      <c r="M25">
        <f t="shared" si="2"/>
        <v>0.64563949300857337</v>
      </c>
      <c r="N25">
        <f t="shared" si="3"/>
        <v>421.75400000000002</v>
      </c>
      <c r="O25">
        <f t="shared" si="4"/>
        <v>333.35647638219012</v>
      </c>
      <c r="P25">
        <f t="shared" si="5"/>
        <v>33.547973312119254</v>
      </c>
      <c r="Q25">
        <f t="shared" si="6"/>
        <v>42.444028956131213</v>
      </c>
      <c r="R25">
        <f t="shared" si="7"/>
        <v>2.9580379490818678E-2</v>
      </c>
      <c r="S25">
        <f t="shared" si="8"/>
        <v>2.848275505817119</v>
      </c>
      <c r="T25">
        <f t="shared" si="9"/>
        <v>2.9410767707958068E-2</v>
      </c>
      <c r="U25">
        <f t="shared" si="10"/>
        <v>1.8396887548364441E-2</v>
      </c>
      <c r="V25">
        <f t="shared" si="11"/>
        <v>226.11176735205811</v>
      </c>
      <c r="W25">
        <f t="shared" si="12"/>
        <v>42.769953535445161</v>
      </c>
      <c r="X25">
        <f t="shared" si="13"/>
        <v>43.878399999999999</v>
      </c>
      <c r="Y25">
        <f t="shared" si="14"/>
        <v>9.0947669764503463</v>
      </c>
      <c r="Z25">
        <f t="shared" si="15"/>
        <v>7.6900534487106116</v>
      </c>
      <c r="AA25">
        <f t="shared" si="16"/>
        <v>0.63733671453038399</v>
      </c>
      <c r="AB25">
        <f t="shared" si="17"/>
        <v>8.2878060442771826</v>
      </c>
      <c r="AC25">
        <f t="shared" si="18"/>
        <v>8.4574302619199617</v>
      </c>
      <c r="AD25">
        <f t="shared" si="19"/>
        <v>-114.53807862366838</v>
      </c>
      <c r="AE25">
        <f t="shared" si="20"/>
        <v>-272.77728531926005</v>
      </c>
      <c r="AF25">
        <f t="shared" si="21"/>
        <v>-24.152477617332796</v>
      </c>
      <c r="AG25">
        <f t="shared" si="22"/>
        <v>-185.35607420820313</v>
      </c>
      <c r="AH25">
        <f t="shared" si="23"/>
        <v>-0.72421240769545603</v>
      </c>
      <c r="AI25">
        <f t="shared" si="24"/>
        <v>1.7704915251434781</v>
      </c>
      <c r="AJ25">
        <f t="shared" si="25"/>
        <v>0.64563949300857337</v>
      </c>
      <c r="AK25">
        <v>424.50713225421799</v>
      </c>
      <c r="AL25">
        <v>424.552006060606</v>
      </c>
      <c r="AM25">
        <v>-6.6268790501488303E-2</v>
      </c>
      <c r="AN25">
        <v>66.987996812577094</v>
      </c>
      <c r="AO25">
        <f t="shared" si="26"/>
        <v>2.5972353429403263</v>
      </c>
      <c r="AP25">
        <v>5.8649091639740201</v>
      </c>
      <c r="AQ25">
        <v>6.30035915151515</v>
      </c>
      <c r="AR25">
        <v>4.02415999999991E-2</v>
      </c>
      <c r="AS25">
        <v>80.510000000000005</v>
      </c>
      <c r="AT25">
        <v>57</v>
      </c>
      <c r="AU25">
        <v>6</v>
      </c>
      <c r="AV25">
        <f t="shared" si="27"/>
        <v>1</v>
      </c>
      <c r="AW25">
        <f t="shared" si="28"/>
        <v>0</v>
      </c>
      <c r="AX25">
        <f t="shared" si="29"/>
        <v>45731.995636094602</v>
      </c>
      <c r="AY25" t="s">
        <v>437</v>
      </c>
      <c r="AZ25">
        <v>7886.54</v>
      </c>
      <c r="BA25">
        <v>257.95479999999998</v>
      </c>
      <c r="BB25">
        <v>1025.0841009906801</v>
      </c>
      <c r="BC25">
        <f t="shared" si="30"/>
        <v>0.74835742769719804</v>
      </c>
      <c r="BD25">
        <v>0.208640434184859</v>
      </c>
      <c r="BE25" t="s">
        <v>480</v>
      </c>
      <c r="BF25">
        <v>8447.17</v>
      </c>
      <c r="BG25">
        <v>205.40783999999999</v>
      </c>
      <c r="BH25">
        <v>222.13361139608401</v>
      </c>
      <c r="BI25">
        <f t="shared" si="31"/>
        <v>7.5295995464011445E-2</v>
      </c>
      <c r="BJ25">
        <v>0.5</v>
      </c>
      <c r="BK25">
        <f t="shared" si="32"/>
        <v>1025.923195519201</v>
      </c>
      <c r="BL25">
        <f t="shared" si="33"/>
        <v>0.64563949300857337</v>
      </c>
      <c r="BM25">
        <f t="shared" si="34"/>
        <v>38.623954138118947</v>
      </c>
      <c r="BN25">
        <f t="shared" si="35"/>
        <v>4.2595689495309353E-4</v>
      </c>
      <c r="BO25">
        <f t="shared" si="36"/>
        <v>3.614718567569065</v>
      </c>
      <c r="BP25">
        <f t="shared" si="37"/>
        <v>135.08195067225898</v>
      </c>
      <c r="BQ25" t="s">
        <v>481</v>
      </c>
      <c r="BR25">
        <v>170.81</v>
      </c>
      <c r="BS25">
        <f t="shared" si="38"/>
        <v>170.81</v>
      </c>
      <c r="BT25">
        <f t="shared" si="39"/>
        <v>0.23104838152822105</v>
      </c>
      <c r="BU25">
        <f t="shared" si="40"/>
        <v>0.3258884349934929</v>
      </c>
      <c r="BV25">
        <f t="shared" si="41"/>
        <v>0.9399213772996684</v>
      </c>
      <c r="BW25">
        <f t="shared" si="42"/>
        <v>-0.46692396450115431</v>
      </c>
      <c r="BX25">
        <f t="shared" si="43"/>
        <v>1.0466951119682901</v>
      </c>
      <c r="BY25">
        <f t="shared" si="44"/>
        <v>0.27099746329662261</v>
      </c>
      <c r="BZ25">
        <f t="shared" si="45"/>
        <v>0.72900253670337745</v>
      </c>
      <c r="CA25">
        <v>1214</v>
      </c>
      <c r="CB25">
        <v>290</v>
      </c>
      <c r="CC25">
        <v>221.45</v>
      </c>
      <c r="CD25">
        <v>195</v>
      </c>
      <c r="CE25">
        <v>8447.17</v>
      </c>
      <c r="CF25">
        <v>220.82</v>
      </c>
      <c r="CG25">
        <v>0.63</v>
      </c>
      <c r="CH25">
        <v>300</v>
      </c>
      <c r="CI25">
        <v>24.1</v>
      </c>
      <c r="CJ25">
        <v>222.13361139608401</v>
      </c>
      <c r="CK25">
        <v>1.0154315439684101</v>
      </c>
      <c r="CL25">
        <v>-1.1101164185783901</v>
      </c>
      <c r="CM25">
        <v>0.75918487383195998</v>
      </c>
      <c r="CN25">
        <v>7.0945540083300299E-2</v>
      </c>
      <c r="CO25">
        <v>-6.0172507230255804E-3</v>
      </c>
      <c r="CP25">
        <v>290</v>
      </c>
      <c r="CQ25">
        <v>222.09</v>
      </c>
      <c r="CR25">
        <v>855</v>
      </c>
      <c r="CS25">
        <v>8424.73</v>
      </c>
      <c r="CT25">
        <v>220.82</v>
      </c>
      <c r="CU25">
        <v>1.27</v>
      </c>
      <c r="DI25">
        <f t="shared" si="46"/>
        <v>1200</v>
      </c>
      <c r="DJ25">
        <f t="shared" si="47"/>
        <v>1025.923195519201</v>
      </c>
      <c r="DK25">
        <f t="shared" si="48"/>
        <v>0.85493599626600081</v>
      </c>
      <c r="DL25">
        <f t="shared" si="49"/>
        <v>0.18842647279338176</v>
      </c>
      <c r="DM25">
        <v>2</v>
      </c>
      <c r="DN25">
        <v>0.5</v>
      </c>
      <c r="DO25" t="s">
        <v>439</v>
      </c>
      <c r="DP25">
        <v>2</v>
      </c>
      <c r="DQ25" t="b">
        <v>1</v>
      </c>
      <c r="DR25">
        <v>1661382337.0999999</v>
      </c>
      <c r="DS25">
        <v>421.75400000000002</v>
      </c>
      <c r="DT25">
        <v>421.75900000000001</v>
      </c>
      <c r="DU25">
        <v>6.3330299999999999</v>
      </c>
      <c r="DV25">
        <v>5.9420700000000002</v>
      </c>
      <c r="DW25">
        <v>423.97500000000002</v>
      </c>
      <c r="DX25">
        <v>6.4528800000000004</v>
      </c>
      <c r="DY25">
        <v>899.97900000000004</v>
      </c>
      <c r="DZ25">
        <v>100.54</v>
      </c>
      <c r="EA25">
        <v>9.69328E-2</v>
      </c>
      <c r="EB25">
        <v>42.101999999999997</v>
      </c>
      <c r="EC25">
        <v>43.878399999999999</v>
      </c>
      <c r="ED25">
        <v>999.9</v>
      </c>
      <c r="EE25">
        <v>0</v>
      </c>
      <c r="EF25">
        <v>0</v>
      </c>
      <c r="EG25">
        <v>9008.75</v>
      </c>
      <c r="EH25">
        <v>0</v>
      </c>
      <c r="EI25">
        <v>2.1671100000000001</v>
      </c>
      <c r="EJ25">
        <v>-4.6691900000000001E-3</v>
      </c>
      <c r="EK25">
        <v>424.44200000000001</v>
      </c>
      <c r="EL25">
        <v>424.28</v>
      </c>
      <c r="EM25">
        <v>0.390961</v>
      </c>
      <c r="EN25">
        <v>421.75900000000001</v>
      </c>
      <c r="EO25">
        <v>5.9420700000000002</v>
      </c>
      <c r="EP25">
        <v>0.63672300000000004</v>
      </c>
      <c r="EQ25">
        <v>0.59741599999999995</v>
      </c>
      <c r="ER25">
        <v>0.50926000000000005</v>
      </c>
      <c r="ES25">
        <v>-0.36857400000000001</v>
      </c>
      <c r="ET25">
        <v>1200</v>
      </c>
      <c r="EU25">
        <v>0.50004999999999999</v>
      </c>
      <c r="EV25">
        <v>0.49994899999999998</v>
      </c>
      <c r="EW25">
        <v>0</v>
      </c>
      <c r="EX25">
        <v>205.50399999999999</v>
      </c>
      <c r="EY25">
        <v>5.0003000000000002</v>
      </c>
      <c r="EZ25">
        <v>2208.8200000000002</v>
      </c>
      <c r="FA25">
        <v>12018.3</v>
      </c>
      <c r="FB25">
        <v>44.561999999999998</v>
      </c>
      <c r="FC25">
        <v>45.436999999999998</v>
      </c>
      <c r="FD25">
        <v>45.436999999999998</v>
      </c>
      <c r="FE25">
        <v>45.625</v>
      </c>
      <c r="FF25">
        <v>47.125</v>
      </c>
      <c r="FG25">
        <v>597.55999999999995</v>
      </c>
      <c r="FH25">
        <v>597.44000000000005</v>
      </c>
      <c r="FI25">
        <v>0</v>
      </c>
      <c r="FJ25">
        <v>235.799999952316</v>
      </c>
      <c r="FK25">
        <v>0</v>
      </c>
      <c r="FL25">
        <v>205.40783999999999</v>
      </c>
      <c r="FM25">
        <v>-0.117692293361251</v>
      </c>
      <c r="FN25">
        <v>6.0738461433779998</v>
      </c>
      <c r="FO25">
        <v>2208.0835999999999</v>
      </c>
      <c r="FP25">
        <v>15</v>
      </c>
      <c r="FQ25">
        <v>1661381899</v>
      </c>
      <c r="FR25" t="s">
        <v>473</v>
      </c>
      <c r="FS25">
        <v>1661381877</v>
      </c>
      <c r="FT25">
        <v>1661381899</v>
      </c>
      <c r="FU25">
        <v>17</v>
      </c>
      <c r="FV25">
        <v>-0.11600000000000001</v>
      </c>
      <c r="FW25">
        <v>3.0000000000000001E-3</v>
      </c>
      <c r="FX25">
        <v>-2.2200000000000002</v>
      </c>
      <c r="FY25">
        <v>-0.14000000000000001</v>
      </c>
      <c r="FZ25">
        <v>418</v>
      </c>
      <c r="GA25">
        <v>1</v>
      </c>
      <c r="GB25">
        <v>0.28999999999999998</v>
      </c>
      <c r="GC25">
        <v>0.56000000000000005</v>
      </c>
      <c r="GD25">
        <v>-0.40665894000000002</v>
      </c>
      <c r="GE25">
        <v>1.6737927879699199</v>
      </c>
      <c r="GF25">
        <v>0.17481457063228001</v>
      </c>
      <c r="GG25">
        <v>0</v>
      </c>
      <c r="GH25">
        <v>205.35744117647101</v>
      </c>
      <c r="GI25">
        <v>0.63283422865529804</v>
      </c>
      <c r="GJ25">
        <v>0.17193709369083601</v>
      </c>
      <c r="GK25">
        <v>1</v>
      </c>
      <c r="GL25">
        <v>0.40228724999999999</v>
      </c>
      <c r="GM25">
        <v>2.66947218045114E-2</v>
      </c>
      <c r="GN25">
        <v>3.4210137243038098E-2</v>
      </c>
      <c r="GO25">
        <v>1</v>
      </c>
      <c r="GP25">
        <v>2</v>
      </c>
      <c r="GQ25">
        <v>3</v>
      </c>
      <c r="GR25" t="s">
        <v>450</v>
      </c>
      <c r="GS25">
        <v>3.5471599999999999</v>
      </c>
      <c r="GT25">
        <v>2.83765</v>
      </c>
      <c r="GU25">
        <v>0.102808</v>
      </c>
      <c r="GV25">
        <v>0.102364</v>
      </c>
      <c r="GW25">
        <v>4.3159400000000001E-2</v>
      </c>
      <c r="GX25">
        <v>4.0569500000000001E-2</v>
      </c>
      <c r="GY25">
        <v>31375.8</v>
      </c>
      <c r="GZ25">
        <v>28408.2</v>
      </c>
      <c r="HA25">
        <v>31198.2</v>
      </c>
      <c r="HB25">
        <v>28971.3</v>
      </c>
      <c r="HC25">
        <v>39803.5</v>
      </c>
      <c r="HD25">
        <v>37819.599999999999</v>
      </c>
      <c r="HE25">
        <v>44236.5</v>
      </c>
      <c r="HF25">
        <v>42088.3</v>
      </c>
      <c r="HG25">
        <v>2.5565500000000001</v>
      </c>
      <c r="HH25">
        <v>2.03945</v>
      </c>
      <c r="HI25">
        <v>0.55957999999999997</v>
      </c>
      <c r="HJ25">
        <v>0</v>
      </c>
      <c r="HK25">
        <v>34.909199999999998</v>
      </c>
      <c r="HL25">
        <v>999.9</v>
      </c>
      <c r="HM25">
        <v>26.102</v>
      </c>
      <c r="HN25">
        <v>31.027999999999999</v>
      </c>
      <c r="HO25">
        <v>11.7311</v>
      </c>
      <c r="HP25">
        <v>51.708100000000002</v>
      </c>
      <c r="HQ25">
        <v>43.585700000000003</v>
      </c>
      <c r="HR25">
        <v>2</v>
      </c>
      <c r="HS25">
        <v>5.2286600000000004E-3</v>
      </c>
      <c r="HT25">
        <v>-6.6666699999999999</v>
      </c>
      <c r="HU25">
        <v>20.1249</v>
      </c>
      <c r="HV25">
        <v>5.2237299999999998</v>
      </c>
      <c r="HW25">
        <v>11.986000000000001</v>
      </c>
      <c r="HX25">
        <v>4.99125</v>
      </c>
      <c r="HY25">
        <v>3.29495</v>
      </c>
      <c r="HZ25">
        <v>8995.7000000000007</v>
      </c>
      <c r="IA25">
        <v>9999</v>
      </c>
      <c r="IB25">
        <v>-25046.799999999999</v>
      </c>
      <c r="IC25">
        <v>10.6</v>
      </c>
      <c r="ID25">
        <v>1.8775900000000001</v>
      </c>
      <c r="IE25">
        <v>1.87653</v>
      </c>
      <c r="IF25">
        <v>1.8751500000000001</v>
      </c>
      <c r="IG25">
        <v>1.87714</v>
      </c>
      <c r="IH25">
        <v>1.8778999999999999</v>
      </c>
      <c r="II25">
        <v>1.87534</v>
      </c>
      <c r="IJ25">
        <v>1.87941</v>
      </c>
      <c r="IK25">
        <v>1.8809100000000001</v>
      </c>
      <c r="IL25">
        <v>5</v>
      </c>
      <c r="IM25">
        <v>0</v>
      </c>
      <c r="IN25">
        <v>0</v>
      </c>
      <c r="IO25">
        <v>0</v>
      </c>
      <c r="IP25" t="s">
        <v>442</v>
      </c>
      <c r="IQ25" t="s">
        <v>443</v>
      </c>
      <c r="IR25" t="s">
        <v>444</v>
      </c>
      <c r="IS25" t="s">
        <v>445</v>
      </c>
      <c r="IT25" t="s">
        <v>445</v>
      </c>
      <c r="IU25" t="s">
        <v>444</v>
      </c>
      <c r="IV25">
        <v>0</v>
      </c>
      <c r="IW25">
        <v>100</v>
      </c>
      <c r="IX25">
        <v>100</v>
      </c>
      <c r="IY25">
        <v>-2.2210000000000001</v>
      </c>
      <c r="IZ25">
        <v>-0.11990000000000001</v>
      </c>
      <c r="JA25">
        <v>-2.2202727272726901</v>
      </c>
      <c r="JB25">
        <v>0</v>
      </c>
      <c r="JC25">
        <v>0</v>
      </c>
      <c r="JD25">
        <v>0</v>
      </c>
      <c r="JE25">
        <v>-0.13683726249480499</v>
      </c>
      <c r="JF25">
        <v>-4.04678581008747E-3</v>
      </c>
      <c r="JG25">
        <v>1.0821509135867399E-3</v>
      </c>
      <c r="JH25">
        <v>-7.3057732816702703E-6</v>
      </c>
      <c r="JI25">
        <v>2</v>
      </c>
      <c r="JJ25">
        <v>9</v>
      </c>
      <c r="JK25">
        <v>2</v>
      </c>
      <c r="JL25">
        <v>33</v>
      </c>
      <c r="JM25">
        <v>7.7</v>
      </c>
      <c r="JN25">
        <v>7.3</v>
      </c>
      <c r="JO25">
        <v>0.157471</v>
      </c>
      <c r="JP25">
        <v>4.99878</v>
      </c>
      <c r="JQ25">
        <v>2.2485400000000002</v>
      </c>
      <c r="JR25">
        <v>2.5927699999999998</v>
      </c>
      <c r="JS25">
        <v>2.19482</v>
      </c>
      <c r="JT25">
        <v>2.4438499999999999</v>
      </c>
      <c r="JU25">
        <v>32.6648</v>
      </c>
      <c r="JV25">
        <v>24.245100000000001</v>
      </c>
      <c r="JW25">
        <v>2</v>
      </c>
      <c r="JX25">
        <v>886.86199999999997</v>
      </c>
      <c r="JY25">
        <v>498.79899999999998</v>
      </c>
      <c r="JZ25">
        <v>49.553400000000003</v>
      </c>
      <c r="KA25">
        <v>27.458200000000001</v>
      </c>
      <c r="KB25">
        <v>30.000299999999999</v>
      </c>
      <c r="KC25">
        <v>27.066299999999998</v>
      </c>
      <c r="KD25">
        <v>27.035</v>
      </c>
      <c r="KE25">
        <v>-1</v>
      </c>
      <c r="KF25">
        <v>41.927199999999999</v>
      </c>
      <c r="KG25">
        <v>0</v>
      </c>
      <c r="KH25">
        <v>111.14100000000001</v>
      </c>
      <c r="KI25">
        <v>420</v>
      </c>
      <c r="KJ25">
        <v>6.2612899999999998</v>
      </c>
      <c r="KK25">
        <v>99.682400000000001</v>
      </c>
      <c r="KL25">
        <v>96.492599999999996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Lily Pack Klinek</cp:lastModifiedBy>
  <dcterms:created xsi:type="dcterms:W3CDTF">2024-06-28T17:10:03Z</dcterms:created>
  <dcterms:modified xsi:type="dcterms:W3CDTF">2024-07-05T22:46:51Z</dcterms:modified>
</cp:coreProperties>
</file>