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klinek/Desktop/Redwood/Data/Li6800/"/>
    </mc:Choice>
  </mc:AlternateContent>
  <xr:revisionPtr revIDLastSave="0" documentId="13_ncr:1_{786A8EF6-307A-3446-A7A2-65EBAF33E79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L25" i="1" l="1"/>
  <c r="DK25" i="1"/>
  <c r="DI25" i="1"/>
  <c r="DJ25" i="1" s="1"/>
  <c r="BK25" i="1" s="1"/>
  <c r="BX25" i="1"/>
  <c r="BW25" i="1"/>
  <c r="BS25" i="1"/>
  <c r="BV25" i="1" s="1"/>
  <c r="BP25" i="1"/>
  <c r="BO25" i="1"/>
  <c r="BI25" i="1"/>
  <c r="BC25" i="1"/>
  <c r="AX25" i="1"/>
  <c r="AV25" i="1"/>
  <c r="AO25" i="1"/>
  <c r="L25" i="1" s="1"/>
  <c r="K25" i="1" s="1"/>
  <c r="AJ25" i="1"/>
  <c r="AD25" i="1"/>
  <c r="AB25" i="1"/>
  <c r="AA25" i="1"/>
  <c r="Z25" i="1"/>
  <c r="V25" i="1"/>
  <c r="S25" i="1"/>
  <c r="N25" i="1"/>
  <c r="M25" i="1"/>
  <c r="BL25" i="1" s="1"/>
  <c r="BN25" i="1" s="1"/>
  <c r="DL24" i="1"/>
  <c r="DK24" i="1"/>
  <c r="DJ24" i="1"/>
  <c r="BK24" i="1" s="1"/>
  <c r="DI24" i="1"/>
  <c r="V24" i="1" s="1"/>
  <c r="BX24" i="1"/>
  <c r="BW24" i="1"/>
  <c r="BU24" i="1"/>
  <c r="BY24" i="1" s="1"/>
  <c r="BZ24" i="1" s="1"/>
  <c r="BT24" i="1"/>
  <c r="BS24" i="1"/>
  <c r="BV24" i="1" s="1"/>
  <c r="BP24" i="1"/>
  <c r="BO24" i="1"/>
  <c r="BI24" i="1"/>
  <c r="BM24" i="1" s="1"/>
  <c r="BC24" i="1"/>
  <c r="AX24" i="1"/>
  <c r="AV24" i="1" s="1"/>
  <c r="AO24" i="1"/>
  <c r="AJ24" i="1"/>
  <c r="M24" i="1" s="1"/>
  <c r="BL24" i="1" s="1"/>
  <c r="BN24" i="1" s="1"/>
  <c r="AB24" i="1"/>
  <c r="AA24" i="1"/>
  <c r="Z24" i="1"/>
  <c r="S24" i="1"/>
  <c r="L24" i="1"/>
  <c r="K24" i="1"/>
  <c r="AD24" i="1" s="1"/>
  <c r="DL23" i="1"/>
  <c r="V23" i="1" s="1"/>
  <c r="DK23" i="1"/>
  <c r="DJ23" i="1"/>
  <c r="DI23" i="1"/>
  <c r="BX23" i="1"/>
  <c r="BW23" i="1"/>
  <c r="BV23" i="1"/>
  <c r="BU23" i="1"/>
  <c r="BY23" i="1" s="1"/>
  <c r="BZ23" i="1" s="1"/>
  <c r="BT23" i="1"/>
  <c r="BS23" i="1"/>
  <c r="BO23" i="1"/>
  <c r="BK23" i="1"/>
  <c r="BI23" i="1"/>
  <c r="BM23" i="1" s="1"/>
  <c r="BC23" i="1"/>
  <c r="BP23" i="1" s="1"/>
  <c r="AX23" i="1"/>
  <c r="AV23" i="1"/>
  <c r="AW23" i="1" s="1"/>
  <c r="AO23" i="1"/>
  <c r="AJ23" i="1"/>
  <c r="M23" i="1" s="1"/>
  <c r="BL23" i="1" s="1"/>
  <c r="BN23" i="1" s="1"/>
  <c r="AI23" i="1"/>
  <c r="AH23" i="1"/>
  <c r="AB23" i="1"/>
  <c r="AA23" i="1"/>
  <c r="Z23" i="1"/>
  <c r="S23" i="1"/>
  <c r="N23" i="1"/>
  <c r="L23" i="1"/>
  <c r="K23" i="1"/>
  <c r="DL22" i="1"/>
  <c r="V22" i="1" s="1"/>
  <c r="DK22" i="1"/>
  <c r="DI22" i="1"/>
  <c r="DJ22" i="1" s="1"/>
  <c r="BK22" i="1" s="1"/>
  <c r="BM22" i="1" s="1"/>
  <c r="BY22" i="1"/>
  <c r="BZ22" i="1" s="1"/>
  <c r="BX22" i="1"/>
  <c r="BW22" i="1"/>
  <c r="BV22" i="1"/>
  <c r="BU22" i="1"/>
  <c r="BS22" i="1"/>
  <c r="BT22" i="1" s="1"/>
  <c r="BP22" i="1"/>
  <c r="BO22" i="1"/>
  <c r="BI22" i="1"/>
  <c r="BC22" i="1"/>
  <c r="AX22" i="1"/>
  <c r="AV22" i="1"/>
  <c r="AH22" i="1" s="1"/>
  <c r="AO22" i="1"/>
  <c r="AJ22" i="1"/>
  <c r="M22" i="1" s="1"/>
  <c r="BL22" i="1" s="1"/>
  <c r="BN22" i="1" s="1"/>
  <c r="AB22" i="1"/>
  <c r="AA22" i="1"/>
  <c r="Z22" i="1" s="1"/>
  <c r="S22" i="1"/>
  <c r="L22" i="1"/>
  <c r="K22" i="1" s="1"/>
  <c r="AD22" i="1" s="1"/>
  <c r="DL21" i="1"/>
  <c r="DK21" i="1"/>
  <c r="DI21" i="1"/>
  <c r="DJ21" i="1" s="1"/>
  <c r="BK21" i="1" s="1"/>
  <c r="BX21" i="1"/>
  <c r="BW21" i="1"/>
  <c r="BS21" i="1"/>
  <c r="BV21" i="1" s="1"/>
  <c r="BP21" i="1"/>
  <c r="BO21" i="1"/>
  <c r="BI21" i="1"/>
  <c r="BM21" i="1" s="1"/>
  <c r="BC21" i="1"/>
  <c r="AX21" i="1"/>
  <c r="AV21" i="1"/>
  <c r="AO21" i="1"/>
  <c r="L21" i="1" s="1"/>
  <c r="K21" i="1" s="1"/>
  <c r="AJ21" i="1"/>
  <c r="AB21" i="1"/>
  <c r="AA21" i="1"/>
  <c r="Z21" i="1"/>
  <c r="V21" i="1"/>
  <c r="S21" i="1"/>
  <c r="M21" i="1"/>
  <c r="BL21" i="1" s="1"/>
  <c r="BN21" i="1" s="1"/>
  <c r="DL20" i="1"/>
  <c r="DK20" i="1"/>
  <c r="DI20" i="1"/>
  <c r="BX20" i="1"/>
  <c r="BW20" i="1"/>
  <c r="BS20" i="1"/>
  <c r="BO20" i="1"/>
  <c r="BI20" i="1"/>
  <c r="BC20" i="1"/>
  <c r="BP20" i="1" s="1"/>
  <c r="AX20" i="1"/>
  <c r="AV20" i="1" s="1"/>
  <c r="AO20" i="1"/>
  <c r="AJ20" i="1"/>
  <c r="M20" i="1" s="1"/>
  <c r="BL20" i="1" s="1"/>
  <c r="AB20" i="1"/>
  <c r="AA20" i="1"/>
  <c r="Z20" i="1"/>
  <c r="S20" i="1"/>
  <c r="L20" i="1"/>
  <c r="K20" i="1"/>
  <c r="AD20" i="1" s="1"/>
  <c r="DL19" i="1"/>
  <c r="V19" i="1" s="1"/>
  <c r="DK19" i="1"/>
  <c r="DJ19" i="1" s="1"/>
  <c r="BK19" i="1" s="1"/>
  <c r="DI19" i="1"/>
  <c r="BX19" i="1"/>
  <c r="BW19" i="1"/>
  <c r="BV19" i="1"/>
  <c r="BU19" i="1"/>
  <c r="BY19" i="1" s="1"/>
  <c r="BZ19" i="1" s="1"/>
  <c r="BT19" i="1"/>
  <c r="BS19" i="1"/>
  <c r="BO19" i="1"/>
  <c r="BI19" i="1"/>
  <c r="BC19" i="1"/>
  <c r="BP19" i="1" s="1"/>
  <c r="AX19" i="1"/>
  <c r="AV19" i="1"/>
  <c r="AW19" i="1" s="1"/>
  <c r="AO19" i="1"/>
  <c r="AJ19" i="1"/>
  <c r="M19" i="1" s="1"/>
  <c r="BL19" i="1" s="1"/>
  <c r="AI19" i="1"/>
  <c r="AH19" i="1"/>
  <c r="AB19" i="1"/>
  <c r="Z19" i="1" s="1"/>
  <c r="AA19" i="1"/>
  <c r="S19" i="1"/>
  <c r="N19" i="1"/>
  <c r="L19" i="1"/>
  <c r="K19" i="1"/>
  <c r="AD19" i="1" s="1"/>
  <c r="DL18" i="1"/>
  <c r="DK18" i="1"/>
  <c r="DI18" i="1"/>
  <c r="DJ18" i="1" s="1"/>
  <c r="BK18" i="1" s="1"/>
  <c r="BY18" i="1"/>
  <c r="BZ18" i="1" s="1"/>
  <c r="BX18" i="1"/>
  <c r="BW18" i="1"/>
  <c r="BV18" i="1"/>
  <c r="BU18" i="1"/>
  <c r="BS18" i="1"/>
  <c r="BT18" i="1" s="1"/>
  <c r="BP18" i="1"/>
  <c r="BO18" i="1"/>
  <c r="BM18" i="1"/>
  <c r="BI18" i="1"/>
  <c r="BC18" i="1"/>
  <c r="AX18" i="1"/>
  <c r="AV18" i="1"/>
  <c r="AO18" i="1"/>
  <c r="L18" i="1" s="1"/>
  <c r="K18" i="1" s="1"/>
  <c r="AJ18" i="1"/>
  <c r="M18" i="1" s="1"/>
  <c r="BL18" i="1" s="1"/>
  <c r="BN18" i="1" s="1"/>
  <c r="AB18" i="1"/>
  <c r="AA18" i="1"/>
  <c r="Z18" i="1" s="1"/>
  <c r="V18" i="1"/>
  <c r="S18" i="1"/>
  <c r="N18" i="1"/>
  <c r="DL17" i="1"/>
  <c r="DK17" i="1"/>
  <c r="DI17" i="1"/>
  <c r="DJ17" i="1" s="1"/>
  <c r="BK17" i="1" s="1"/>
  <c r="BX17" i="1"/>
  <c r="BW17" i="1"/>
  <c r="BP17" i="1"/>
  <c r="BS17" i="1" s="1"/>
  <c r="BO17" i="1"/>
  <c r="BN17" i="1"/>
  <c r="BI17" i="1"/>
  <c r="BM17" i="1" s="1"/>
  <c r="BC17" i="1"/>
  <c r="AX17" i="1"/>
  <c r="AV17" i="1" s="1"/>
  <c r="AO17" i="1"/>
  <c r="L17" i="1" s="1"/>
  <c r="K17" i="1" s="1"/>
  <c r="AJ17" i="1"/>
  <c r="AD17" i="1"/>
  <c r="AB17" i="1"/>
  <c r="AA17" i="1"/>
  <c r="Z17" i="1"/>
  <c r="W17" i="1"/>
  <c r="X17" i="1" s="1"/>
  <c r="V17" i="1"/>
  <c r="S17" i="1"/>
  <c r="M17" i="1"/>
  <c r="BL17" i="1" s="1"/>
  <c r="AI17" i="1" l="1"/>
  <c r="AH17" i="1"/>
  <c r="Q17" i="1"/>
  <c r="AW17" i="1"/>
  <c r="N17" i="1"/>
  <c r="Y17" i="1"/>
  <c r="AC17" i="1" s="1"/>
  <c r="AF17" i="1"/>
  <c r="AE17" i="1"/>
  <c r="AD18" i="1"/>
  <c r="AH21" i="1"/>
  <c r="Q21" i="1"/>
  <c r="AI21" i="1"/>
  <c r="W22" i="1"/>
  <c r="X22" i="1" s="1"/>
  <c r="N24" i="1"/>
  <c r="AH24" i="1"/>
  <c r="Q24" i="1"/>
  <c r="AW24" i="1"/>
  <c r="AI24" i="1"/>
  <c r="T25" i="1"/>
  <c r="R25" i="1" s="1"/>
  <c r="U25" i="1" s="1"/>
  <c r="O25" i="1" s="1"/>
  <c r="P25" i="1" s="1"/>
  <c r="AW21" i="1"/>
  <c r="AH18" i="1"/>
  <c r="Q18" i="1"/>
  <c r="AI18" i="1"/>
  <c r="AW18" i="1"/>
  <c r="AD23" i="1"/>
  <c r="AH25" i="1"/>
  <c r="AI25" i="1"/>
  <c r="AW25" i="1"/>
  <c r="Q25" i="1"/>
  <c r="W19" i="1"/>
  <c r="X19" i="1" s="1"/>
  <c r="AG17" i="1"/>
  <c r="W18" i="1"/>
  <c r="X18" i="1" s="1"/>
  <c r="W25" i="1"/>
  <c r="X25" i="1" s="1"/>
  <c r="N20" i="1"/>
  <c r="AI20" i="1"/>
  <c r="AH20" i="1"/>
  <c r="AW20" i="1"/>
  <c r="V20" i="1"/>
  <c r="DJ20" i="1"/>
  <c r="BK20" i="1" s="1"/>
  <c r="BN20" i="1" s="1"/>
  <c r="BN19" i="1"/>
  <c r="BM19" i="1"/>
  <c r="BV20" i="1"/>
  <c r="BU20" i="1"/>
  <c r="BY20" i="1" s="1"/>
  <c r="BZ20" i="1" s="1"/>
  <c r="BT20" i="1"/>
  <c r="T17" i="1"/>
  <c r="R17" i="1" s="1"/>
  <c r="U17" i="1" s="1"/>
  <c r="O17" i="1" s="1"/>
  <c r="P17" i="1" s="1"/>
  <c r="BV17" i="1"/>
  <c r="BU17" i="1"/>
  <c r="BY17" i="1" s="1"/>
  <c r="BZ17" i="1" s="1"/>
  <c r="BT17" i="1"/>
  <c r="W23" i="1"/>
  <c r="X23" i="1" s="1"/>
  <c r="BM25" i="1"/>
  <c r="W21" i="1"/>
  <c r="X21" i="1" s="1"/>
  <c r="Q20" i="1"/>
  <c r="N21" i="1"/>
  <c r="AD21" i="1"/>
  <c r="W24" i="1"/>
  <c r="X24" i="1" s="1"/>
  <c r="AE23" i="1"/>
  <c r="Q19" i="1"/>
  <c r="AI22" i="1"/>
  <c r="Q23" i="1"/>
  <c r="N22" i="1"/>
  <c r="BT21" i="1"/>
  <c r="BU21" i="1"/>
  <c r="BY21" i="1" s="1"/>
  <c r="BZ21" i="1" s="1"/>
  <c r="Q22" i="1"/>
  <c r="BU25" i="1"/>
  <c r="BY25" i="1" s="1"/>
  <c r="BZ25" i="1" s="1"/>
  <c r="AW22" i="1"/>
  <c r="BT25" i="1"/>
  <c r="Y24" i="1" l="1"/>
  <c r="AC24" i="1" s="1"/>
  <c r="AF24" i="1"/>
  <c r="AF19" i="1"/>
  <c r="AG19" i="1" s="1"/>
  <c r="Y19" i="1"/>
  <c r="AC19" i="1" s="1"/>
  <c r="T19" i="1"/>
  <c r="R19" i="1" s="1"/>
  <c r="U19" i="1" s="1"/>
  <c r="O19" i="1" s="1"/>
  <c r="P19" i="1" s="1"/>
  <c r="AF25" i="1"/>
  <c r="AE25" i="1"/>
  <c r="Y25" i="1"/>
  <c r="AC25" i="1" s="1"/>
  <c r="AE19" i="1"/>
  <c r="Y21" i="1"/>
  <c r="AC21" i="1" s="1"/>
  <c r="AF21" i="1"/>
  <c r="AE21" i="1"/>
  <c r="AF18" i="1"/>
  <c r="AE18" i="1"/>
  <c r="Y18" i="1"/>
  <c r="AC18" i="1" s="1"/>
  <c r="Y22" i="1"/>
  <c r="AC22" i="1" s="1"/>
  <c r="AF22" i="1"/>
  <c r="AE22" i="1"/>
  <c r="AF23" i="1"/>
  <c r="AG23" i="1" s="1"/>
  <c r="Y23" i="1"/>
  <c r="AC23" i="1" s="1"/>
  <c r="BM20" i="1"/>
  <c r="T23" i="1"/>
  <c r="R23" i="1" s="1"/>
  <c r="U23" i="1" s="1"/>
  <c r="O23" i="1" s="1"/>
  <c r="P23" i="1" s="1"/>
  <c r="T22" i="1"/>
  <c r="R22" i="1" s="1"/>
  <c r="U22" i="1" s="1"/>
  <c r="O22" i="1" s="1"/>
  <c r="P22" i="1" s="1"/>
  <c r="T21" i="1"/>
  <c r="R21" i="1" s="1"/>
  <c r="U21" i="1" s="1"/>
  <c r="O21" i="1" s="1"/>
  <c r="P21" i="1" s="1"/>
  <c r="T24" i="1"/>
  <c r="R24" i="1" s="1"/>
  <c r="U24" i="1" s="1"/>
  <c r="O24" i="1" s="1"/>
  <c r="P24" i="1" s="1"/>
  <c r="W20" i="1"/>
  <c r="X20" i="1" s="1"/>
  <c r="AE24" i="1"/>
  <c r="T18" i="1"/>
  <c r="R18" i="1" s="1"/>
  <c r="U18" i="1" s="1"/>
  <c r="O18" i="1" s="1"/>
  <c r="P18" i="1" s="1"/>
  <c r="AG25" i="1" l="1"/>
  <c r="AG21" i="1"/>
  <c r="AF20" i="1"/>
  <c r="Y20" i="1"/>
  <c r="AC20" i="1" s="1"/>
  <c r="AE20" i="1"/>
  <c r="T20" i="1"/>
  <c r="R20" i="1" s="1"/>
  <c r="U20" i="1" s="1"/>
  <c r="O20" i="1" s="1"/>
  <c r="P20" i="1" s="1"/>
  <c r="AG24" i="1"/>
  <c r="AG18" i="1"/>
  <c r="AG22" i="1"/>
  <c r="AG20" i="1" l="1"/>
</calcChain>
</file>

<file path=xl/sharedStrings.xml><?xml version="1.0" encoding="utf-8"?>
<sst xmlns="http://schemas.openxmlformats.org/spreadsheetml/2006/main" count="1032" uniqueCount="484">
  <si>
    <t>File opened</t>
  </si>
  <si>
    <t>2024-06-28 17:10:47</t>
  </si>
  <si>
    <t>Console s/n</t>
  </si>
  <si>
    <t>68C-811962</t>
  </si>
  <si>
    <t>Console ver</t>
  </si>
  <si>
    <t>Bluestem v.2.1.09</t>
  </si>
  <si>
    <t>Scripts ver</t>
  </si>
  <si>
    <t>2022.06  2.1.09, Dec 2022</t>
  </si>
  <si>
    <t>Head s/n</t>
  </si>
  <si>
    <t>68H-711952</t>
  </si>
  <si>
    <t>Head ver</t>
  </si>
  <si>
    <t>1.4.22</t>
  </si>
  <si>
    <t>Head cal</t>
  </si>
  <si>
    <t>{"co2bspan2b": "0.308957", "co2azero": "0.8881", "ssb_ref": "36821.3", "tazero": "0.0137367", "co2bspan2a": "0.311057", "h2obspan1": "1.00055", "h2oaspanconc2": "0", "co2bspanconc2": "300.8", "co2aspanconc1": "2505", "flowbzero": "0.32612", "h2oaspan2b": "0.0688999", "h2oaspanconc1": "12.09", "oxygen": "21", "tbzero": "-0.0317039", "co2aspan1": "0.99979", "h2oaspan2a": "0.0685076", "h2oazero": "1.06185", "h2obspan2": "0", "ssa_ref": "37837.5", "co2bspan2": "-0.021122", "co2aspan2b": "0.309617", "chamberpressurezero": "2.69636", "h2obspanconc1": "12.09", "co2aspan2": "-0.0211807", "h2oaspan2": "0", "h2obspan2b": "0.0684141", "h2obzero": "1.06594", "h2obspan2a": "0.0683765", "h2obspanconc2": "16.89", "h2oaspan1": "1.00573", "co2aspan2a": "0.311741", "co2aspanconc2": "300.8", "co2bspan1": "0.999819", "flowazero": "0.3199", "co2bzero": "0.910459", "flowmeterzero": "2.48964", "co2bspanconc1": "2505"}</t>
  </si>
  <si>
    <t>CO2 rangematch</t>
  </si>
  <si>
    <t>Fri May  3 10:50</t>
  </si>
  <si>
    <t>H2O rangematch</t>
  </si>
  <si>
    <t>Fri Oct  6 11:48</t>
  </si>
  <si>
    <t>Chamber type</t>
  </si>
  <si>
    <t>6800-01A</t>
  </si>
  <si>
    <t>Chamber s/n</t>
  </si>
  <si>
    <t>MPF-831724</t>
  </si>
  <si>
    <t>Chamber rev</t>
  </si>
  <si>
    <t>0</t>
  </si>
  <si>
    <t>Chamber cal</t>
  </si>
  <si>
    <t>Fluorometer</t>
  </si>
  <si>
    <t>Flr. Version</t>
  </si>
  <si>
    <t>17:10:47</t>
  </si>
  <si>
    <t>Stability Definition:	F (FlrLS): Slp&lt;1 Per=20	ΔH2O (Meas2): Slp&lt;0.1 Per=20	ΔCO2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</si>
  <si>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</si>
  <si>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</si>
  <si>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</si>
  <si>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</si>
  <si>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</si>
  <si>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</si>
  <si>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</si>
  <si>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2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</si>
  <si>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</si>
  <si>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</si>
  <si>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</si>
  <si>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</si>
  <si>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</si>
  <si>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</si>
  <si>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</si>
  <si>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</si>
  <si>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</si>
  <si>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</si>
  <si>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</si>
  <si>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</si>
  <si>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</si>
  <si>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</si>
  <si>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</si>
  <si>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</si>
  <si>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</si>
  <si>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</si>
  <si>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</si>
  <si>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</si>
  <si>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</si>
  <si>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</si>
  <si>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</si>
  <si>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</si>
  <si>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</si>
  <si>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</si>
  <si>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</si>
  <si>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</si>
  <si>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</si>
  <si>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</si>
  <si>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</si>
  <si>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</si>
  <si>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</si>
  <si>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</si>
  <si>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</si>
  <si>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</si>
  <si>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</si>
  <si>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</si>
  <si>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</si>
  <si>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</si>
  <si>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</si>
  <si>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</si>
  <si>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</si>
  <si>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</si>
  <si>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3.30118 198.781 354.386 601.955 850.781 1051.18 1224.24 1293.95</t>
  </si>
  <si>
    <t>Fs_true</t>
  </si>
  <si>
    <t>0.889024 226.407 377.628 588.561 808.721 1001.51 1203.84 1400.95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</si>
  <si>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</si>
  <si>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</si>
  <si>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</si>
  <si>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</si>
  <si>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</si>
  <si>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</si>
  <si>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</si>
  <si>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</si>
  <si>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</si>
  <si>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</si>
  <si>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</si>
  <si>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</si>
  <si>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</si>
  <si>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</si>
  <si>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</si>
  <si>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</si>
  <si>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</si>
  <si>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</si>
  <si>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</si>
  <si>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</si>
  <si>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</si>
  <si>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</si>
  <si>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</si>
  <si>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</si>
  <si>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</si>
  <si>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</si>
  <si>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</si>
  <si>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</si>
  <si>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</si>
  <si>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CSUC_delay</t>
  </si>
  <si>
    <t>Species</t>
  </si>
  <si>
    <t>Ripperdan_720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</si>
  <si>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</si>
  <si>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</si>
  <si>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</si>
  <si>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</si>
  <si>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</si>
  <si>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</si>
  <si>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</si>
  <si>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</si>
  <si>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</si>
  <si>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</si>
  <si>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</si>
  <si>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</si>
  <si>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</si>
  <si>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</si>
  <si>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</si>
  <si>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</si>
  <si>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</si>
  <si>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</si>
  <si>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</si>
  <si>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</si>
  <si>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</si>
  <si>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</si>
  <si>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</si>
  <si>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</si>
  <si>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</si>
  <si>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</si>
  <si>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</si>
  <si>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</si>
  <si>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</si>
  <si>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</si>
  <si>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</si>
  <si>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</si>
  <si>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</si>
  <si>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</si>
  <si>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</si>
  <si>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</si>
  <si>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</si>
  <si>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</si>
  <si>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</si>
  <si>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</si>
  <si>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</si>
  <si>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</si>
  <si>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</si>
  <si>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</si>
  <si>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</si>
  <si>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</si>
  <si>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</si>
  <si>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</si>
  <si>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</si>
  <si>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</si>
  <si>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</si>
  <si>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</si>
  <si>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</si>
  <si>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</si>
  <si>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</si>
  <si>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</si>
  <si>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</si>
  <si>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</si>
  <si>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</si>
  <si>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</si>
  <si>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</si>
  <si>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</si>
  <si>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</si>
  <si>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</si>
  <si>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</si>
  <si>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</si>
  <si>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</si>
  <si>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</si>
  <si>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</si>
  <si>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</si>
  <si>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</si>
  <si>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</si>
  <si>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</si>
  <si>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</si>
  <si>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</si>
  <si>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</si>
  <si>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</si>
  <si>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</si>
  <si>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</si>
  <si>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</si>
  <si>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</si>
  <si>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</si>
  <si>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</si>
  <si>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</si>
  <si>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</si>
  <si>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</si>
  <si>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</si>
  <si>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</si>
  <si>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</si>
  <si>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</si>
  <si>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</si>
  <si>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</si>
  <si>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</si>
  <si>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</si>
  <si>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</si>
  <si>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</si>
  <si>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</si>
  <si>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</si>
  <si>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</si>
  <si>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</si>
  <si>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</si>
  <si>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</si>
  <si>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</si>
  <si>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</si>
  <si>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</si>
  <si>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</si>
  <si>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</si>
  <si>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</si>
  <si>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</si>
  <si>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</si>
  <si>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</si>
  <si>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</si>
  <si>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</si>
  <si>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</si>
  <si>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</si>
  <si>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</si>
  <si>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</si>
  <si>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</si>
  <si>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</si>
  <si>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</si>
  <si>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</si>
  <si>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</si>
  <si>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</si>
  <si>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</si>
  <si>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</si>
  <si>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</si>
  <si>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</si>
  <si>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</si>
  <si>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</si>
  <si>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</si>
  <si>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</si>
  <si>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</si>
  <si>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</si>
  <si>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</si>
  <si>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</si>
  <si>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</si>
  <si>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</si>
  <si>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</si>
  <si>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</si>
  <si>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</si>
  <si>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</si>
  <si>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</si>
  <si>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</si>
  <si>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</si>
  <si>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</si>
  <si>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</si>
  <si>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</si>
  <si>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</si>
  <si>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</si>
  <si>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</si>
  <si>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</si>
  <si>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</si>
  <si>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</si>
  <si>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</si>
  <si>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</si>
  <si>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</si>
  <si>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</si>
  <si>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</si>
  <si>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</si>
  <si>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</si>
  <si>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</si>
  <si>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</si>
  <si>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</si>
  <si>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</si>
  <si>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</si>
  <si>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</si>
  <si>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</si>
  <si>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</si>
  <si>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</si>
  <si>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</si>
  <si>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</si>
  <si>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</si>
  <si>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</si>
  <si>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</si>
  <si>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</si>
  <si>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</si>
  <si>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</si>
  <si>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</si>
  <si>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</si>
  <si>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</si>
  <si>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</si>
  <si>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</si>
  <si>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</si>
  <si>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</si>
  <si>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</si>
  <si>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</si>
  <si>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</si>
  <si>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</si>
  <si>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</si>
  <si>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</si>
  <si>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</si>
  <si>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</si>
  <si>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</si>
  <si>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</si>
  <si>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</si>
  <si>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</si>
  <si>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</si>
  <si>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</si>
  <si>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</si>
  <si>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</si>
  <si>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</si>
  <si>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</si>
  <si>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</si>
  <si>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</si>
  <si>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</si>
  <si>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</si>
  <si>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</si>
  <si>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</si>
  <si>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</si>
  <si>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</si>
  <si>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</si>
  <si>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</si>
  <si>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</si>
  <si>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</si>
  <si>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</si>
  <si>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</si>
  <si>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</si>
  <si>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</si>
  <si>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</si>
  <si>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AccH2O_hum</t>
  </si>
  <si>
    <t>AccH2O_des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</si>
  <si>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</si>
  <si>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</si>
  <si>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</si>
  <si>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</si>
  <si>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</si>
  <si>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</si>
  <si>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</si>
  <si>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</si>
  <si>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</si>
  <si>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</si>
  <si>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</si>
  <si>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</si>
  <si>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</si>
  <si>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</si>
  <si>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</si>
  <si>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</si>
  <si>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</si>
  <si>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</si>
  <si>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</si>
  <si>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</si>
  <si>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</si>
  <si>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</si>
  <si>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</si>
  <si>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</si>
  <si>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</si>
  <si>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</si>
  <si>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</si>
  <si>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</si>
  <si>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</si>
  <si>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</si>
  <si>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</si>
  <si>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</si>
  <si>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</si>
  <si>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</si>
  <si>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</si>
  <si>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</si>
  <si>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</si>
  <si>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</si>
  <si>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</si>
  <si>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</si>
  <si>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</si>
  <si>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</si>
  <si>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</si>
  <si>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</si>
  <si>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</si>
  <si>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</si>
  <si>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</si>
  <si>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</si>
  <si>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</si>
  <si>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</si>
  <si>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</si>
  <si>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</si>
  <si>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</si>
  <si>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</si>
  <si>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</si>
  <si>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</si>
  <si>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</si>
  <si>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</si>
  <si>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</si>
  <si>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</si>
  <si>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</si>
  <si>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</si>
  <si>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</si>
  <si>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</si>
  <si>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</si>
  <si>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</si>
  <si>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</si>
  <si>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</si>
  <si>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</si>
  <si>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</si>
  <si>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</si>
  <si>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</si>
  <si>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</si>
  <si>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</si>
  <si>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</si>
  <si>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</si>
  <si>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</si>
  <si>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</si>
  <si>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</si>
  <si>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</si>
  <si>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</si>
  <si>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</si>
  <si>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</si>
  <si>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</si>
  <si>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</si>
  <si>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</si>
  <si>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</si>
  <si>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</si>
  <si>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</si>
  <si>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</si>
  <si>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</si>
  <si>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</si>
  <si>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</si>
  <si>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</si>
  <si>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</si>
  <si>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</si>
  <si>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20220824 17:18:21</t>
  </si>
  <si>
    <t>17:18:21</t>
  </si>
  <si>
    <t>none</t>
  </si>
  <si>
    <t>Artichoke</t>
  </si>
  <si>
    <t>MPF-1216-20240628-17_21_06</t>
  </si>
  <si>
    <t>-</t>
  </si>
  <si>
    <t>0: Broadleaf</t>
  </si>
  <si>
    <t>17:18:41</t>
  </si>
  <si>
    <t>0/3</t>
  </si>
  <si>
    <t>10111111</t>
  </si>
  <si>
    <t>oioooooo</t>
  </si>
  <si>
    <t>off</t>
  </si>
  <si>
    <t>on</t>
  </si>
  <si>
    <t>20220824 17:34:54</t>
  </si>
  <si>
    <t>17:34:54</t>
  </si>
  <si>
    <t>MPF-1217-20240628-17_37_40</t>
  </si>
  <si>
    <t>DARK-1218-20240628-17_37_47</t>
  </si>
  <si>
    <t>17:35:21</t>
  </si>
  <si>
    <t>2/3</t>
  </si>
  <si>
    <t>20220824 17:38:54</t>
  </si>
  <si>
    <t>17:38:54</t>
  </si>
  <si>
    <t>MPF-1219-20240628-17_41_40</t>
  </si>
  <si>
    <t>DARK-1220-20240628-17_41_47</t>
  </si>
  <si>
    <t>17:39:36</t>
  </si>
  <si>
    <t>20220824 17:42:54</t>
  </si>
  <si>
    <t>17:42:54</t>
  </si>
  <si>
    <t>MPF-1221-20240628-17_45_39</t>
  </si>
  <si>
    <t>DARK-1222-20240628-17_45_46</t>
  </si>
  <si>
    <t>20220824 17:46:54</t>
  </si>
  <si>
    <t>17:46:54</t>
  </si>
  <si>
    <t>MPF-1223-20240628-17_49_40</t>
  </si>
  <si>
    <t>DARK-1224-20240628-17_49_47</t>
  </si>
  <si>
    <t>3/3</t>
  </si>
  <si>
    <t>20220824 17:50:54</t>
  </si>
  <si>
    <t>17:50:54</t>
  </si>
  <si>
    <t>MPF-1225-20240628-17_53_40</t>
  </si>
  <si>
    <t>DARK-1226-20240628-17_53_48</t>
  </si>
  <si>
    <t>17:51:15</t>
  </si>
  <si>
    <t>20220824 17:54:54</t>
  </si>
  <si>
    <t>17:54:54</t>
  </si>
  <si>
    <t>MPF-1227-20240628-17_57_40</t>
  </si>
  <si>
    <t>DARK-1228-20240628-17_57_47</t>
  </si>
  <si>
    <t>17:55:23</t>
  </si>
  <si>
    <t>20220824 17:58:54</t>
  </si>
  <si>
    <t>17:58:54</t>
  </si>
  <si>
    <t>MPF-1229-20240628-18_01_40</t>
  </si>
  <si>
    <t>DARK-1230-20240628-18_01_48</t>
  </si>
  <si>
    <t>20220824 18:02:54</t>
  </si>
  <si>
    <t>18:02:54</t>
  </si>
  <si>
    <t>MPF-1231-20240628-18_05_39</t>
  </si>
  <si>
    <t>DARK-1232-20240628-18_05_46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</si>
</sst>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L25"/>
  <sheetViews>
    <sheetView tabSelected="1" workbookViewId="0"/>
  </sheetViews>
  <sheetFormatPr baseColWidth="10" defaultColWidth="8.83203125" defaultRowHeight="15" x14ac:dyDescent="0.2"/>
  <sheetData>
    <row r="2" spans="1:298" x14ac:dyDescent="0.2">
      <c r="A2" t="s">
        <v>29</v>
      </c>
      <c r="B2" t="s">
        <v>30</v>
      </c>
      <c r="C2" t="s">
        <v>32</v>
      </c>
    </row>
    <row r="3" spans="1:298" x14ac:dyDescent="0.2">
      <c r="B3" t="s">
        <v>31</v>
      </c>
      <c r="C3">
        <v>21</v>
      </c>
    </row>
    <row r="4" spans="1:298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98" x14ac:dyDescent="0.2">
      <c r="B5" t="s">
        <v>19</v>
      </c>
      <c r="C5" t="s">
        <v>36</v>
      </c>
      <c r="D5">
        <v>0.57199999999999995</v>
      </c>
      <c r="E5">
        <v>0.38727420000000001</v>
      </c>
      <c r="F5">
        <v>-1.8705840000000001E-2</v>
      </c>
      <c r="G5">
        <v>0</v>
      </c>
      <c r="H5">
        <v>-7.3738900000000001E-3</v>
      </c>
      <c r="I5">
        <v>1</v>
      </c>
      <c r="J5">
        <v>2</v>
      </c>
      <c r="K5">
        <v>96.9</v>
      </c>
    </row>
    <row r="6" spans="1:298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98" x14ac:dyDescent="0.2">
      <c r="B7">
        <v>0</v>
      </c>
      <c r="C7">
        <v>1</v>
      </c>
      <c r="D7">
        <v>0</v>
      </c>
      <c r="E7">
        <v>0</v>
      </c>
    </row>
    <row r="8" spans="1:298" x14ac:dyDescent="0.2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98" x14ac:dyDescent="0.2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98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98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98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98" x14ac:dyDescent="0.2">
      <c r="B13">
        <v>-6276</v>
      </c>
      <c r="C13">
        <v>6.6</v>
      </c>
      <c r="D13">
        <v>1.7090000000000001E-5</v>
      </c>
      <c r="E13">
        <v>3.11</v>
      </c>
      <c r="F13" t="s">
        <v>81</v>
      </c>
      <c r="G13" t="s">
        <v>83</v>
      </c>
      <c r="H13">
        <v>0</v>
      </c>
    </row>
    <row r="14" spans="1:298" x14ac:dyDescent="0.2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91</v>
      </c>
      <c r="CU14" t="s">
        <v>91</v>
      </c>
      <c r="CV14" t="s">
        <v>92</v>
      </c>
      <c r="CW14" t="s">
        <v>92</v>
      </c>
      <c r="CX14" t="s">
        <v>92</v>
      </c>
      <c r="CY14" t="s">
        <v>92</v>
      </c>
      <c r="CZ14" t="s">
        <v>92</v>
      </c>
      <c r="DA14" t="s">
        <v>92</v>
      </c>
      <c r="DB14" t="s">
        <v>92</v>
      </c>
      <c r="DC14" t="s">
        <v>92</v>
      </c>
      <c r="DD14" t="s">
        <v>92</v>
      </c>
      <c r="DE14" t="s">
        <v>92</v>
      </c>
      <c r="DF14" t="s">
        <v>92</v>
      </c>
      <c r="DG14" t="s">
        <v>92</v>
      </c>
      <c r="DH14" t="s">
        <v>92</v>
      </c>
      <c r="DI14" t="s">
        <v>93</v>
      </c>
      <c r="DJ14" t="s">
        <v>93</v>
      </c>
      <c r="DK14" t="s">
        <v>93</v>
      </c>
      <c r="DL14" t="s">
        <v>93</v>
      </c>
      <c r="DM14" t="s">
        <v>94</v>
      </c>
      <c r="DN14" t="s">
        <v>94</v>
      </c>
      <c r="DO14" t="s">
        <v>94</v>
      </c>
      <c r="DP14" t="s">
        <v>94</v>
      </c>
      <c r="DQ14" t="s">
        <v>94</v>
      </c>
      <c r="DR14" t="s">
        <v>95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98</v>
      </c>
      <c r="FM14" t="s">
        <v>98</v>
      </c>
      <c r="FN14" t="s">
        <v>98</v>
      </c>
      <c r="FO14" t="s">
        <v>98</v>
      </c>
      <c r="FP14" t="s">
        <v>98</v>
      </c>
      <c r="FQ14" t="s">
        <v>99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100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  <c r="GS14" t="s">
        <v>101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102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102</v>
      </c>
      <c r="IB14" t="s">
        <v>102</v>
      </c>
      <c r="IC14" t="s">
        <v>102</v>
      </c>
      <c r="ID14" t="s">
        <v>103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103</v>
      </c>
      <c r="IV14" t="s">
        <v>103</v>
      </c>
      <c r="IW14" t="s">
        <v>104</v>
      </c>
      <c r="IX14" t="s">
        <v>104</v>
      </c>
      <c r="IY14" t="s">
        <v>104</v>
      </c>
      <c r="IZ14" t="s">
        <v>104</v>
      </c>
      <c r="JA14" t="s">
        <v>104</v>
      </c>
      <c r="JB14" t="s">
        <v>104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105</v>
      </c>
      <c r="JP14" t="s">
        <v>105</v>
      </c>
      <c r="JQ14" t="s">
        <v>105</v>
      </c>
      <c r="JR14" t="s">
        <v>105</v>
      </c>
      <c r="JS14" t="s">
        <v>105</v>
      </c>
      <c r="JT14" t="s">
        <v>105</v>
      </c>
      <c r="JU14" t="s">
        <v>105</v>
      </c>
      <c r="JV14" t="s">
        <v>105</v>
      </c>
      <c r="JW14" t="s">
        <v>106</v>
      </c>
      <c r="JX14" t="s">
        <v>106</v>
      </c>
      <c r="JY14" t="s">
        <v>106</v>
      </c>
      <c r="JZ14" t="s">
        <v>106</v>
      </c>
      <c r="KA14" t="s">
        <v>106</v>
      </c>
      <c r="KB14" t="s">
        <v>106</v>
      </c>
      <c r="KC14" t="s">
        <v>106</v>
      </c>
      <c r="KD14" t="s">
        <v>106</v>
      </c>
      <c r="KE14" t="s">
        <v>106</v>
      </c>
      <c r="KF14" t="s">
        <v>106</v>
      </c>
      <c r="KG14" t="s">
        <v>106</v>
      </c>
      <c r="KH14" t="s">
        <v>106</v>
      </c>
      <c r="KI14" t="s">
        <v>106</v>
      </c>
      <c r="KJ14" t="s">
        <v>106</v>
      </c>
      <c r="KK14" t="s">
        <v>106</v>
      </c>
      <c r="KL14" t="s">
        <v>106</v>
      </c>
    </row>
    <row r="15" spans="1:298" x14ac:dyDescent="0.2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137</v>
      </c>
      <c r="AF15" t="s">
        <v>138</v>
      </c>
      <c r="AG15" t="s">
        <v>139</v>
      </c>
      <c r="AH15" t="s">
        <v>140</v>
      </c>
      <c r="AI15" t="s">
        <v>141</v>
      </c>
      <c r="AJ15" t="s">
        <v>142</v>
      </c>
      <c r="AK15" t="s">
        <v>143</v>
      </c>
      <c r="AL15" t="s">
        <v>144</v>
      </c>
      <c r="AM15" t="s">
        <v>145</v>
      </c>
      <c r="AN15" t="s">
        <v>146</v>
      </c>
      <c r="AO15" t="s">
        <v>147</v>
      </c>
      <c r="AP15" t="s">
        <v>148</v>
      </c>
      <c r="AQ15" t="s">
        <v>149</v>
      </c>
      <c r="AR15" t="s">
        <v>150</v>
      </c>
      <c r="AS15" t="s">
        <v>151</v>
      </c>
      <c r="AT15" t="s">
        <v>89</v>
      </c>
      <c r="AU15" t="s">
        <v>152</v>
      </c>
      <c r="AV15" t="s">
        <v>153</v>
      </c>
      <c r="AW15" t="s">
        <v>154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160</v>
      </c>
      <c r="BD15" t="s">
        <v>161</v>
      </c>
      <c r="BE15" t="s">
        <v>162</v>
      </c>
      <c r="BF15" t="s">
        <v>163</v>
      </c>
      <c r="BG15" t="s">
        <v>164</v>
      </c>
      <c r="BH15" t="s">
        <v>165</v>
      </c>
      <c r="BI15" t="s">
        <v>166</v>
      </c>
      <c r="BJ15" t="s">
        <v>167</v>
      </c>
      <c r="BK15" t="s">
        <v>168</v>
      </c>
      <c r="BL15" t="s">
        <v>169</v>
      </c>
      <c r="BM15" t="s">
        <v>170</v>
      </c>
      <c r="BN15" t="s">
        <v>171</v>
      </c>
      <c r="BO15" t="s">
        <v>172</v>
      </c>
      <c r="BP15" t="s">
        <v>173</v>
      </c>
      <c r="BQ15" t="s">
        <v>174</v>
      </c>
      <c r="BR15" t="s">
        <v>175</v>
      </c>
      <c r="BS15" t="s">
        <v>176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191</v>
      </c>
      <c r="CI15" t="s">
        <v>192</v>
      </c>
      <c r="CJ15" t="s">
        <v>193</v>
      </c>
      <c r="CK15" t="s">
        <v>194</v>
      </c>
      <c r="CL15" t="s">
        <v>195</v>
      </c>
      <c r="CM15" t="s">
        <v>196</v>
      </c>
      <c r="CN15" t="s">
        <v>197</v>
      </c>
      <c r="CO15" t="s">
        <v>198</v>
      </c>
      <c r="CP15" t="s">
        <v>199</v>
      </c>
      <c r="CQ15" t="s">
        <v>200</v>
      </c>
      <c r="CR15" t="s">
        <v>201</v>
      </c>
      <c r="CS15" t="s">
        <v>202</v>
      </c>
      <c r="CT15" t="s">
        <v>203</v>
      </c>
      <c r="CU15" t="s">
        <v>204</v>
      </c>
      <c r="CV15" t="s">
        <v>184</v>
      </c>
      <c r="CW15" t="s">
        <v>205</v>
      </c>
      <c r="CX15" t="s">
        <v>206</v>
      </c>
      <c r="CY15" t="s">
        <v>207</v>
      </c>
      <c r="CZ15" t="s">
        <v>158</v>
      </c>
      <c r="DA15" t="s">
        <v>208</v>
      </c>
      <c r="DB15" t="s">
        <v>209</v>
      </c>
      <c r="DC15" t="s">
        <v>210</v>
      </c>
      <c r="DD15" t="s">
        <v>211</v>
      </c>
      <c r="DE15" t="s">
        <v>212</v>
      </c>
      <c r="DF15" t="s">
        <v>213</v>
      </c>
      <c r="DG15" t="s">
        <v>214</v>
      </c>
      <c r="DH15" t="s">
        <v>215</v>
      </c>
      <c r="DI15" t="s">
        <v>216</v>
      </c>
      <c r="DJ15" t="s">
        <v>217</v>
      </c>
      <c r="DK15" t="s">
        <v>218</v>
      </c>
      <c r="DL15" t="s">
        <v>219</v>
      </c>
      <c r="DM15" t="s">
        <v>220</v>
      </c>
      <c r="DN15" t="s">
        <v>221</v>
      </c>
      <c r="DO15" t="s">
        <v>222</v>
      </c>
      <c r="DP15" t="s">
        <v>223</v>
      </c>
      <c r="DQ15" t="s">
        <v>224</v>
      </c>
      <c r="DR15" t="s">
        <v>116</v>
      </c>
      <c r="DS15" t="s">
        <v>225</v>
      </c>
      <c r="DT15" t="s">
        <v>226</v>
      </c>
      <c r="DU15" t="s">
        <v>227</v>
      </c>
      <c r="DV15" t="s">
        <v>228</v>
      </c>
      <c r="DW15" t="s">
        <v>229</v>
      </c>
      <c r="DX15" t="s">
        <v>230</v>
      </c>
      <c r="DY15" t="s">
        <v>231</v>
      </c>
      <c r="DZ15" t="s">
        <v>232</v>
      </c>
      <c r="EA15" t="s">
        <v>233</v>
      </c>
      <c r="EB15" t="s">
        <v>234</v>
      </c>
      <c r="EC15" t="s">
        <v>235</v>
      </c>
      <c r="ED15" t="s">
        <v>236</v>
      </c>
      <c r="EE15" t="s">
        <v>237</v>
      </c>
      <c r="EF15" t="s">
        <v>238</v>
      </c>
      <c r="EG15" t="s">
        <v>239</v>
      </c>
      <c r="EH15" t="s">
        <v>240</v>
      </c>
      <c r="EI15" t="s">
        <v>241</v>
      </c>
      <c r="EJ15" t="s">
        <v>242</v>
      </c>
      <c r="EK15" t="s">
        <v>243</v>
      </c>
      <c r="EL15" t="s">
        <v>244</v>
      </c>
      <c r="EM15" t="s">
        <v>245</v>
      </c>
      <c r="EN15" t="s">
        <v>246</v>
      </c>
      <c r="EO15" t="s">
        <v>247</v>
      </c>
      <c r="EP15" t="s">
        <v>248</v>
      </c>
      <c r="EQ15" t="s">
        <v>249</v>
      </c>
      <c r="ER15" t="s">
        <v>250</v>
      </c>
      <c r="ES15" t="s">
        <v>251</v>
      </c>
      <c r="ET15" t="s">
        <v>252</v>
      </c>
      <c r="EU15" t="s">
        <v>253</v>
      </c>
      <c r="EV15" t="s">
        <v>254</v>
      </c>
      <c r="EW15" t="s">
        <v>255</v>
      </c>
      <c r="EX15" t="s">
        <v>256</v>
      </c>
      <c r="EY15" t="s">
        <v>257</v>
      </c>
      <c r="EZ15" t="s">
        <v>258</v>
      </c>
      <c r="FA15" t="s">
        <v>259</v>
      </c>
      <c r="FB15" t="s">
        <v>260</v>
      </c>
      <c r="FC15" t="s">
        <v>261</v>
      </c>
      <c r="FD15" t="s">
        <v>262</v>
      </c>
      <c r="FE15" t="s">
        <v>263</v>
      </c>
      <c r="FF15" t="s">
        <v>264</v>
      </c>
      <c r="FG15" t="s">
        <v>265</v>
      </c>
      <c r="FH15" t="s">
        <v>266</v>
      </c>
      <c r="FI15" t="s">
        <v>267</v>
      </c>
      <c r="FJ15" t="s">
        <v>268</v>
      </c>
      <c r="FK15" t="s">
        <v>269</v>
      </c>
      <c r="FL15" t="s">
        <v>270</v>
      </c>
      <c r="FM15" t="s">
        <v>271</v>
      </c>
      <c r="FN15" t="s">
        <v>272</v>
      </c>
      <c r="FO15" t="s">
        <v>273</v>
      </c>
      <c r="FP15" t="s">
        <v>274</v>
      </c>
      <c r="FQ15" t="s">
        <v>108</v>
      </c>
      <c r="FR15" t="s">
        <v>111</v>
      </c>
      <c r="FS15" t="s">
        <v>275</v>
      </c>
      <c r="FT15" t="s">
        <v>276</v>
      </c>
      <c r="FU15" t="s">
        <v>277</v>
      </c>
      <c r="FV15" t="s">
        <v>278</v>
      </c>
      <c r="FW15" t="s">
        <v>279</v>
      </c>
      <c r="FX15" t="s">
        <v>280</v>
      </c>
      <c r="FY15" t="s">
        <v>281</v>
      </c>
      <c r="FZ15" t="s">
        <v>282</v>
      </c>
      <c r="GA15" t="s">
        <v>283</v>
      </c>
      <c r="GB15" t="s">
        <v>284</v>
      </c>
      <c r="GC15" t="s">
        <v>285</v>
      </c>
      <c r="GD15" t="s">
        <v>286</v>
      </c>
      <c r="GE15" t="s">
        <v>287</v>
      </c>
      <c r="GF15" t="s">
        <v>288</v>
      </c>
      <c r="GG15" t="s">
        <v>289</v>
      </c>
      <c r="GH15" t="s">
        <v>290</v>
      </c>
      <c r="GI15" t="s">
        <v>291</v>
      </c>
      <c r="GJ15" t="s">
        <v>292</v>
      </c>
      <c r="GK15" t="s">
        <v>293</v>
      </c>
      <c r="GL15" t="s">
        <v>294</v>
      </c>
      <c r="GM15" t="s">
        <v>295</v>
      </c>
      <c r="GN15" t="s">
        <v>296</v>
      </c>
      <c r="GO15" t="s">
        <v>297</v>
      </c>
      <c r="GP15" t="s">
        <v>298</v>
      </c>
      <c r="GQ15" t="s">
        <v>299</v>
      </c>
      <c r="GR15" t="s">
        <v>300</v>
      </c>
      <c r="GS15" t="s">
        <v>301</v>
      </c>
      <c r="GT15" t="s">
        <v>302</v>
      </c>
      <c r="GU15" t="s">
        <v>303</v>
      </c>
      <c r="GV15" t="s">
        <v>304</v>
      </c>
      <c r="GW15" t="s">
        <v>305</v>
      </c>
      <c r="GX15" t="s">
        <v>306</v>
      </c>
      <c r="GY15" t="s">
        <v>307</v>
      </c>
      <c r="GZ15" t="s">
        <v>308</v>
      </c>
      <c r="HA15" t="s">
        <v>309</v>
      </c>
      <c r="HB15" t="s">
        <v>310</v>
      </c>
      <c r="HC15" t="s">
        <v>311</v>
      </c>
      <c r="HD15" t="s">
        <v>312</v>
      </c>
      <c r="HE15" t="s">
        <v>313</v>
      </c>
      <c r="HF15" t="s">
        <v>314</v>
      </c>
      <c r="HG15" t="s">
        <v>315</v>
      </c>
      <c r="HH15" t="s">
        <v>316</v>
      </c>
      <c r="HI15" t="s">
        <v>317</v>
      </c>
      <c r="HJ15" t="s">
        <v>318</v>
      </c>
      <c r="HK15" t="s">
        <v>319</v>
      </c>
      <c r="HL15" t="s">
        <v>320</v>
      </c>
      <c r="HM15" t="s">
        <v>321</v>
      </c>
      <c r="HN15" t="s">
        <v>322</v>
      </c>
      <c r="HO15" t="s">
        <v>323</v>
      </c>
      <c r="HP15" t="s">
        <v>324</v>
      </c>
      <c r="HQ15" t="s">
        <v>325</v>
      </c>
      <c r="HR15" t="s">
        <v>326</v>
      </c>
      <c r="HS15" t="s">
        <v>327</v>
      </c>
      <c r="HT15" t="s">
        <v>328</v>
      </c>
      <c r="HU15" t="s">
        <v>329</v>
      </c>
      <c r="HV15" t="s">
        <v>330</v>
      </c>
      <c r="HW15" t="s">
        <v>331</v>
      </c>
      <c r="HX15" t="s">
        <v>332</v>
      </c>
      <c r="HY15" t="s">
        <v>333</v>
      </c>
      <c r="HZ15" t="s">
        <v>334</v>
      </c>
      <c r="IA15" t="s">
        <v>335</v>
      </c>
      <c r="IB15" t="s">
        <v>336</v>
      </c>
      <c r="IC15" t="s">
        <v>337</v>
      </c>
      <c r="ID15" t="s">
        <v>338</v>
      </c>
      <c r="IE15" t="s">
        <v>339</v>
      </c>
      <c r="IF15" t="s">
        <v>340</v>
      </c>
      <c r="IG15" t="s">
        <v>341</v>
      </c>
      <c r="IH15" t="s">
        <v>342</v>
      </c>
      <c r="II15" t="s">
        <v>343</v>
      </c>
      <c r="IJ15" t="s">
        <v>344</v>
      </c>
      <c r="IK15" t="s">
        <v>345</v>
      </c>
      <c r="IL15" t="s">
        <v>346</v>
      </c>
      <c r="IM15" t="s">
        <v>347</v>
      </c>
      <c r="IN15" t="s">
        <v>348</v>
      </c>
      <c r="IO15" t="s">
        <v>349</v>
      </c>
      <c r="IP15" t="s">
        <v>350</v>
      </c>
      <c r="IQ15" t="s">
        <v>351</v>
      </c>
      <c r="IR15" t="s">
        <v>352</v>
      </c>
      <c r="IS15" t="s">
        <v>353</v>
      </c>
      <c r="IT15" t="s">
        <v>354</v>
      </c>
      <c r="IU15" t="s">
        <v>355</v>
      </c>
      <c r="IV15" t="s">
        <v>356</v>
      </c>
      <c r="IW15" t="s">
        <v>357</v>
      </c>
      <c r="IX15" t="s">
        <v>358</v>
      </c>
      <c r="IY15" t="s">
        <v>359</v>
      </c>
      <c r="IZ15" t="s">
        <v>360</v>
      </c>
      <c r="JA15" t="s">
        <v>361</v>
      </c>
      <c r="JB15" t="s">
        <v>362</v>
      </c>
      <c r="JC15" t="s">
        <v>363</v>
      </c>
      <c r="JD15" t="s">
        <v>364</v>
      </c>
      <c r="JE15" t="s">
        <v>365</v>
      </c>
      <c r="JF15" t="s">
        <v>366</v>
      </c>
      <c r="JG15" t="s">
        <v>367</v>
      </c>
      <c r="JH15" t="s">
        <v>368</v>
      </c>
      <c r="JI15" t="s">
        <v>369</v>
      </c>
      <c r="JJ15" t="s">
        <v>370</v>
      </c>
      <c r="JK15" t="s">
        <v>371</v>
      </c>
      <c r="JL15" t="s">
        <v>372</v>
      </c>
      <c r="JM15" t="s">
        <v>373</v>
      </c>
      <c r="JN15" t="s">
        <v>374</v>
      </c>
      <c r="JO15" t="s">
        <v>375</v>
      </c>
      <c r="JP15" t="s">
        <v>376</v>
      </c>
      <c r="JQ15" t="s">
        <v>377</v>
      </c>
      <c r="JR15" t="s">
        <v>378</v>
      </c>
      <c r="JS15" t="s">
        <v>379</v>
      </c>
      <c r="JT15" t="s">
        <v>380</v>
      </c>
      <c r="JU15" t="s">
        <v>381</v>
      </c>
      <c r="JV15" t="s">
        <v>382</v>
      </c>
      <c r="JW15" t="s">
        <v>383</v>
      </c>
      <c r="JX15" t="s">
        <v>384</v>
      </c>
      <c r="JY15" t="s">
        <v>385</v>
      </c>
      <c r="JZ15" t="s">
        <v>386</v>
      </c>
      <c r="KA15" t="s">
        <v>387</v>
      </c>
      <c r="KB15" t="s">
        <v>388</v>
      </c>
      <c r="KC15" t="s">
        <v>389</v>
      </c>
      <c r="KD15" t="s">
        <v>390</v>
      </c>
      <c r="KE15" t="s">
        <v>391</v>
      </c>
      <c r="KF15" t="s">
        <v>392</v>
      </c>
      <c r="KG15" t="s">
        <v>393</v>
      </c>
      <c r="KH15" t="s">
        <v>394</v>
      </c>
      <c r="KI15" t="s">
        <v>395</v>
      </c>
      <c r="KJ15" t="s">
        <v>396</v>
      </c>
      <c r="KK15" t="s">
        <v>397</v>
      </c>
      <c r="KL15" t="s">
        <v>398</v>
      </c>
    </row>
    <row r="16" spans="1:298" x14ac:dyDescent="0.2">
      <c r="B16" t="s">
        <v>399</v>
      </c>
      <c r="C16" t="s">
        <v>399</v>
      </c>
      <c r="F16" t="s">
        <v>399</v>
      </c>
      <c r="J16" t="s">
        <v>399</v>
      </c>
      <c r="K16" t="s">
        <v>400</v>
      </c>
      <c r="L16" t="s">
        <v>401</v>
      </c>
      <c r="M16" t="s">
        <v>402</v>
      </c>
      <c r="N16" t="s">
        <v>403</v>
      </c>
      <c r="O16" t="s">
        <v>403</v>
      </c>
      <c r="P16" t="s">
        <v>232</v>
      </c>
      <c r="Q16" t="s">
        <v>232</v>
      </c>
      <c r="R16" t="s">
        <v>400</v>
      </c>
      <c r="S16" t="s">
        <v>400</v>
      </c>
      <c r="T16" t="s">
        <v>400</v>
      </c>
      <c r="U16" t="s">
        <v>400</v>
      </c>
      <c r="V16" t="s">
        <v>404</v>
      </c>
      <c r="W16" t="s">
        <v>405</v>
      </c>
      <c r="X16" t="s">
        <v>405</v>
      </c>
      <c r="Y16" t="s">
        <v>406</v>
      </c>
      <c r="Z16" t="s">
        <v>407</v>
      </c>
      <c r="AA16" t="s">
        <v>406</v>
      </c>
      <c r="AB16" t="s">
        <v>406</v>
      </c>
      <c r="AC16" t="s">
        <v>406</v>
      </c>
      <c r="AD16" t="s">
        <v>404</v>
      </c>
      <c r="AE16" t="s">
        <v>404</v>
      </c>
      <c r="AF16" t="s">
        <v>404</v>
      </c>
      <c r="AG16" t="s">
        <v>404</v>
      </c>
      <c r="AH16" t="s">
        <v>402</v>
      </c>
      <c r="AI16" t="s">
        <v>401</v>
      </c>
      <c r="AJ16" t="s">
        <v>402</v>
      </c>
      <c r="AK16" t="s">
        <v>403</v>
      </c>
      <c r="AL16" t="s">
        <v>403</v>
      </c>
      <c r="AM16" t="s">
        <v>408</v>
      </c>
      <c r="AN16" t="s">
        <v>409</v>
      </c>
      <c r="AO16" t="s">
        <v>401</v>
      </c>
      <c r="AP16" t="s">
        <v>410</v>
      </c>
      <c r="AQ16" t="s">
        <v>410</v>
      </c>
      <c r="AR16" t="s">
        <v>411</v>
      </c>
      <c r="AS16" t="s">
        <v>409</v>
      </c>
      <c r="AT16" t="s">
        <v>412</v>
      </c>
      <c r="AU16" t="s">
        <v>407</v>
      </c>
      <c r="AW16" t="s">
        <v>407</v>
      </c>
      <c r="AX16" t="s">
        <v>412</v>
      </c>
      <c r="BD16" t="s">
        <v>402</v>
      </c>
      <c r="BK16" t="s">
        <v>402</v>
      </c>
      <c r="BL16" t="s">
        <v>402</v>
      </c>
      <c r="BM16" t="s">
        <v>402</v>
      </c>
      <c r="BN16" t="s">
        <v>413</v>
      </c>
      <c r="CB16" t="s">
        <v>414</v>
      </c>
      <c r="CD16" t="s">
        <v>414</v>
      </c>
      <c r="CE16" t="s">
        <v>402</v>
      </c>
      <c r="CH16" t="s">
        <v>414</v>
      </c>
      <c r="CI16" t="s">
        <v>407</v>
      </c>
      <c r="CL16" t="s">
        <v>415</v>
      </c>
      <c r="CM16" t="s">
        <v>415</v>
      </c>
      <c r="CO16" t="s">
        <v>416</v>
      </c>
      <c r="CP16" t="s">
        <v>414</v>
      </c>
      <c r="CR16" t="s">
        <v>414</v>
      </c>
      <c r="CS16" t="s">
        <v>402</v>
      </c>
      <c r="CW16" t="s">
        <v>414</v>
      </c>
      <c r="CY16" t="s">
        <v>417</v>
      </c>
      <c r="DB16" t="s">
        <v>414</v>
      </c>
      <c r="DC16" t="s">
        <v>414</v>
      </c>
      <c r="DE16" t="s">
        <v>414</v>
      </c>
      <c r="DG16" t="s">
        <v>414</v>
      </c>
      <c r="DI16" t="s">
        <v>402</v>
      </c>
      <c r="DJ16" t="s">
        <v>402</v>
      </c>
      <c r="DL16" t="s">
        <v>418</v>
      </c>
      <c r="DM16" t="s">
        <v>419</v>
      </c>
      <c r="DP16" t="s">
        <v>400</v>
      </c>
      <c r="DR16" t="s">
        <v>399</v>
      </c>
      <c r="DS16" t="s">
        <v>403</v>
      </c>
      <c r="DT16" t="s">
        <v>403</v>
      </c>
      <c r="DU16" t="s">
        <v>410</v>
      </c>
      <c r="DV16" t="s">
        <v>410</v>
      </c>
      <c r="DW16" t="s">
        <v>403</v>
      </c>
      <c r="DX16" t="s">
        <v>410</v>
      </c>
      <c r="DY16" t="s">
        <v>412</v>
      </c>
      <c r="DZ16" t="s">
        <v>406</v>
      </c>
      <c r="EA16" t="s">
        <v>406</v>
      </c>
      <c r="EB16" t="s">
        <v>405</v>
      </c>
      <c r="EC16" t="s">
        <v>405</v>
      </c>
      <c r="ED16" t="s">
        <v>405</v>
      </c>
      <c r="EE16" t="s">
        <v>405</v>
      </c>
      <c r="EF16" t="s">
        <v>405</v>
      </c>
      <c r="EG16" t="s">
        <v>420</v>
      </c>
      <c r="EH16" t="s">
        <v>402</v>
      </c>
      <c r="EI16" t="s">
        <v>402</v>
      </c>
      <c r="EJ16" t="s">
        <v>403</v>
      </c>
      <c r="EK16" t="s">
        <v>403</v>
      </c>
      <c r="EL16" t="s">
        <v>403</v>
      </c>
      <c r="EM16" t="s">
        <v>410</v>
      </c>
      <c r="EN16" t="s">
        <v>403</v>
      </c>
      <c r="EO16" t="s">
        <v>410</v>
      </c>
      <c r="EP16" t="s">
        <v>406</v>
      </c>
      <c r="EQ16" t="s">
        <v>406</v>
      </c>
      <c r="ER16" t="s">
        <v>405</v>
      </c>
      <c r="ES16" t="s">
        <v>405</v>
      </c>
      <c r="ET16" t="s">
        <v>402</v>
      </c>
      <c r="EY16" t="s">
        <v>402</v>
      </c>
      <c r="FB16" t="s">
        <v>405</v>
      </c>
      <c r="FC16" t="s">
        <v>405</v>
      </c>
      <c r="FD16" t="s">
        <v>405</v>
      </c>
      <c r="FE16" t="s">
        <v>405</v>
      </c>
      <c r="FF16" t="s">
        <v>405</v>
      </c>
      <c r="FG16" t="s">
        <v>402</v>
      </c>
      <c r="FH16" t="s">
        <v>402</v>
      </c>
      <c r="FI16" t="s">
        <v>402</v>
      </c>
      <c r="FJ16" t="s">
        <v>399</v>
      </c>
      <c r="FM16" t="s">
        <v>421</v>
      </c>
      <c r="FN16" t="s">
        <v>421</v>
      </c>
      <c r="FP16" t="s">
        <v>399</v>
      </c>
      <c r="FQ16" t="s">
        <v>422</v>
      </c>
      <c r="FS16" t="s">
        <v>399</v>
      </c>
      <c r="FT16" t="s">
        <v>399</v>
      </c>
      <c r="FV16" t="s">
        <v>423</v>
      </c>
      <c r="FW16" t="s">
        <v>424</v>
      </c>
      <c r="FX16" t="s">
        <v>423</v>
      </c>
      <c r="FY16" t="s">
        <v>424</v>
      </c>
      <c r="FZ16" t="s">
        <v>423</v>
      </c>
      <c r="GA16" t="s">
        <v>424</v>
      </c>
      <c r="GB16" t="s">
        <v>407</v>
      </c>
      <c r="GC16" t="s">
        <v>407</v>
      </c>
      <c r="GD16" t="s">
        <v>403</v>
      </c>
      <c r="GE16" t="s">
        <v>425</v>
      </c>
      <c r="GF16" t="s">
        <v>403</v>
      </c>
      <c r="GI16" t="s">
        <v>426</v>
      </c>
      <c r="GL16" t="s">
        <v>410</v>
      </c>
      <c r="GM16" t="s">
        <v>427</v>
      </c>
      <c r="GN16" t="s">
        <v>410</v>
      </c>
      <c r="GS16" t="s">
        <v>428</v>
      </c>
      <c r="GT16" t="s">
        <v>428</v>
      </c>
      <c r="HG16" t="s">
        <v>428</v>
      </c>
      <c r="HH16" t="s">
        <v>428</v>
      </c>
      <c r="HI16" t="s">
        <v>429</v>
      </c>
      <c r="HJ16" t="s">
        <v>429</v>
      </c>
      <c r="HK16" t="s">
        <v>405</v>
      </c>
      <c r="HL16" t="s">
        <v>405</v>
      </c>
      <c r="HM16" t="s">
        <v>407</v>
      </c>
      <c r="HN16" t="s">
        <v>405</v>
      </c>
      <c r="HO16" t="s">
        <v>410</v>
      </c>
      <c r="HP16" t="s">
        <v>407</v>
      </c>
      <c r="HQ16" t="s">
        <v>407</v>
      </c>
      <c r="HS16" t="s">
        <v>428</v>
      </c>
      <c r="HT16" t="s">
        <v>428</v>
      </c>
      <c r="HU16" t="s">
        <v>428</v>
      </c>
      <c r="HV16" t="s">
        <v>428</v>
      </c>
      <c r="HW16" t="s">
        <v>428</v>
      </c>
      <c r="HX16" t="s">
        <v>428</v>
      </c>
      <c r="HY16" t="s">
        <v>428</v>
      </c>
      <c r="HZ16" t="s">
        <v>430</v>
      </c>
      <c r="IA16" t="s">
        <v>430</v>
      </c>
      <c r="IB16" t="s">
        <v>430</v>
      </c>
      <c r="IC16" t="s">
        <v>431</v>
      </c>
      <c r="ID16" t="s">
        <v>428</v>
      </c>
      <c r="IE16" t="s">
        <v>428</v>
      </c>
      <c r="IF16" t="s">
        <v>428</v>
      </c>
      <c r="IG16" t="s">
        <v>428</v>
      </c>
      <c r="IH16" t="s">
        <v>428</v>
      </c>
      <c r="II16" t="s">
        <v>428</v>
      </c>
      <c r="IJ16" t="s">
        <v>428</v>
      </c>
      <c r="IK16" t="s">
        <v>428</v>
      </c>
      <c r="IL16" t="s">
        <v>428</v>
      </c>
      <c r="IM16" t="s">
        <v>428</v>
      </c>
      <c r="IN16" t="s">
        <v>428</v>
      </c>
      <c r="IO16" t="s">
        <v>428</v>
      </c>
      <c r="IV16" t="s">
        <v>428</v>
      </c>
      <c r="IW16" t="s">
        <v>407</v>
      </c>
      <c r="IX16" t="s">
        <v>407</v>
      </c>
      <c r="IY16" t="s">
        <v>423</v>
      </c>
      <c r="IZ16" t="s">
        <v>424</v>
      </c>
      <c r="JA16" t="s">
        <v>424</v>
      </c>
      <c r="JE16" t="s">
        <v>424</v>
      </c>
      <c r="JI16" t="s">
        <v>403</v>
      </c>
      <c r="JJ16" t="s">
        <v>403</v>
      </c>
      <c r="JK16" t="s">
        <v>410</v>
      </c>
      <c r="JL16" t="s">
        <v>410</v>
      </c>
      <c r="JM16" t="s">
        <v>432</v>
      </c>
      <c r="JN16" t="s">
        <v>432</v>
      </c>
      <c r="JO16" t="s">
        <v>428</v>
      </c>
      <c r="JP16" t="s">
        <v>428</v>
      </c>
      <c r="JQ16" t="s">
        <v>428</v>
      </c>
      <c r="JR16" t="s">
        <v>428</v>
      </c>
      <c r="JS16" t="s">
        <v>428</v>
      </c>
      <c r="JT16" t="s">
        <v>428</v>
      </c>
      <c r="JU16" t="s">
        <v>405</v>
      </c>
      <c r="JV16" t="s">
        <v>428</v>
      </c>
      <c r="JX16" t="s">
        <v>412</v>
      </c>
      <c r="JY16" t="s">
        <v>412</v>
      </c>
      <c r="JZ16" t="s">
        <v>405</v>
      </c>
      <c r="KA16" t="s">
        <v>405</v>
      </c>
      <c r="KB16" t="s">
        <v>405</v>
      </c>
      <c r="KC16" t="s">
        <v>405</v>
      </c>
      <c r="KD16" t="s">
        <v>405</v>
      </c>
      <c r="KE16" t="s">
        <v>407</v>
      </c>
      <c r="KF16" t="s">
        <v>407</v>
      </c>
      <c r="KG16" t="s">
        <v>407</v>
      </c>
      <c r="KH16" t="s">
        <v>405</v>
      </c>
      <c r="KI16" t="s">
        <v>403</v>
      </c>
      <c r="KJ16" t="s">
        <v>410</v>
      </c>
      <c r="KK16" t="s">
        <v>407</v>
      </c>
      <c r="KL16" t="s">
        <v>407</v>
      </c>
    </row>
    <row r="17" spans="1:298" x14ac:dyDescent="0.2">
      <c r="A17">
        <v>1</v>
      </c>
      <c r="B17">
        <v>1661383101.0999999</v>
      </c>
      <c r="C17">
        <v>0</v>
      </c>
      <c r="D17" t="s">
        <v>433</v>
      </c>
      <c r="E17" t="s">
        <v>434</v>
      </c>
      <c r="F17" t="s">
        <v>435</v>
      </c>
      <c r="H17" t="s">
        <v>436</v>
      </c>
      <c r="J17">
        <v>1661383101.0999999</v>
      </c>
      <c r="K17">
        <f t="shared" ref="K17:K25" si="0">(L17)/1000</f>
        <v>1.5989916825173856E-3</v>
      </c>
      <c r="L17">
        <f t="shared" ref="L17:L25" si="1">IF(DQ17, AO17, AI17)</f>
        <v>1.5989916825173855</v>
      </c>
      <c r="M17">
        <f t="shared" ref="M17:M25" si="2">IF(DQ17, AJ17, AH17)</f>
        <v>-1.3390969948216334</v>
      </c>
      <c r="N17">
        <f t="shared" ref="N17:N25" si="3">DS17 - IF(AV17&gt;1, M17*DM17*100/(AX17*EG17), 0)</f>
        <v>427.02199999999999</v>
      </c>
      <c r="O17">
        <f t="shared" ref="O17:O25" si="4">((U17-K17/2)*N17-M17)/(U17+K17/2)</f>
        <v>443.52907982642205</v>
      </c>
      <c r="P17">
        <f t="shared" ref="P17:P25" si="5">O17*(DZ17+EA17)/1000</f>
        <v>44.640019879531636</v>
      </c>
      <c r="Q17">
        <f t="shared" ref="Q17:Q25" si="6">(DS17 - IF(AV17&gt;1, M17*DM17*100/(AX17*EG17), 0))*(DZ17+EA17)/1000</f>
        <v>42.978626286369995</v>
      </c>
      <c r="R17">
        <f t="shared" ref="R17:R25" si="7">2/((1/T17-1/S17)+SIGN(T17)*SQRT((1/T17-1/S17)*(1/T17-1/S17) + 4*DN17/((DN17+1)*(DN17+1))*(2*1/T17*1/S17-1/S17*1/S17)))</f>
        <v>6.2989330664833698E-2</v>
      </c>
      <c r="S17">
        <f t="shared" ref="S17:S25" si="8">IF(LEFT(DO17,1)&lt;&gt;"0",IF(LEFT(DO17,1)="1",3,DP17),$D$5+$E$5*(EG17*DZ17/($K$5*1000))+$F$5*(EG17*DZ17/($K$5*1000))*MAX(MIN(DM17,$J$5),$I$5)*MAX(MIN(DM17,$J$5),$I$5)+$G$5*MAX(MIN(DM17,$J$5),$I$5)*(EG17*DZ17/($K$5*1000))+$H$5*(EG17*DZ17/($K$5*1000))*(EG17*DZ17/($K$5*1000)))</f>
        <v>2.8476454115036898</v>
      </c>
      <c r="T17">
        <f t="shared" ref="T17:T25" si="9">K17*(1000-(1000*0.61365*EXP(17.502*X17/(240.97+X17))/(DZ17+EA17)+DU17)/2)/(1000*0.61365*EXP(17.502*X17/(240.97+X17))/(DZ17+EA17)-DU17)</f>
        <v>6.2225401169608799E-2</v>
      </c>
      <c r="U17">
        <f t="shared" ref="U17:U25" si="10">1/((DN17+1)/(R17/1.6)+1/(S17/1.37)) + DN17/((DN17+1)/(R17/1.6) + DN17/(S17/1.37))</f>
        <v>3.8958739744371848E-2</v>
      </c>
      <c r="V17">
        <f t="shared" ref="V17:V25" si="11">(DI17*DL17)</f>
        <v>3.9904788143639994E-3</v>
      </c>
      <c r="W17">
        <f t="shared" ref="W17:W25" si="12">(EB17+(V17+2*0.95*0.0000000567*(((EB17+$B$7)+273)^4-(EB17+273)^4)-44100*K17)/(1.84*29.3*S17+8*0.95*0.0000000567*(EB17+273)^3))</f>
        <v>21.741829638760468</v>
      </c>
      <c r="X17">
        <f t="shared" ref="X17:X25" si="13">($C$7*EC17+$D$7*ED17+$E$7*W17)</f>
        <v>23.805499999999999</v>
      </c>
      <c r="Y17">
        <f t="shared" ref="Y17:Y25" si="14">0.61365*EXP(17.502*X17/(240.97+X17))</f>
        <v>2.9601605993889994</v>
      </c>
      <c r="Z17">
        <f t="shared" ref="Z17:Z25" si="15">(AA17/AB17*100)</f>
        <v>15.561963705384002</v>
      </c>
      <c r="AA17">
        <f t="shared" ref="AA17:AA25" si="16">DU17*(DZ17+EA17)/1000</f>
        <v>0.41724359197600003</v>
      </c>
      <c r="AB17">
        <f t="shared" ref="AB17:AB25" si="17">0.61365*EXP(17.502*EB17/(240.97+EB17))</f>
        <v>2.6811757171213904</v>
      </c>
      <c r="AC17">
        <f t="shared" ref="AC17:AC25" si="18">(Y17-DU17*(DZ17+EA17)/1000)</f>
        <v>2.5429170074129992</v>
      </c>
      <c r="AD17">
        <f t="shared" ref="AD17:AD25" si="19">(-K17*44100)</f>
        <v>-70.515533199016701</v>
      </c>
      <c r="AE17">
        <f t="shared" ref="AE17:AE25" si="20">2*29.3*S17*0.92*(EB17-X17)</f>
        <v>-251.05495083768074</v>
      </c>
      <c r="AF17">
        <f t="shared" ref="AF17:AF25" si="21">2*0.95*0.0000000567*(((EB17+$B$7)+273)^4-(X17+273)^4)</f>
        <v>-18.273387098172883</v>
      </c>
      <c r="AG17">
        <f t="shared" ref="AG17:AG25" si="22">V17+AF17+AD17+AE17</f>
        <v>-339.83988065605593</v>
      </c>
      <c r="AH17">
        <f t="shared" ref="AH17:AH25" si="23">DY17*AV17*(DT17-DS17*(1000-AV17*DV17)/(1000-AV17*DU17))/(100*DM17)</f>
        <v>-1.2410787028845185</v>
      </c>
      <c r="AI17">
        <f t="shared" ref="AI17:AI25" si="24">1000*DY17*AV17*(DU17-DV17)/(100*DM17*(1000-AV17*DU17))</f>
        <v>1.2625842295821563</v>
      </c>
      <c r="AJ17">
        <f t="shared" ref="AJ17:AJ25" si="25">(AK17 - AL17 - DZ17*1000/(8.314*(EB17+273.15)) * AN17/DY17 * AM17) * DY17/(100*DM17) * (1000 - DV17)/1000</f>
        <v>-1.3390969948216334</v>
      </c>
      <c r="AK17">
        <v>428.58089950806601</v>
      </c>
      <c r="AL17">
        <v>428.99753939393901</v>
      </c>
      <c r="AM17">
        <v>-3.86652145047226E-2</v>
      </c>
      <c r="AN17">
        <v>66.987996812577094</v>
      </c>
      <c r="AO17">
        <f t="shared" ref="AO17:AO25" si="26">(AQ17 - AP17 + DZ17*1000/(8.314*(EB17+273.15)) * AS17/DY17 * AR17) * DY17/(100*DM17) * 1000/(1000 - AQ17)</f>
        <v>1.5989916825173855</v>
      </c>
      <c r="AP17">
        <v>3.90827844563744</v>
      </c>
      <c r="AQ17">
        <v>4.1718679999999999</v>
      </c>
      <c r="AR17">
        <v>2.46437999999994E-2</v>
      </c>
      <c r="AS17">
        <v>80.510000000000005</v>
      </c>
      <c r="AT17">
        <v>106</v>
      </c>
      <c r="AU17">
        <v>12</v>
      </c>
      <c r="AV17">
        <f t="shared" ref="AV17:AV25" si="27">IF(AT17*$H$13&gt;=AX17,1,(AX17/(AX17-AT17*$H$13)))</f>
        <v>1</v>
      </c>
      <c r="AW17">
        <f t="shared" ref="AW17:AW25" si="28">(AV17-1)*100</f>
        <v>0</v>
      </c>
      <c r="AX17">
        <f t="shared" ref="AX17:AX25" si="29">MAX(0,($B$13+$C$13*EG17)/(1+$D$13*EG17)*DZ17/(EB17+273)*$E$13)</f>
        <v>48801.685520842562</v>
      </c>
      <c r="AY17" t="s">
        <v>437</v>
      </c>
      <c r="AZ17">
        <v>7891.28</v>
      </c>
      <c r="BA17">
        <v>192.8468</v>
      </c>
      <c r="BB17">
        <v>845.93637905311903</v>
      </c>
      <c r="BC17">
        <f t="shared" ref="BC17:BC25" si="30">1-BA17/BB17</f>
        <v>0.77203155606588414</v>
      </c>
      <c r="BD17">
        <v>-1.33909699482393</v>
      </c>
      <c r="BE17" t="s">
        <v>438</v>
      </c>
      <c r="BF17" t="s">
        <v>438</v>
      </c>
      <c r="BG17">
        <v>0</v>
      </c>
      <c r="BH17">
        <v>0</v>
      </c>
      <c r="BI17" t="e">
        <f t="shared" ref="BI17:BI25" si="31">1-BG17/BH17</f>
        <v>#DIV/0!</v>
      </c>
      <c r="BJ17">
        <v>0.5</v>
      </c>
      <c r="BK17">
        <f t="shared" ref="BK17:BK25" si="32">DJ17</f>
        <v>2.1002520075599999E-2</v>
      </c>
      <c r="BL17">
        <f t="shared" ref="BL17:BL25" si="33">M17</f>
        <v>-1.3390969948216334</v>
      </c>
      <c r="BM17" t="e">
        <f t="shared" ref="BM17:BM25" si="34">BI17*BJ17*BK17</f>
        <v>#DIV/0!</v>
      </c>
      <c r="BN17">
        <f t="shared" ref="BN17:BN25" si="35">(BL17-BD17)/BK17</f>
        <v>1.093491324123393E-10</v>
      </c>
      <c r="BO17" t="e">
        <f t="shared" ref="BO17:BO25" si="36">(BB17-BH17)/BH17</f>
        <v>#DIV/0!</v>
      </c>
      <c r="BP17" t="e">
        <f t="shared" ref="BP17:BP25" si="37">BA17/(BC17+BA17/BH17)</f>
        <v>#DIV/0!</v>
      </c>
      <c r="BQ17" t="s">
        <v>438</v>
      </c>
      <c r="BR17">
        <v>0</v>
      </c>
      <c r="BS17" t="e">
        <f t="shared" ref="BS17:BS25" si="38">IF(BR17&lt;&gt;0, BR17, BP17)</f>
        <v>#DIV/0!</v>
      </c>
      <c r="BT17" t="e">
        <f t="shared" ref="BT17:BT25" si="39">1-BS17/BH17</f>
        <v>#DIV/0!</v>
      </c>
      <c r="BU17" t="e">
        <f t="shared" ref="BU17:BU25" si="40">(BH17-BG17)/(BH17-BS17)</f>
        <v>#DIV/0!</v>
      </c>
      <c r="BV17" t="e">
        <f t="shared" ref="BV17:BV25" si="41">(BB17-BH17)/(BB17-BS17)</f>
        <v>#DIV/0!</v>
      </c>
      <c r="BW17">
        <f t="shared" ref="BW17:BW25" si="42">(BH17-BG17)/(BH17-BA17)</f>
        <v>0</v>
      </c>
      <c r="BX17">
        <f t="shared" ref="BX17:BX25" si="43">(BB17-BH17)/(BB17-BA17)</f>
        <v>1.2952838418882731</v>
      </c>
      <c r="BY17" t="e">
        <f t="shared" ref="BY17:BY25" si="44">(BU17*BS17/BG17)</f>
        <v>#DIV/0!</v>
      </c>
      <c r="BZ17" t="e">
        <f t="shared" ref="BZ17:BZ25" si="45">(1-BY17)</f>
        <v>#DIV/0!</v>
      </c>
      <c r="CA17">
        <v>1216</v>
      </c>
      <c r="CB17">
        <v>290</v>
      </c>
      <c r="CC17">
        <v>829.12</v>
      </c>
      <c r="CD17">
        <v>295</v>
      </c>
      <c r="CE17">
        <v>7891.28</v>
      </c>
      <c r="CF17">
        <v>831.31</v>
      </c>
      <c r="CG17">
        <v>-2.19</v>
      </c>
      <c r="CH17">
        <v>300</v>
      </c>
      <c r="CI17">
        <v>24</v>
      </c>
      <c r="CJ17">
        <v>845.93637905311903</v>
      </c>
      <c r="CK17">
        <v>1.70040926149687</v>
      </c>
      <c r="CL17">
        <v>-11.5396624413737</v>
      </c>
      <c r="CM17">
        <v>1.1619515375066001</v>
      </c>
      <c r="CN17">
        <v>0.77888381583022503</v>
      </c>
      <c r="CO17">
        <v>-6.5397670745272604E-3</v>
      </c>
      <c r="CP17">
        <v>290</v>
      </c>
      <c r="CQ17">
        <v>824.97</v>
      </c>
      <c r="CR17">
        <v>615</v>
      </c>
      <c r="CS17">
        <v>7886.64</v>
      </c>
      <c r="CT17">
        <v>831.3</v>
      </c>
      <c r="CU17">
        <v>-6.33</v>
      </c>
      <c r="DI17">
        <f t="shared" ref="DI17:DI25" si="46">$B$11*EH17+$C$11*EI17+$F$11*ET17*(1-EW17)</f>
        <v>5.0002999999999999E-2</v>
      </c>
      <c r="DJ17">
        <f t="shared" ref="DJ17:DJ25" si="47">DI17*DK17</f>
        <v>2.1002520075599999E-2</v>
      </c>
      <c r="DK17">
        <f t="shared" ref="DK17:DK25" si="48">($B$11*$D$9+$C$11*$D$9+$F$11*((FG17+EY17)/MAX(FG17+EY17+FH17, 0.1)*$I$9+FH17/MAX(FG17+EY17+FH17, 0.1)*$J$9))/($B$11+$C$11+$F$11)</f>
        <v>0.42002519999999999</v>
      </c>
      <c r="DL17">
        <f t="shared" ref="DL17:DL25" si="49">($B$11*$K$9+$C$11*$K$9+$F$11*((FG17+EY17)/MAX(FG17+EY17+FH17, 0.1)*$P$9+FH17/MAX(FG17+EY17+FH17, 0.1)*$Q$9))/($B$11+$C$11+$F$11)</f>
        <v>7.9804787999999988E-2</v>
      </c>
      <c r="DM17">
        <v>2</v>
      </c>
      <c r="DN17">
        <v>0.5</v>
      </c>
      <c r="DO17" t="s">
        <v>439</v>
      </c>
      <c r="DP17">
        <v>2</v>
      </c>
      <c r="DQ17" t="b">
        <v>1</v>
      </c>
      <c r="DR17">
        <v>1661383101.0999999</v>
      </c>
      <c r="DS17">
        <v>427.02199999999999</v>
      </c>
      <c r="DT17">
        <v>426.86599999999999</v>
      </c>
      <c r="DU17">
        <v>4.1456</v>
      </c>
      <c r="DV17">
        <v>3.8661599999999998</v>
      </c>
      <c r="DW17">
        <v>429.36399999999998</v>
      </c>
      <c r="DX17">
        <v>4.3146000000000004</v>
      </c>
      <c r="DY17">
        <v>899.90700000000004</v>
      </c>
      <c r="DZ17">
        <v>100.557</v>
      </c>
      <c r="EA17">
        <v>9.0334999999999999E-2</v>
      </c>
      <c r="EB17">
        <v>22.170200000000001</v>
      </c>
      <c r="EC17">
        <v>23.805499999999999</v>
      </c>
      <c r="ED17">
        <v>999.9</v>
      </c>
      <c r="EE17">
        <v>0</v>
      </c>
      <c r="EF17">
        <v>0</v>
      </c>
      <c r="EG17">
        <v>9003.75</v>
      </c>
      <c r="EH17">
        <v>0</v>
      </c>
      <c r="EI17">
        <v>2.1671100000000001</v>
      </c>
      <c r="EJ17">
        <v>0.27786300000000003</v>
      </c>
      <c r="EK17">
        <v>428.93700000000001</v>
      </c>
      <c r="EL17">
        <v>428.52300000000002</v>
      </c>
      <c r="EM17">
        <v>0.31370999999999999</v>
      </c>
      <c r="EN17">
        <v>426.86599999999999</v>
      </c>
      <c r="EO17">
        <v>3.8661599999999998</v>
      </c>
      <c r="EP17">
        <v>0.42031400000000002</v>
      </c>
      <c r="EQ17">
        <v>0.388768</v>
      </c>
      <c r="ER17">
        <v>-5.09992</v>
      </c>
      <c r="ES17">
        <v>-6.1246299999999998</v>
      </c>
      <c r="ET17">
        <v>5.0002999999999999E-2</v>
      </c>
      <c r="EU17">
        <v>0</v>
      </c>
      <c r="EV17">
        <v>0</v>
      </c>
      <c r="EW17">
        <v>0</v>
      </c>
      <c r="EX17">
        <v>192.61</v>
      </c>
      <c r="EY17">
        <v>5.0002999999999999E-2</v>
      </c>
      <c r="EZ17">
        <v>4.68</v>
      </c>
      <c r="FA17">
        <v>0</v>
      </c>
      <c r="FB17">
        <v>38.436999999999998</v>
      </c>
      <c r="FC17">
        <v>42.75</v>
      </c>
      <c r="FD17">
        <v>41.25</v>
      </c>
      <c r="FE17">
        <v>42.5</v>
      </c>
      <c r="FF17">
        <v>40.561999999999998</v>
      </c>
      <c r="FG17">
        <v>0</v>
      </c>
      <c r="FH17">
        <v>0</v>
      </c>
      <c r="FI17">
        <v>0</v>
      </c>
      <c r="FJ17">
        <v>761.09999990463302</v>
      </c>
      <c r="FK17">
        <v>0</v>
      </c>
      <c r="FL17">
        <v>192.8468</v>
      </c>
      <c r="FM17">
        <v>-13.885384747937399</v>
      </c>
      <c r="FN17">
        <v>-2.4884614997290999</v>
      </c>
      <c r="FO17">
        <v>4.1916000000000002</v>
      </c>
      <c r="FP17">
        <v>15</v>
      </c>
      <c r="FQ17">
        <v>1661383121.0999999</v>
      </c>
      <c r="FR17" t="s">
        <v>440</v>
      </c>
      <c r="FS17">
        <v>1661383117.0999999</v>
      </c>
      <c r="FT17">
        <v>1661383121.0999999</v>
      </c>
      <c r="FU17">
        <v>18</v>
      </c>
      <c r="FV17">
        <v>-0.121</v>
      </c>
      <c r="FW17">
        <v>-3.2000000000000001E-2</v>
      </c>
      <c r="FX17">
        <v>-2.3420000000000001</v>
      </c>
      <c r="FY17">
        <v>-0.16900000000000001</v>
      </c>
      <c r="FZ17">
        <v>427</v>
      </c>
      <c r="GA17">
        <v>4</v>
      </c>
      <c r="GB17">
        <v>0.53</v>
      </c>
      <c r="GC17">
        <v>0.18</v>
      </c>
      <c r="GD17">
        <v>0.57430297619047599</v>
      </c>
      <c r="GE17">
        <v>-4.38120276623376</v>
      </c>
      <c r="GF17">
        <v>0.57783406942598303</v>
      </c>
      <c r="GG17">
        <v>0</v>
      </c>
      <c r="GH17">
        <v>193.844705882353</v>
      </c>
      <c r="GI17">
        <v>-16.507563035590799</v>
      </c>
      <c r="GJ17">
        <v>2.3793687191627302</v>
      </c>
      <c r="GK17">
        <v>0</v>
      </c>
      <c r="GL17">
        <v>0.30192948666666702</v>
      </c>
      <c r="GM17">
        <v>-2.2457024914285699</v>
      </c>
      <c r="GN17">
        <v>0.34550455821454601</v>
      </c>
      <c r="GO17">
        <v>0</v>
      </c>
      <c r="GP17">
        <v>0</v>
      </c>
      <c r="GQ17">
        <v>3</v>
      </c>
      <c r="GR17" t="s">
        <v>441</v>
      </c>
      <c r="GS17">
        <v>3.5457399999999999</v>
      </c>
      <c r="GT17">
        <v>2.83101</v>
      </c>
      <c r="GU17">
        <v>0.103675</v>
      </c>
      <c r="GV17">
        <v>0.10318099999999999</v>
      </c>
      <c r="GW17">
        <v>3.08277E-2</v>
      </c>
      <c r="GX17">
        <v>2.8344899999999999E-2</v>
      </c>
      <c r="GY17">
        <v>31316.2</v>
      </c>
      <c r="GZ17">
        <v>28351.3</v>
      </c>
      <c r="HA17">
        <v>31171.9</v>
      </c>
      <c r="HB17">
        <v>28942.7</v>
      </c>
      <c r="HC17">
        <v>40281.599999999999</v>
      </c>
      <c r="HD17">
        <v>38264.699999999997</v>
      </c>
      <c r="HE17">
        <v>44196.7</v>
      </c>
      <c r="HF17">
        <v>42047</v>
      </c>
      <c r="HG17">
        <v>2.4934500000000002</v>
      </c>
      <c r="HH17">
        <v>2.0239699999999998</v>
      </c>
      <c r="HI17">
        <v>6.4186800000000002E-2</v>
      </c>
      <c r="HJ17">
        <v>0</v>
      </c>
      <c r="HK17">
        <v>22.749400000000001</v>
      </c>
      <c r="HL17">
        <v>999.9</v>
      </c>
      <c r="HM17">
        <v>45.921999999999997</v>
      </c>
      <c r="HN17">
        <v>30.353000000000002</v>
      </c>
      <c r="HO17">
        <v>19.8552</v>
      </c>
      <c r="HP17">
        <v>52.458100000000002</v>
      </c>
      <c r="HQ17">
        <v>43.513599999999997</v>
      </c>
      <c r="HR17">
        <v>2</v>
      </c>
      <c r="HS17">
        <v>6.3295199999999996E-2</v>
      </c>
      <c r="HT17">
        <v>9.2810500000000005</v>
      </c>
      <c r="HU17">
        <v>20.008099999999999</v>
      </c>
      <c r="HV17">
        <v>5.2250800000000002</v>
      </c>
      <c r="HW17">
        <v>11.997999999999999</v>
      </c>
      <c r="HX17">
        <v>4.9921499999999996</v>
      </c>
      <c r="HY17">
        <v>3.2951800000000002</v>
      </c>
      <c r="HZ17">
        <v>8995.7000000000007</v>
      </c>
      <c r="IA17">
        <v>9999</v>
      </c>
      <c r="IB17">
        <v>-24895.8</v>
      </c>
      <c r="IC17">
        <v>10.8</v>
      </c>
      <c r="ID17">
        <v>1.8775900000000001</v>
      </c>
      <c r="IE17">
        <v>1.87653</v>
      </c>
      <c r="IF17">
        <v>1.8750800000000001</v>
      </c>
      <c r="IG17">
        <v>1.87714</v>
      </c>
      <c r="IH17">
        <v>1.8778999999999999</v>
      </c>
      <c r="II17">
        <v>1.87531</v>
      </c>
      <c r="IJ17">
        <v>1.8793500000000001</v>
      </c>
      <c r="IK17">
        <v>1.8809199999999999</v>
      </c>
      <c r="IL17">
        <v>5</v>
      </c>
      <c r="IM17">
        <v>0</v>
      </c>
      <c r="IN17">
        <v>0</v>
      </c>
      <c r="IO17">
        <v>0</v>
      </c>
      <c r="IP17" t="s">
        <v>442</v>
      </c>
      <c r="IQ17" t="s">
        <v>443</v>
      </c>
      <c r="IR17" t="s">
        <v>444</v>
      </c>
      <c r="IS17" t="s">
        <v>445</v>
      </c>
      <c r="IT17" t="s">
        <v>445</v>
      </c>
      <c r="IU17" t="s">
        <v>444</v>
      </c>
      <c r="IV17">
        <v>0</v>
      </c>
      <c r="IW17">
        <v>100</v>
      </c>
      <c r="IX17">
        <v>100</v>
      </c>
      <c r="IY17">
        <v>-2.3420000000000001</v>
      </c>
      <c r="IZ17">
        <v>-0.16900000000000001</v>
      </c>
      <c r="JA17">
        <v>-2.2202727272726901</v>
      </c>
      <c r="JB17">
        <v>0</v>
      </c>
      <c r="JC17">
        <v>0</v>
      </c>
      <c r="JD17">
        <v>0</v>
      </c>
      <c r="JE17">
        <v>-0.13683726249480499</v>
      </c>
      <c r="JF17">
        <v>-4.04678581008747E-3</v>
      </c>
      <c r="JG17">
        <v>1.0821509135867399E-3</v>
      </c>
      <c r="JH17">
        <v>-7.3057732816702703E-6</v>
      </c>
      <c r="JI17">
        <v>2</v>
      </c>
      <c r="JJ17">
        <v>9</v>
      </c>
      <c r="JK17">
        <v>2</v>
      </c>
      <c r="JL17">
        <v>33</v>
      </c>
      <c r="JM17">
        <v>20.399999999999999</v>
      </c>
      <c r="JN17">
        <v>20</v>
      </c>
      <c r="JO17">
        <v>0.157471</v>
      </c>
      <c r="JP17">
        <v>4.99878</v>
      </c>
      <c r="JQ17">
        <v>2.2485400000000002</v>
      </c>
      <c r="JR17">
        <v>2.5891099999999998</v>
      </c>
      <c r="JS17">
        <v>2.19482</v>
      </c>
      <c r="JT17">
        <v>2.4023400000000001</v>
      </c>
      <c r="JU17">
        <v>32.775799999999997</v>
      </c>
      <c r="JV17">
        <v>24.210100000000001</v>
      </c>
      <c r="JW17">
        <v>2</v>
      </c>
      <c r="JX17">
        <v>833.99800000000005</v>
      </c>
      <c r="JY17">
        <v>492.10500000000002</v>
      </c>
      <c r="JZ17">
        <v>14.654500000000001</v>
      </c>
      <c r="KA17">
        <v>27.922699999999999</v>
      </c>
      <c r="KB17">
        <v>29.9998</v>
      </c>
      <c r="KC17">
        <v>27.512699999999999</v>
      </c>
      <c r="KD17">
        <v>27.482600000000001</v>
      </c>
      <c r="KE17">
        <v>-1</v>
      </c>
      <c r="KF17">
        <v>79.425899999999999</v>
      </c>
      <c r="KG17">
        <v>63.903799999999997</v>
      </c>
      <c r="KH17">
        <v>10.031499999999999</v>
      </c>
      <c r="KI17">
        <v>420</v>
      </c>
      <c r="KJ17">
        <v>3.3162400000000001</v>
      </c>
      <c r="KK17">
        <v>99.595100000000002</v>
      </c>
      <c r="KL17">
        <v>96.397599999999997</v>
      </c>
    </row>
    <row r="18" spans="1:298" x14ac:dyDescent="0.2">
      <c r="A18">
        <v>2</v>
      </c>
      <c r="B18">
        <v>1661384094</v>
      </c>
      <c r="C18">
        <v>992.90000009536698</v>
      </c>
      <c r="D18" t="s">
        <v>446</v>
      </c>
      <c r="E18" t="s">
        <v>447</v>
      </c>
      <c r="F18" t="s">
        <v>435</v>
      </c>
      <c r="H18" t="s">
        <v>436</v>
      </c>
      <c r="J18">
        <v>1661384094</v>
      </c>
      <c r="K18">
        <f t="shared" si="0"/>
        <v>1.1598797736817098E-3</v>
      </c>
      <c r="L18">
        <f t="shared" si="1"/>
        <v>1.1598797736817097</v>
      </c>
      <c r="M18">
        <f t="shared" si="2"/>
        <v>5.08472570047969</v>
      </c>
      <c r="N18">
        <f t="shared" si="3"/>
        <v>414.44</v>
      </c>
      <c r="O18">
        <f t="shared" si="4"/>
        <v>216.81381921447044</v>
      </c>
      <c r="P18">
        <f t="shared" si="5"/>
        <v>21.818171971490411</v>
      </c>
      <c r="Q18">
        <f t="shared" si="6"/>
        <v>41.705474423288003</v>
      </c>
      <c r="R18">
        <f t="shared" si="7"/>
        <v>4.4457449579283222E-2</v>
      </c>
      <c r="S18">
        <f t="shared" si="8"/>
        <v>2.8511213324631819</v>
      </c>
      <c r="T18">
        <f t="shared" si="9"/>
        <v>4.4075893429563168E-2</v>
      </c>
      <c r="U18">
        <f t="shared" si="10"/>
        <v>2.7581441625278348E-2</v>
      </c>
      <c r="V18">
        <f t="shared" si="11"/>
        <v>226.14788135197989</v>
      </c>
      <c r="W18">
        <f t="shared" si="12"/>
        <v>23.063353082433981</v>
      </c>
      <c r="X18">
        <f t="shared" si="13"/>
        <v>24.7319</v>
      </c>
      <c r="Y18">
        <f t="shared" si="14"/>
        <v>3.1292075650679667</v>
      </c>
      <c r="Z18">
        <f t="shared" si="15"/>
        <v>19.941453235164794</v>
      </c>
      <c r="AA18">
        <f t="shared" si="16"/>
        <v>0.52918978008694406</v>
      </c>
      <c r="AB18">
        <f t="shared" si="17"/>
        <v>2.6537172283601169</v>
      </c>
      <c r="AC18">
        <f t="shared" si="18"/>
        <v>2.6000177849810227</v>
      </c>
      <c r="AD18">
        <f t="shared" si="19"/>
        <v>-51.150698019363404</v>
      </c>
      <c r="AE18">
        <f t="shared" si="20"/>
        <v>-419.71957923477663</v>
      </c>
      <c r="AF18">
        <f t="shared" si="21"/>
        <v>-30.630333635116802</v>
      </c>
      <c r="AG18">
        <f t="shared" si="22"/>
        <v>-275.35272953727696</v>
      </c>
      <c r="AH18">
        <f t="shared" si="23"/>
        <v>4.5548306465520225</v>
      </c>
      <c r="AI18">
        <f t="shared" si="24"/>
        <v>1.1619104658047374</v>
      </c>
      <c r="AJ18">
        <f t="shared" si="25"/>
        <v>5.08472570047969</v>
      </c>
      <c r="AK18">
        <v>417.65012821696399</v>
      </c>
      <c r="AL18">
        <v>416.512</v>
      </c>
      <c r="AM18">
        <v>8.8738842584959801E-4</v>
      </c>
      <c r="AN18">
        <v>66.9877670058315</v>
      </c>
      <c r="AO18">
        <f t="shared" si="26"/>
        <v>1.1598797736817097</v>
      </c>
      <c r="AP18">
        <v>5.0032494249166604</v>
      </c>
      <c r="AQ18">
        <v>5.25966696969697</v>
      </c>
      <c r="AR18">
        <v>-1.8174915254245401E-5</v>
      </c>
      <c r="AS18">
        <v>80.510000000000005</v>
      </c>
      <c r="AT18">
        <v>89</v>
      </c>
      <c r="AU18">
        <v>10</v>
      </c>
      <c r="AV18">
        <f t="shared" si="27"/>
        <v>1</v>
      </c>
      <c r="AW18">
        <f t="shared" si="28"/>
        <v>0</v>
      </c>
      <c r="AX18">
        <f t="shared" si="29"/>
        <v>48931.979020683575</v>
      </c>
      <c r="AY18" t="s">
        <v>437</v>
      </c>
      <c r="AZ18">
        <v>7891.28</v>
      </c>
      <c r="BA18">
        <v>192.8468</v>
      </c>
      <c r="BB18">
        <v>845.93637905311903</v>
      </c>
      <c r="BC18">
        <f t="shared" si="30"/>
        <v>0.77203155606588414</v>
      </c>
      <c r="BD18">
        <v>-1.33909699482393</v>
      </c>
      <c r="BE18" t="s">
        <v>448</v>
      </c>
      <c r="BF18">
        <v>8486.2099999999991</v>
      </c>
      <c r="BG18">
        <v>190.71376000000001</v>
      </c>
      <c r="BH18">
        <v>212.92033362281401</v>
      </c>
      <c r="BI18">
        <f t="shared" si="31"/>
        <v>0.10429522274820735</v>
      </c>
      <c r="BJ18">
        <v>0.5</v>
      </c>
      <c r="BK18">
        <f t="shared" si="32"/>
        <v>1026.0857955191607</v>
      </c>
      <c r="BL18">
        <f t="shared" si="33"/>
        <v>5.08472570047969</v>
      </c>
      <c r="BM18">
        <f t="shared" si="34"/>
        <v>53.507923301221204</v>
      </c>
      <c r="BN18">
        <f t="shared" si="35"/>
        <v>6.2605122528310688E-3</v>
      </c>
      <c r="BO18">
        <f t="shared" si="36"/>
        <v>2.9730182865093844</v>
      </c>
      <c r="BP18">
        <f t="shared" si="37"/>
        <v>114.94340616990515</v>
      </c>
      <c r="BQ18" t="s">
        <v>449</v>
      </c>
      <c r="BR18">
        <v>135.97</v>
      </c>
      <c r="BS18">
        <f t="shared" si="38"/>
        <v>135.97</v>
      </c>
      <c r="BT18">
        <f t="shared" si="39"/>
        <v>0.3614043445898909</v>
      </c>
      <c r="BU18">
        <f t="shared" si="40"/>
        <v>0.28858320136288873</v>
      </c>
      <c r="BV18">
        <f t="shared" si="41"/>
        <v>0.89161411597343165</v>
      </c>
      <c r="BW18">
        <f t="shared" si="42"/>
        <v>1.1062613110417066</v>
      </c>
      <c r="BX18">
        <f t="shared" si="43"/>
        <v>0.9692637361448676</v>
      </c>
      <c r="BY18">
        <f t="shared" si="44"/>
        <v>0.20574633885521412</v>
      </c>
      <c r="BZ18">
        <f t="shared" si="45"/>
        <v>0.79425366114478591</v>
      </c>
      <c r="CA18">
        <v>1217</v>
      </c>
      <c r="CB18">
        <v>290</v>
      </c>
      <c r="CC18">
        <v>210.69</v>
      </c>
      <c r="CD18">
        <v>75</v>
      </c>
      <c r="CE18">
        <v>8486.2099999999991</v>
      </c>
      <c r="CF18">
        <v>209.76</v>
      </c>
      <c r="CG18">
        <v>0.93</v>
      </c>
      <c r="CH18">
        <v>300</v>
      </c>
      <c r="CI18">
        <v>24.1</v>
      </c>
      <c r="CJ18">
        <v>212.92033362281401</v>
      </c>
      <c r="CK18">
        <v>1.0438728576073599</v>
      </c>
      <c r="CL18">
        <v>-2.67772863046295</v>
      </c>
      <c r="CM18">
        <v>0.78299125081188203</v>
      </c>
      <c r="CN18">
        <v>0.29463061899503101</v>
      </c>
      <c r="CO18">
        <v>-6.0360689655172403E-3</v>
      </c>
      <c r="CP18">
        <v>290</v>
      </c>
      <c r="CQ18">
        <v>209.62</v>
      </c>
      <c r="CR18">
        <v>865</v>
      </c>
      <c r="CS18">
        <v>8453.42</v>
      </c>
      <c r="CT18">
        <v>209.75</v>
      </c>
      <c r="CU18">
        <v>-0.13</v>
      </c>
      <c r="DI18">
        <f t="shared" si="46"/>
        <v>1200.19</v>
      </c>
      <c r="DJ18">
        <f t="shared" si="47"/>
        <v>1026.0857955191607</v>
      </c>
      <c r="DK18">
        <f t="shared" si="48"/>
        <v>0.85493613137849889</v>
      </c>
      <c r="DL18">
        <f t="shared" si="49"/>
        <v>0.18842673356050282</v>
      </c>
      <c r="DM18">
        <v>2</v>
      </c>
      <c r="DN18">
        <v>0.5</v>
      </c>
      <c r="DO18" t="s">
        <v>439</v>
      </c>
      <c r="DP18">
        <v>2</v>
      </c>
      <c r="DQ18" t="b">
        <v>1</v>
      </c>
      <c r="DR18">
        <v>1661384094</v>
      </c>
      <c r="DS18">
        <v>414.44</v>
      </c>
      <c r="DT18">
        <v>415.55900000000003</v>
      </c>
      <c r="DU18">
        <v>5.2587200000000003</v>
      </c>
      <c r="DV18">
        <v>5.0019200000000001</v>
      </c>
      <c r="DW18">
        <v>416.60899999999998</v>
      </c>
      <c r="DX18">
        <v>5.4109999999999996</v>
      </c>
      <c r="DY18">
        <v>900.15599999999995</v>
      </c>
      <c r="DZ18">
        <v>100.541</v>
      </c>
      <c r="EA18">
        <v>8.9910199999999996E-2</v>
      </c>
      <c r="EB18">
        <v>22.001300000000001</v>
      </c>
      <c r="EC18">
        <v>24.7319</v>
      </c>
      <c r="ED18">
        <v>999.9</v>
      </c>
      <c r="EE18">
        <v>0</v>
      </c>
      <c r="EF18">
        <v>0</v>
      </c>
      <c r="EG18">
        <v>9024.3799999999992</v>
      </c>
      <c r="EH18">
        <v>0</v>
      </c>
      <c r="EI18">
        <v>2.1671100000000001</v>
      </c>
      <c r="EJ18">
        <v>-1.2452099999999999</v>
      </c>
      <c r="EK18">
        <v>416.50400000000002</v>
      </c>
      <c r="EL18">
        <v>417.64800000000002</v>
      </c>
      <c r="EM18">
        <v>0.25679099999999999</v>
      </c>
      <c r="EN18">
        <v>415.55900000000003</v>
      </c>
      <c r="EO18">
        <v>5.0019200000000001</v>
      </c>
      <c r="EP18">
        <v>0.52871900000000005</v>
      </c>
      <c r="EQ18">
        <v>0.50290100000000004</v>
      </c>
      <c r="ER18">
        <v>-2.0337000000000001</v>
      </c>
      <c r="ES18">
        <v>-2.7094900000000002</v>
      </c>
      <c r="ET18">
        <v>1200.19</v>
      </c>
      <c r="EU18">
        <v>0.50004599999999999</v>
      </c>
      <c r="EV18">
        <v>0.49995400000000001</v>
      </c>
      <c r="EW18">
        <v>0</v>
      </c>
      <c r="EX18">
        <v>190.376</v>
      </c>
      <c r="EY18">
        <v>5.0003000000000002</v>
      </c>
      <c r="EZ18">
        <v>2063.04</v>
      </c>
      <c r="FA18">
        <v>12020.2</v>
      </c>
      <c r="FB18">
        <v>40.875</v>
      </c>
      <c r="FC18">
        <v>42.875</v>
      </c>
      <c r="FD18">
        <v>42.311999999999998</v>
      </c>
      <c r="FE18">
        <v>42.625</v>
      </c>
      <c r="FF18">
        <v>42.25</v>
      </c>
      <c r="FG18">
        <v>597.65</v>
      </c>
      <c r="FH18">
        <v>597.54</v>
      </c>
      <c r="FI18">
        <v>0</v>
      </c>
      <c r="FJ18">
        <v>991.80000019073498</v>
      </c>
      <c r="FK18">
        <v>0</v>
      </c>
      <c r="FL18">
        <v>190.71376000000001</v>
      </c>
      <c r="FM18">
        <v>-2.2929230574428399</v>
      </c>
      <c r="FN18">
        <v>-15.121538465381001</v>
      </c>
      <c r="FO18">
        <v>2064.4780000000001</v>
      </c>
      <c r="FP18">
        <v>15</v>
      </c>
      <c r="FQ18">
        <v>1661384121</v>
      </c>
      <c r="FR18" t="s">
        <v>450</v>
      </c>
      <c r="FS18">
        <v>1661384121</v>
      </c>
      <c r="FT18">
        <v>1661383195.0999999</v>
      </c>
      <c r="FU18">
        <v>20</v>
      </c>
      <c r="FV18">
        <v>0.126</v>
      </c>
      <c r="FW18">
        <v>8.0000000000000002E-3</v>
      </c>
      <c r="FX18">
        <v>-2.169</v>
      </c>
      <c r="FY18">
        <v>-0.159</v>
      </c>
      <c r="FZ18">
        <v>418</v>
      </c>
      <c r="GA18">
        <v>4</v>
      </c>
      <c r="GB18">
        <v>0.95</v>
      </c>
      <c r="GC18">
        <v>0.21</v>
      </c>
      <c r="GD18">
        <v>-1.18394666666667</v>
      </c>
      <c r="GE18">
        <v>-0.48130597402597503</v>
      </c>
      <c r="GF18">
        <v>5.06393828794615E-2</v>
      </c>
      <c r="GG18">
        <v>1</v>
      </c>
      <c r="GH18">
        <v>190.815058823529</v>
      </c>
      <c r="GI18">
        <v>-1.24131397167016</v>
      </c>
      <c r="GJ18">
        <v>0.207477701307376</v>
      </c>
      <c r="GK18">
        <v>0</v>
      </c>
      <c r="GL18">
        <v>0.25741799999999998</v>
      </c>
      <c r="GM18">
        <v>4.0482077922077402E-3</v>
      </c>
      <c r="GN18">
        <v>1.10246710349367E-3</v>
      </c>
      <c r="GO18">
        <v>1</v>
      </c>
      <c r="GP18">
        <v>2</v>
      </c>
      <c r="GQ18">
        <v>3</v>
      </c>
      <c r="GR18" t="s">
        <v>451</v>
      </c>
      <c r="GS18">
        <v>3.5470299999999999</v>
      </c>
      <c r="GT18">
        <v>2.8307600000000002</v>
      </c>
      <c r="GU18">
        <v>0.101618</v>
      </c>
      <c r="GV18">
        <v>0.10138900000000001</v>
      </c>
      <c r="GW18">
        <v>3.7409699999999997E-2</v>
      </c>
      <c r="GX18">
        <v>3.5294100000000002E-2</v>
      </c>
      <c r="GY18">
        <v>31458</v>
      </c>
      <c r="GZ18">
        <v>28474.7</v>
      </c>
      <c r="HA18">
        <v>31232.9</v>
      </c>
      <c r="HB18">
        <v>29001.3</v>
      </c>
      <c r="HC18">
        <v>40090.400000000001</v>
      </c>
      <c r="HD18">
        <v>38067.5</v>
      </c>
      <c r="HE18">
        <v>44286.3</v>
      </c>
      <c r="HF18">
        <v>42130.2</v>
      </c>
      <c r="HG18">
        <v>2.5331000000000001</v>
      </c>
      <c r="HH18">
        <v>2.0468199999999999</v>
      </c>
      <c r="HI18">
        <v>0.22172900000000001</v>
      </c>
      <c r="HJ18">
        <v>0</v>
      </c>
      <c r="HK18">
        <v>21.081099999999999</v>
      </c>
      <c r="HL18">
        <v>999.9</v>
      </c>
      <c r="HM18">
        <v>30.283000000000001</v>
      </c>
      <c r="HN18">
        <v>30.686</v>
      </c>
      <c r="HO18">
        <v>13.3474</v>
      </c>
      <c r="HP18">
        <v>50.568100000000001</v>
      </c>
      <c r="HQ18">
        <v>43.477600000000002</v>
      </c>
      <c r="HR18">
        <v>2</v>
      </c>
      <c r="HS18">
        <v>-6.7665100000000006E-2</v>
      </c>
      <c r="HT18">
        <v>3.4973100000000001</v>
      </c>
      <c r="HU18">
        <v>20.211099999999998</v>
      </c>
      <c r="HV18">
        <v>5.2285199999999996</v>
      </c>
      <c r="HW18">
        <v>11.9839</v>
      </c>
      <c r="HX18">
        <v>4.9917499999999997</v>
      </c>
      <c r="HY18">
        <v>3.2957299999999998</v>
      </c>
      <c r="HZ18">
        <v>8995.7000000000007</v>
      </c>
      <c r="IA18">
        <v>9999</v>
      </c>
      <c r="IB18">
        <v>-24628.2</v>
      </c>
      <c r="IC18">
        <v>11.1</v>
      </c>
      <c r="ID18">
        <v>1.8775900000000001</v>
      </c>
      <c r="IE18">
        <v>1.87652</v>
      </c>
      <c r="IF18">
        <v>1.87504</v>
      </c>
      <c r="IG18">
        <v>1.8771199999999999</v>
      </c>
      <c r="IH18">
        <v>1.8778999999999999</v>
      </c>
      <c r="II18">
        <v>1.8753200000000001</v>
      </c>
      <c r="IJ18">
        <v>1.87941</v>
      </c>
      <c r="IK18">
        <v>1.88089</v>
      </c>
      <c r="IL18">
        <v>5</v>
      </c>
      <c r="IM18">
        <v>0</v>
      </c>
      <c r="IN18">
        <v>0</v>
      </c>
      <c r="IO18">
        <v>0</v>
      </c>
      <c r="IP18" t="s">
        <v>442</v>
      </c>
      <c r="IQ18" t="s">
        <v>443</v>
      </c>
      <c r="IR18" t="s">
        <v>444</v>
      </c>
      <c r="IS18" t="s">
        <v>445</v>
      </c>
      <c r="IT18" t="s">
        <v>445</v>
      </c>
      <c r="IU18" t="s">
        <v>444</v>
      </c>
      <c r="IV18">
        <v>0</v>
      </c>
      <c r="IW18">
        <v>100</v>
      </c>
      <c r="IX18">
        <v>100</v>
      </c>
      <c r="IY18">
        <v>-2.169</v>
      </c>
      <c r="IZ18">
        <v>-0.15229999999999999</v>
      </c>
      <c r="JA18">
        <v>-2.29599999999999</v>
      </c>
      <c r="JB18">
        <v>0</v>
      </c>
      <c r="JC18">
        <v>0</v>
      </c>
      <c r="JD18">
        <v>0</v>
      </c>
      <c r="JE18">
        <v>-0.16091616894475499</v>
      </c>
      <c r="JF18">
        <v>-4.04678581008747E-3</v>
      </c>
      <c r="JG18">
        <v>1.0821509135867399E-3</v>
      </c>
      <c r="JH18">
        <v>-7.3057732816702703E-6</v>
      </c>
      <c r="JI18">
        <v>2</v>
      </c>
      <c r="JJ18">
        <v>9</v>
      </c>
      <c r="JK18">
        <v>2</v>
      </c>
      <c r="JL18">
        <v>33</v>
      </c>
      <c r="JM18">
        <v>15</v>
      </c>
      <c r="JN18">
        <v>15</v>
      </c>
      <c r="JO18">
        <v>0.157471</v>
      </c>
      <c r="JP18">
        <v>4.99878</v>
      </c>
      <c r="JQ18">
        <v>2.2485400000000002</v>
      </c>
      <c r="JR18">
        <v>2.5903299999999998</v>
      </c>
      <c r="JS18">
        <v>2.19482</v>
      </c>
      <c r="JT18">
        <v>2.4291999999999998</v>
      </c>
      <c r="JU18">
        <v>32.620399999999997</v>
      </c>
      <c r="JV18">
        <v>24.2714</v>
      </c>
      <c r="JW18">
        <v>2</v>
      </c>
      <c r="JX18">
        <v>853.53599999999994</v>
      </c>
      <c r="JY18">
        <v>497.12599999999998</v>
      </c>
      <c r="JZ18">
        <v>16.662199999999999</v>
      </c>
      <c r="KA18">
        <v>26.380600000000001</v>
      </c>
      <c r="KB18">
        <v>29.999700000000001</v>
      </c>
      <c r="KC18">
        <v>26.3642</v>
      </c>
      <c r="KD18">
        <v>26.338000000000001</v>
      </c>
      <c r="KE18">
        <v>-1</v>
      </c>
      <c r="KF18">
        <v>100</v>
      </c>
      <c r="KG18">
        <v>0</v>
      </c>
      <c r="KH18">
        <v>16.657699999999998</v>
      </c>
      <c r="KI18">
        <v>420</v>
      </c>
      <c r="KJ18">
        <v>5.0173300000000003</v>
      </c>
      <c r="KK18">
        <v>99.7941</v>
      </c>
      <c r="KL18">
        <v>96.590199999999996</v>
      </c>
    </row>
    <row r="19" spans="1:298" x14ac:dyDescent="0.2">
      <c r="A19">
        <v>3</v>
      </c>
      <c r="B19">
        <v>1661384334</v>
      </c>
      <c r="C19">
        <v>1232.9000000953699</v>
      </c>
      <c r="D19" t="s">
        <v>452</v>
      </c>
      <c r="E19" t="s">
        <v>453</v>
      </c>
      <c r="F19" t="s">
        <v>435</v>
      </c>
      <c r="H19" t="s">
        <v>436</v>
      </c>
      <c r="J19">
        <v>1661384334</v>
      </c>
      <c r="K19">
        <f t="shared" si="0"/>
        <v>1.4221620716935112E-3</v>
      </c>
      <c r="L19">
        <f t="shared" si="1"/>
        <v>1.4221620716935113</v>
      </c>
      <c r="M19">
        <f t="shared" si="2"/>
        <v>4.142302163347594</v>
      </c>
      <c r="N19">
        <f t="shared" si="3"/>
        <v>414.62400000000002</v>
      </c>
      <c r="O19">
        <f t="shared" si="4"/>
        <v>244.42387226924049</v>
      </c>
      <c r="P19">
        <f t="shared" si="5"/>
        <v>24.594117696380103</v>
      </c>
      <c r="Q19">
        <f t="shared" si="6"/>
        <v>41.719785228307202</v>
      </c>
      <c r="R19">
        <f t="shared" si="7"/>
        <v>4.366215975426721E-2</v>
      </c>
      <c r="S19">
        <f t="shared" si="8"/>
        <v>2.846300820029406</v>
      </c>
      <c r="T19">
        <f t="shared" si="9"/>
        <v>4.3293453961972962E-2</v>
      </c>
      <c r="U19">
        <f t="shared" si="10"/>
        <v>2.70912758322219E-2</v>
      </c>
      <c r="V19">
        <f t="shared" si="11"/>
        <v>226.12190735046528</v>
      </c>
      <c r="W19">
        <f t="shared" si="12"/>
        <v>26.23364340951278</v>
      </c>
      <c r="X19">
        <f t="shared" si="13"/>
        <v>27.788900000000002</v>
      </c>
      <c r="Y19">
        <f t="shared" si="14"/>
        <v>3.7483887970150875</v>
      </c>
      <c r="Z19">
        <f t="shared" si="15"/>
        <v>15.903929802288413</v>
      </c>
      <c r="AA19">
        <f t="shared" si="16"/>
        <v>0.51305422672774192</v>
      </c>
      <c r="AB19">
        <f t="shared" si="17"/>
        <v>3.2259588234218604</v>
      </c>
      <c r="AC19">
        <f t="shared" si="18"/>
        <v>3.2353345702873457</v>
      </c>
      <c r="AD19">
        <f t="shared" si="19"/>
        <v>-62.717347361683842</v>
      </c>
      <c r="AE19">
        <f t="shared" si="20"/>
        <v>-390.72914886574011</v>
      </c>
      <c r="AF19">
        <f t="shared" si="21"/>
        <v>-29.483094340257008</v>
      </c>
      <c r="AG19">
        <f t="shared" si="22"/>
        <v>-256.80768321721564</v>
      </c>
      <c r="AH19">
        <f t="shared" si="23"/>
        <v>3.5427931021001551</v>
      </c>
      <c r="AI19">
        <f t="shared" si="24"/>
        <v>0.94161615801192522</v>
      </c>
      <c r="AJ19">
        <f t="shared" si="25"/>
        <v>4.142302163347594</v>
      </c>
      <c r="AK19">
        <v>417.61943443367397</v>
      </c>
      <c r="AL19">
        <v>416.75861212121202</v>
      </c>
      <c r="AM19">
        <v>-2.1274391841974601E-2</v>
      </c>
      <c r="AN19">
        <v>66.988859829300594</v>
      </c>
      <c r="AO19">
        <f t="shared" si="26"/>
        <v>1.4221620716935113</v>
      </c>
      <c r="AP19">
        <v>4.81522516095671</v>
      </c>
      <c r="AQ19">
        <v>5.0760275151515204</v>
      </c>
      <c r="AR19">
        <v>1.4790599999999401E-2</v>
      </c>
      <c r="AS19">
        <v>80.510000000000005</v>
      </c>
      <c r="AT19">
        <v>90</v>
      </c>
      <c r="AU19">
        <v>10</v>
      </c>
      <c r="AV19">
        <f t="shared" si="27"/>
        <v>1</v>
      </c>
      <c r="AW19">
        <f t="shared" si="28"/>
        <v>0</v>
      </c>
      <c r="AX19">
        <f t="shared" si="29"/>
        <v>48259.570810296849</v>
      </c>
      <c r="AY19" t="s">
        <v>437</v>
      </c>
      <c r="AZ19">
        <v>7891.28</v>
      </c>
      <c r="BA19">
        <v>192.8468</v>
      </c>
      <c r="BB19">
        <v>845.93637905311903</v>
      </c>
      <c r="BC19">
        <f t="shared" si="30"/>
        <v>0.77203155606588414</v>
      </c>
      <c r="BD19">
        <v>-1.33909699482393</v>
      </c>
      <c r="BE19" t="s">
        <v>454</v>
      </c>
      <c r="BF19">
        <v>8467.31</v>
      </c>
      <c r="BG19">
        <v>177.31138461538501</v>
      </c>
      <c r="BH19">
        <v>203.32551534555</v>
      </c>
      <c r="BI19">
        <f t="shared" si="31"/>
        <v>0.12794326715933413</v>
      </c>
      <c r="BJ19">
        <v>0.5</v>
      </c>
      <c r="BK19">
        <f t="shared" si="32"/>
        <v>1025.9435955183758</v>
      </c>
      <c r="BL19">
        <f t="shared" si="33"/>
        <v>4.142302163347594</v>
      </c>
      <c r="BM19">
        <f t="shared" si="34"/>
        <v>65.631287765907686</v>
      </c>
      <c r="BN19">
        <f t="shared" si="35"/>
        <v>5.3427880266672476E-3</v>
      </c>
      <c r="BO19">
        <f t="shared" si="36"/>
        <v>3.1605028154752604</v>
      </c>
      <c r="BP19">
        <f t="shared" si="37"/>
        <v>112.08798061718716</v>
      </c>
      <c r="BQ19" t="s">
        <v>455</v>
      </c>
      <c r="BR19">
        <v>134.11000000000001</v>
      </c>
      <c r="BS19">
        <f t="shared" si="38"/>
        <v>134.11000000000001</v>
      </c>
      <c r="BT19">
        <f t="shared" si="39"/>
        <v>0.34041726257483618</v>
      </c>
      <c r="BU19">
        <f t="shared" si="40"/>
        <v>0.37584247694021533</v>
      </c>
      <c r="BV19">
        <f t="shared" si="41"/>
        <v>0.90276348645912585</v>
      </c>
      <c r="BW19">
        <f t="shared" si="42"/>
        <v>2.4825686997225689</v>
      </c>
      <c r="BX19">
        <f t="shared" si="43"/>
        <v>0.98395516376062453</v>
      </c>
      <c r="BY19">
        <f t="shared" si="44"/>
        <v>0.28426958986185025</v>
      </c>
      <c r="BZ19">
        <f t="shared" si="45"/>
        <v>0.71573041013814975</v>
      </c>
      <c r="CA19">
        <v>1219</v>
      </c>
      <c r="CB19">
        <v>290</v>
      </c>
      <c r="CC19">
        <v>199.37</v>
      </c>
      <c r="CD19">
        <v>245</v>
      </c>
      <c r="CE19">
        <v>8467.31</v>
      </c>
      <c r="CF19">
        <v>198.9</v>
      </c>
      <c r="CG19">
        <v>0.47</v>
      </c>
      <c r="CH19">
        <v>300</v>
      </c>
      <c r="CI19">
        <v>24.1</v>
      </c>
      <c r="CJ19">
        <v>203.32551534555</v>
      </c>
      <c r="CK19">
        <v>1.1241691173505199</v>
      </c>
      <c r="CL19">
        <v>-3.7473201313731002</v>
      </c>
      <c r="CM19">
        <v>0.84298161004308403</v>
      </c>
      <c r="CN19">
        <v>0.41374564865061603</v>
      </c>
      <c r="CO19">
        <v>-6.0344137931034603E-3</v>
      </c>
      <c r="CP19">
        <v>290</v>
      </c>
      <c r="CQ19">
        <v>198.41</v>
      </c>
      <c r="CR19">
        <v>615</v>
      </c>
      <c r="CS19">
        <v>8459.0300000000007</v>
      </c>
      <c r="CT19">
        <v>198.9</v>
      </c>
      <c r="CU19">
        <v>-0.49</v>
      </c>
      <c r="DI19">
        <f t="shared" si="46"/>
        <v>1200.02</v>
      </c>
      <c r="DJ19">
        <f t="shared" si="47"/>
        <v>1025.9435955183758</v>
      </c>
      <c r="DK19">
        <f t="shared" si="48"/>
        <v>0.85493874728619168</v>
      </c>
      <c r="DL19">
        <f t="shared" si="49"/>
        <v>0.18843178226235002</v>
      </c>
      <c r="DM19">
        <v>2</v>
      </c>
      <c r="DN19">
        <v>0.5</v>
      </c>
      <c r="DO19" t="s">
        <v>439</v>
      </c>
      <c r="DP19">
        <v>2</v>
      </c>
      <c r="DQ19" t="b">
        <v>1</v>
      </c>
      <c r="DR19">
        <v>1661384334</v>
      </c>
      <c r="DS19">
        <v>414.62400000000002</v>
      </c>
      <c r="DT19">
        <v>415.49799999999999</v>
      </c>
      <c r="DU19">
        <v>5.0988899999999999</v>
      </c>
      <c r="DV19">
        <v>4.89072</v>
      </c>
      <c r="DW19">
        <v>416.79399999999998</v>
      </c>
      <c r="DX19">
        <v>5.2498899999999997</v>
      </c>
      <c r="DY19">
        <v>900.048</v>
      </c>
      <c r="DZ19">
        <v>100.53</v>
      </c>
      <c r="EA19">
        <v>9.0767799999999996E-2</v>
      </c>
      <c r="EB19">
        <v>25.242599999999999</v>
      </c>
      <c r="EC19">
        <v>27.788900000000002</v>
      </c>
      <c r="ED19">
        <v>999.9</v>
      </c>
      <c r="EE19">
        <v>0</v>
      </c>
      <c r="EF19">
        <v>0</v>
      </c>
      <c r="EG19">
        <v>8998.75</v>
      </c>
      <c r="EH19">
        <v>0</v>
      </c>
      <c r="EI19">
        <v>2.1671100000000001</v>
      </c>
      <c r="EJ19">
        <v>-0.87429800000000002</v>
      </c>
      <c r="EK19">
        <v>416.74799999999999</v>
      </c>
      <c r="EL19">
        <v>417.54</v>
      </c>
      <c r="EM19">
        <v>0.20577400000000001</v>
      </c>
      <c r="EN19">
        <v>415.49799999999999</v>
      </c>
      <c r="EO19">
        <v>4.89072</v>
      </c>
      <c r="EP19">
        <v>0.512351</v>
      </c>
      <c r="EQ19">
        <v>0.49166399999999999</v>
      </c>
      <c r="ER19">
        <v>-2.4586399999999999</v>
      </c>
      <c r="ES19">
        <v>-3.0132599999999998</v>
      </c>
      <c r="ET19">
        <v>1200.02</v>
      </c>
      <c r="EU19">
        <v>0.49996000000000002</v>
      </c>
      <c r="EV19">
        <v>0.50004000000000004</v>
      </c>
      <c r="EW19">
        <v>0</v>
      </c>
      <c r="EX19">
        <v>177.08</v>
      </c>
      <c r="EY19">
        <v>5.0003000000000002</v>
      </c>
      <c r="EZ19">
        <v>1918.22</v>
      </c>
      <c r="FA19">
        <v>12018.2</v>
      </c>
      <c r="FB19">
        <v>41.25</v>
      </c>
      <c r="FC19">
        <v>43.061999999999998</v>
      </c>
      <c r="FD19">
        <v>42.561999999999998</v>
      </c>
      <c r="FE19">
        <v>42.936999999999998</v>
      </c>
      <c r="FF19">
        <v>42.811999999999998</v>
      </c>
      <c r="FG19">
        <v>597.46</v>
      </c>
      <c r="FH19">
        <v>597.55999999999995</v>
      </c>
      <c r="FI19">
        <v>0</v>
      </c>
      <c r="FJ19">
        <v>236.60000014305101</v>
      </c>
      <c r="FK19">
        <v>0</v>
      </c>
      <c r="FL19">
        <v>177.31138461538501</v>
      </c>
      <c r="FM19">
        <v>-2.3371623922316398</v>
      </c>
      <c r="FN19">
        <v>-21.899487179867599</v>
      </c>
      <c r="FO19">
        <v>1921.4353846153799</v>
      </c>
      <c r="FP19">
        <v>15</v>
      </c>
      <c r="FQ19">
        <v>1661384376</v>
      </c>
      <c r="FR19" t="s">
        <v>456</v>
      </c>
      <c r="FS19">
        <v>1661384121</v>
      </c>
      <c r="FT19">
        <v>1661384376</v>
      </c>
      <c r="FU19">
        <v>21</v>
      </c>
      <c r="FV19">
        <v>0.126</v>
      </c>
      <c r="FW19">
        <v>1.2999999999999999E-2</v>
      </c>
      <c r="FX19">
        <v>-2.169</v>
      </c>
      <c r="FY19">
        <v>-0.151</v>
      </c>
      <c r="FZ19">
        <v>418</v>
      </c>
      <c r="GA19">
        <v>1</v>
      </c>
      <c r="GB19">
        <v>0.95</v>
      </c>
      <c r="GC19">
        <v>0.81</v>
      </c>
      <c r="GD19">
        <v>-1.0092870476190501</v>
      </c>
      <c r="GE19">
        <v>0.57429459740259803</v>
      </c>
      <c r="GF19">
        <v>6.3844497569877603E-2</v>
      </c>
      <c r="GG19">
        <v>0</v>
      </c>
      <c r="GH19">
        <v>177.43385294117601</v>
      </c>
      <c r="GI19">
        <v>-2.1512146696098502</v>
      </c>
      <c r="GJ19">
        <v>0.25201145309558498</v>
      </c>
      <c r="GK19">
        <v>0</v>
      </c>
      <c r="GL19">
        <v>0.327381095238095</v>
      </c>
      <c r="GM19">
        <v>-0.28140529870129899</v>
      </c>
      <c r="GN19">
        <v>4.3299695230319499E-2</v>
      </c>
      <c r="GO19">
        <v>0</v>
      </c>
      <c r="GP19">
        <v>0</v>
      </c>
      <c r="GQ19">
        <v>3</v>
      </c>
      <c r="GR19" t="s">
        <v>441</v>
      </c>
      <c r="GS19">
        <v>3.5468299999999999</v>
      </c>
      <c r="GT19">
        <v>2.83141</v>
      </c>
      <c r="GU19">
        <v>0.101669</v>
      </c>
      <c r="GV19">
        <v>0.101395</v>
      </c>
      <c r="GW19">
        <v>3.6487899999999997E-2</v>
      </c>
      <c r="GX19">
        <v>3.4649300000000001E-2</v>
      </c>
      <c r="GY19">
        <v>31458.6</v>
      </c>
      <c r="GZ19">
        <v>28478</v>
      </c>
      <c r="HA19">
        <v>31235.4</v>
      </c>
      <c r="HB19">
        <v>29005.1</v>
      </c>
      <c r="HC19">
        <v>40132.9</v>
      </c>
      <c r="HD19">
        <v>38097.9</v>
      </c>
      <c r="HE19">
        <v>44290.7</v>
      </c>
      <c r="HF19">
        <v>42135.7</v>
      </c>
      <c r="HG19">
        <v>2.53363</v>
      </c>
      <c r="HH19">
        <v>2.0470199999999998</v>
      </c>
      <c r="HI19">
        <v>0.29401100000000002</v>
      </c>
      <c r="HJ19">
        <v>0</v>
      </c>
      <c r="HK19">
        <v>22.967600000000001</v>
      </c>
      <c r="HL19">
        <v>999.9</v>
      </c>
      <c r="HM19">
        <v>29.239000000000001</v>
      </c>
      <c r="HN19">
        <v>30.776</v>
      </c>
      <c r="HO19">
        <v>12.9552</v>
      </c>
      <c r="HP19">
        <v>51.198099999999997</v>
      </c>
      <c r="HQ19">
        <v>43.549700000000001</v>
      </c>
      <c r="HR19">
        <v>2</v>
      </c>
      <c r="HS19">
        <v>-7.4654499999999999E-2</v>
      </c>
      <c r="HT19">
        <v>2.5106199999999999</v>
      </c>
      <c r="HU19">
        <v>20.2254</v>
      </c>
      <c r="HV19">
        <v>5.2243300000000001</v>
      </c>
      <c r="HW19">
        <v>11.986000000000001</v>
      </c>
      <c r="HX19">
        <v>4.99125</v>
      </c>
      <c r="HY19">
        <v>3.2955800000000002</v>
      </c>
      <c r="HZ19">
        <v>8995.7000000000007</v>
      </c>
      <c r="IA19">
        <v>9999</v>
      </c>
      <c r="IB19">
        <v>-24578.400000000001</v>
      </c>
      <c r="IC19">
        <v>11.2</v>
      </c>
      <c r="ID19">
        <v>1.87761</v>
      </c>
      <c r="IE19">
        <v>1.87653</v>
      </c>
      <c r="IF19">
        <v>1.8751199999999999</v>
      </c>
      <c r="IG19">
        <v>1.87714</v>
      </c>
      <c r="IH19">
        <v>1.87792</v>
      </c>
      <c r="II19">
        <v>1.8753599999999999</v>
      </c>
      <c r="IJ19">
        <v>1.87941</v>
      </c>
      <c r="IK19">
        <v>1.88093</v>
      </c>
      <c r="IL19">
        <v>5</v>
      </c>
      <c r="IM19">
        <v>0</v>
      </c>
      <c r="IN19">
        <v>0</v>
      </c>
      <c r="IO19">
        <v>0</v>
      </c>
      <c r="IP19" t="s">
        <v>442</v>
      </c>
      <c r="IQ19" t="s">
        <v>443</v>
      </c>
      <c r="IR19" t="s">
        <v>444</v>
      </c>
      <c r="IS19" t="s">
        <v>445</v>
      </c>
      <c r="IT19" t="s">
        <v>445</v>
      </c>
      <c r="IU19" t="s">
        <v>444</v>
      </c>
      <c r="IV19">
        <v>0</v>
      </c>
      <c r="IW19">
        <v>100</v>
      </c>
      <c r="IX19">
        <v>100</v>
      </c>
      <c r="IY19">
        <v>-2.17</v>
      </c>
      <c r="IZ19">
        <v>-0.151</v>
      </c>
      <c r="JA19">
        <v>-2.1695000000000002</v>
      </c>
      <c r="JB19">
        <v>0</v>
      </c>
      <c r="JC19">
        <v>0</v>
      </c>
      <c r="JD19">
        <v>0</v>
      </c>
      <c r="JE19">
        <v>-0.16091616894475499</v>
      </c>
      <c r="JF19">
        <v>-4.04678581008747E-3</v>
      </c>
      <c r="JG19">
        <v>1.0821509135867399E-3</v>
      </c>
      <c r="JH19">
        <v>-7.3057732816702703E-6</v>
      </c>
      <c r="JI19">
        <v>2</v>
      </c>
      <c r="JJ19">
        <v>9</v>
      </c>
      <c r="JK19">
        <v>2</v>
      </c>
      <c r="JL19">
        <v>33</v>
      </c>
      <c r="JM19">
        <v>3.5</v>
      </c>
      <c r="JN19">
        <v>19</v>
      </c>
      <c r="JO19">
        <v>0.157471</v>
      </c>
      <c r="JP19">
        <v>4.99878</v>
      </c>
      <c r="JQ19">
        <v>2.2485400000000002</v>
      </c>
      <c r="JR19">
        <v>2.5915499999999998</v>
      </c>
      <c r="JS19">
        <v>2.19482</v>
      </c>
      <c r="JT19">
        <v>2.3706100000000001</v>
      </c>
      <c r="JU19">
        <v>32.642600000000002</v>
      </c>
      <c r="JV19">
        <v>24.2714</v>
      </c>
      <c r="JW19">
        <v>2</v>
      </c>
      <c r="JX19">
        <v>852.25</v>
      </c>
      <c r="JY19">
        <v>496.125</v>
      </c>
      <c r="JZ19">
        <v>22.622399999999999</v>
      </c>
      <c r="KA19">
        <v>26.416899999999998</v>
      </c>
      <c r="KB19">
        <v>30.001999999999999</v>
      </c>
      <c r="KC19">
        <v>26.249199999999998</v>
      </c>
      <c r="KD19">
        <v>26.224399999999999</v>
      </c>
      <c r="KE19">
        <v>-1</v>
      </c>
      <c r="KF19">
        <v>100</v>
      </c>
      <c r="KG19">
        <v>0</v>
      </c>
      <c r="KH19">
        <v>22.3901</v>
      </c>
      <c r="KI19">
        <v>420</v>
      </c>
      <c r="KJ19">
        <v>5.0830299999999999</v>
      </c>
      <c r="KK19">
        <v>99.803299999999993</v>
      </c>
      <c r="KL19">
        <v>96.602800000000002</v>
      </c>
    </row>
    <row r="20" spans="1:298" x14ac:dyDescent="0.2">
      <c r="A20">
        <v>4</v>
      </c>
      <c r="B20">
        <v>1661384574</v>
      </c>
      <c r="C20">
        <v>1472.9000000953699</v>
      </c>
      <c r="D20" t="s">
        <v>457</v>
      </c>
      <c r="E20" t="s">
        <v>458</v>
      </c>
      <c r="F20" t="s">
        <v>435</v>
      </c>
      <c r="H20" t="s">
        <v>436</v>
      </c>
      <c r="J20">
        <v>1661384574</v>
      </c>
      <c r="K20">
        <f t="shared" si="0"/>
        <v>1.7947170462407607E-3</v>
      </c>
      <c r="L20">
        <f t="shared" si="1"/>
        <v>1.7947170462407607</v>
      </c>
      <c r="M20">
        <f t="shared" si="2"/>
        <v>4.2626567516700078</v>
      </c>
      <c r="N20">
        <f t="shared" si="3"/>
        <v>417.67899999999997</v>
      </c>
      <c r="O20">
        <f t="shared" si="4"/>
        <v>232.58594871281099</v>
      </c>
      <c r="P20">
        <f t="shared" si="5"/>
        <v>23.404059193979773</v>
      </c>
      <c r="Q20">
        <f t="shared" si="6"/>
        <v>42.029125552002199</v>
      </c>
      <c r="R20">
        <f t="shared" si="7"/>
        <v>4.2186769870750929E-2</v>
      </c>
      <c r="S20">
        <f t="shared" si="8"/>
        <v>2.848630952242146</v>
      </c>
      <c r="T20">
        <f t="shared" si="9"/>
        <v>4.1842734132901925E-2</v>
      </c>
      <c r="U20">
        <f t="shared" si="10"/>
        <v>2.6182385086756143E-2</v>
      </c>
      <c r="V20">
        <f t="shared" si="11"/>
        <v>226.12031135039325</v>
      </c>
      <c r="W20">
        <f t="shared" si="12"/>
        <v>28.898479588170307</v>
      </c>
      <c r="X20">
        <f t="shared" si="13"/>
        <v>30.4117</v>
      </c>
      <c r="Y20">
        <f t="shared" si="14"/>
        <v>4.362243856119278</v>
      </c>
      <c r="Z20">
        <f t="shared" si="15"/>
        <v>3.7619166274876261</v>
      </c>
      <c r="AA20">
        <f t="shared" si="16"/>
        <v>0.14283778624510002</v>
      </c>
      <c r="AB20">
        <f t="shared" si="17"/>
        <v>3.7969418354838282</v>
      </c>
      <c r="AC20">
        <f t="shared" si="18"/>
        <v>4.2194060698741778</v>
      </c>
      <c r="AD20">
        <f t="shared" si="19"/>
        <v>-79.14702173921755</v>
      </c>
      <c r="AE20">
        <f t="shared" si="20"/>
        <v>-368.91880641564273</v>
      </c>
      <c r="AF20">
        <f t="shared" si="21"/>
        <v>-28.57207313009922</v>
      </c>
      <c r="AG20">
        <f t="shared" si="22"/>
        <v>-250.51758993456627</v>
      </c>
      <c r="AH20">
        <f t="shared" si="23"/>
        <v>4.0203275513312891</v>
      </c>
      <c r="AI20">
        <f t="shared" si="24"/>
        <v>1.8054618107904168</v>
      </c>
      <c r="AJ20">
        <f t="shared" si="25"/>
        <v>4.2626567516700078</v>
      </c>
      <c r="AK20">
        <v>419.18790347772</v>
      </c>
      <c r="AL20">
        <v>418.27346060606101</v>
      </c>
      <c r="AM20">
        <v>-1.1307582448625999E-2</v>
      </c>
      <c r="AN20">
        <v>66.988371128683596</v>
      </c>
      <c r="AO20">
        <f t="shared" si="26"/>
        <v>1.7947170462407607</v>
      </c>
      <c r="AP20">
        <v>1.0191711084545501</v>
      </c>
      <c r="AQ20">
        <v>1.41722539393939</v>
      </c>
      <c r="AR20">
        <v>5.9092198581555601E-5</v>
      </c>
      <c r="AS20">
        <v>80.510000000000005</v>
      </c>
      <c r="AT20">
        <v>89</v>
      </c>
      <c r="AU20">
        <v>10</v>
      </c>
      <c r="AV20">
        <f t="shared" si="27"/>
        <v>1</v>
      </c>
      <c r="AW20">
        <f t="shared" si="28"/>
        <v>0</v>
      </c>
      <c r="AX20">
        <f t="shared" si="29"/>
        <v>47883.273712806404</v>
      </c>
      <c r="AY20" t="s">
        <v>437</v>
      </c>
      <c r="AZ20">
        <v>7891.28</v>
      </c>
      <c r="BA20">
        <v>192.8468</v>
      </c>
      <c r="BB20">
        <v>845.93637905311903</v>
      </c>
      <c r="BC20">
        <f t="shared" si="30"/>
        <v>0.77203155606588414</v>
      </c>
      <c r="BD20">
        <v>-1.33909699482393</v>
      </c>
      <c r="BE20" t="s">
        <v>459</v>
      </c>
      <c r="BF20">
        <v>8464.26</v>
      </c>
      <c r="BG20">
        <v>168.01732000000001</v>
      </c>
      <c r="BH20">
        <v>196.89613603611701</v>
      </c>
      <c r="BI20">
        <f t="shared" si="31"/>
        <v>0.14667030352906318</v>
      </c>
      <c r="BJ20">
        <v>0.5</v>
      </c>
      <c r="BK20">
        <f t="shared" si="32"/>
        <v>1025.9351955183386</v>
      </c>
      <c r="BL20">
        <f t="shared" si="33"/>
        <v>4.2626567516700078</v>
      </c>
      <c r="BM20">
        <f t="shared" si="34"/>
        <v>75.237113263911752</v>
      </c>
      <c r="BN20">
        <f t="shared" si="35"/>
        <v>5.4601438482317919E-3</v>
      </c>
      <c r="BO20">
        <f t="shared" si="36"/>
        <v>3.2963584562063089</v>
      </c>
      <c r="BP20">
        <f t="shared" si="37"/>
        <v>110.1059524768404</v>
      </c>
      <c r="BQ20" t="s">
        <v>460</v>
      </c>
      <c r="BR20">
        <v>125.73</v>
      </c>
      <c r="BS20">
        <f t="shared" si="38"/>
        <v>125.73</v>
      </c>
      <c r="BT20">
        <f t="shared" si="39"/>
        <v>0.36143998287027268</v>
      </c>
      <c r="BU20">
        <f t="shared" si="40"/>
        <v>0.40579435170487438</v>
      </c>
      <c r="BV20">
        <f t="shared" si="41"/>
        <v>0.90118646806533198</v>
      </c>
      <c r="BW20">
        <f t="shared" si="42"/>
        <v>7.1317410505178689</v>
      </c>
      <c r="BX20">
        <f t="shared" si="43"/>
        <v>0.99379972339784095</v>
      </c>
      <c r="BY20">
        <f t="shared" si="44"/>
        <v>0.30366228814894713</v>
      </c>
      <c r="BZ20">
        <f t="shared" si="45"/>
        <v>0.69633771185105287</v>
      </c>
      <c r="CA20">
        <v>1221</v>
      </c>
      <c r="CB20">
        <v>290</v>
      </c>
      <c r="CC20">
        <v>191.25</v>
      </c>
      <c r="CD20">
        <v>245</v>
      </c>
      <c r="CE20">
        <v>8464.26</v>
      </c>
      <c r="CF20">
        <v>191.03</v>
      </c>
      <c r="CG20">
        <v>0.22</v>
      </c>
      <c r="CH20">
        <v>300</v>
      </c>
      <c r="CI20">
        <v>24.1</v>
      </c>
      <c r="CJ20">
        <v>196.89613603611701</v>
      </c>
      <c r="CK20">
        <v>1.21259392406904</v>
      </c>
      <c r="CL20">
        <v>-4.96769200154964</v>
      </c>
      <c r="CM20">
        <v>0.90895112468659001</v>
      </c>
      <c r="CN20">
        <v>0.51615289989500301</v>
      </c>
      <c r="CO20">
        <v>-6.0323519466073498E-3</v>
      </c>
      <c r="CP20">
        <v>290</v>
      </c>
      <c r="CQ20">
        <v>190.76</v>
      </c>
      <c r="CR20">
        <v>635</v>
      </c>
      <c r="CS20">
        <v>8454.76</v>
      </c>
      <c r="CT20">
        <v>191.02</v>
      </c>
      <c r="CU20">
        <v>-0.26</v>
      </c>
      <c r="DI20">
        <f t="shared" si="46"/>
        <v>1200.01</v>
      </c>
      <c r="DJ20">
        <f t="shared" si="47"/>
        <v>1025.9351955183386</v>
      </c>
      <c r="DK20">
        <f t="shared" si="48"/>
        <v>0.85493887177468397</v>
      </c>
      <c r="DL20">
        <f t="shared" si="49"/>
        <v>0.18843202252513999</v>
      </c>
      <c r="DM20">
        <v>2</v>
      </c>
      <c r="DN20">
        <v>0.5</v>
      </c>
      <c r="DO20" t="s">
        <v>439</v>
      </c>
      <c r="DP20">
        <v>2</v>
      </c>
      <c r="DQ20" t="b">
        <v>1</v>
      </c>
      <c r="DR20">
        <v>1661384574</v>
      </c>
      <c r="DS20">
        <v>417.67899999999997</v>
      </c>
      <c r="DT20">
        <v>418.74</v>
      </c>
      <c r="DU20">
        <v>1.4195</v>
      </c>
      <c r="DV20">
        <v>1.01885</v>
      </c>
      <c r="DW20">
        <v>419.84899999999999</v>
      </c>
      <c r="DX20">
        <v>1.57098</v>
      </c>
      <c r="DY20">
        <v>899.98699999999997</v>
      </c>
      <c r="DZ20">
        <v>100.53400000000001</v>
      </c>
      <c r="EA20">
        <v>9.1421799999999998E-2</v>
      </c>
      <c r="EB20">
        <v>28.009499999999999</v>
      </c>
      <c r="EC20">
        <v>30.4117</v>
      </c>
      <c r="ED20">
        <v>999.9</v>
      </c>
      <c r="EE20">
        <v>0</v>
      </c>
      <c r="EF20">
        <v>0</v>
      </c>
      <c r="EG20">
        <v>9011.25</v>
      </c>
      <c r="EH20">
        <v>0</v>
      </c>
      <c r="EI20">
        <v>2.1671100000000001</v>
      </c>
      <c r="EJ20">
        <v>-1.0605199999999999</v>
      </c>
      <c r="EK20">
        <v>418.27300000000002</v>
      </c>
      <c r="EL20">
        <v>419.16699999999997</v>
      </c>
      <c r="EM20">
        <v>0.40064899999999998</v>
      </c>
      <c r="EN20">
        <v>418.74</v>
      </c>
      <c r="EO20">
        <v>1.01885</v>
      </c>
      <c r="EP20">
        <v>0.142708</v>
      </c>
      <c r="EQ20">
        <v>0.10242900000000001</v>
      </c>
      <c r="ER20">
        <v>-18.537600000000001</v>
      </c>
      <c r="ES20">
        <v>-22.3612</v>
      </c>
      <c r="ET20">
        <v>1200.01</v>
      </c>
      <c r="EU20">
        <v>0.49995299999999998</v>
      </c>
      <c r="EV20">
        <v>0.50004700000000002</v>
      </c>
      <c r="EW20">
        <v>0</v>
      </c>
      <c r="EX20">
        <v>167.959</v>
      </c>
      <c r="EY20">
        <v>5.0003000000000002</v>
      </c>
      <c r="EZ20">
        <v>1821.77</v>
      </c>
      <c r="FA20">
        <v>12018.1</v>
      </c>
      <c r="FB20">
        <v>41.625</v>
      </c>
      <c r="FC20">
        <v>43.375</v>
      </c>
      <c r="FD20">
        <v>43</v>
      </c>
      <c r="FE20">
        <v>43.25</v>
      </c>
      <c r="FF20">
        <v>43.436999999999998</v>
      </c>
      <c r="FG20">
        <v>597.45000000000005</v>
      </c>
      <c r="FH20">
        <v>597.55999999999995</v>
      </c>
      <c r="FI20">
        <v>0</v>
      </c>
      <c r="FJ20">
        <v>235.799999952316</v>
      </c>
      <c r="FK20">
        <v>0</v>
      </c>
      <c r="FL20">
        <v>168.01732000000001</v>
      </c>
      <c r="FM20">
        <v>-1.02315384458296</v>
      </c>
      <c r="FN20">
        <v>-12.964615385650699</v>
      </c>
      <c r="FO20">
        <v>1823.2316000000001</v>
      </c>
      <c r="FP20">
        <v>15</v>
      </c>
      <c r="FQ20">
        <v>1661384376</v>
      </c>
      <c r="FR20" t="s">
        <v>456</v>
      </c>
      <c r="FS20">
        <v>1661384121</v>
      </c>
      <c r="FT20">
        <v>1661384376</v>
      </c>
      <c r="FU20">
        <v>21</v>
      </c>
      <c r="FV20">
        <v>0.126</v>
      </c>
      <c r="FW20">
        <v>1.2999999999999999E-2</v>
      </c>
      <c r="FX20">
        <v>-2.169</v>
      </c>
      <c r="FY20">
        <v>-0.151</v>
      </c>
      <c r="FZ20">
        <v>418</v>
      </c>
      <c r="GA20">
        <v>1</v>
      </c>
      <c r="GB20">
        <v>0.95</v>
      </c>
      <c r="GC20">
        <v>0.81</v>
      </c>
      <c r="GD20">
        <v>-1.196278</v>
      </c>
      <c r="GE20">
        <v>0.217904661654135</v>
      </c>
      <c r="GF20">
        <v>8.09227310834231E-2</v>
      </c>
      <c r="GG20">
        <v>1</v>
      </c>
      <c r="GH20">
        <v>168.083882352941</v>
      </c>
      <c r="GI20">
        <v>-1.1565164277632201</v>
      </c>
      <c r="GJ20">
        <v>0.18948968072258299</v>
      </c>
      <c r="GK20">
        <v>0</v>
      </c>
      <c r="GL20">
        <v>0.39084219999999997</v>
      </c>
      <c r="GM20">
        <v>4.8821954887216801E-3</v>
      </c>
      <c r="GN20">
        <v>2.3548096016451098E-3</v>
      </c>
      <c r="GO20">
        <v>1</v>
      </c>
      <c r="GP20">
        <v>2</v>
      </c>
      <c r="GQ20">
        <v>3</v>
      </c>
      <c r="GR20" t="s">
        <v>451</v>
      </c>
      <c r="GS20">
        <v>3.5444399999999998</v>
      </c>
      <c r="GT20">
        <v>2.83216</v>
      </c>
      <c r="GU20">
        <v>0.10219200000000001</v>
      </c>
      <c r="GV20">
        <v>0.101949</v>
      </c>
      <c r="GW20">
        <v>1.2574999999999999E-2</v>
      </c>
      <c r="GX20">
        <v>8.5483099999999999E-3</v>
      </c>
      <c r="GY20">
        <v>31435.8</v>
      </c>
      <c r="GZ20">
        <v>28459.9</v>
      </c>
      <c r="HA20">
        <v>31232.3</v>
      </c>
      <c r="HB20">
        <v>29005.9</v>
      </c>
      <c r="HC20">
        <v>41127</v>
      </c>
      <c r="HD20">
        <v>39130</v>
      </c>
      <c r="HE20">
        <v>44285.4</v>
      </c>
      <c r="HF20">
        <v>42133.5</v>
      </c>
      <c r="HG20">
        <v>2.5338500000000002</v>
      </c>
      <c r="HH20">
        <v>2.036</v>
      </c>
      <c r="HI20">
        <v>0.327434</v>
      </c>
      <c r="HJ20">
        <v>0</v>
      </c>
      <c r="HK20">
        <v>25.063099999999999</v>
      </c>
      <c r="HL20">
        <v>999.9</v>
      </c>
      <c r="HM20">
        <v>29.391999999999999</v>
      </c>
      <c r="HN20">
        <v>30.847000000000001</v>
      </c>
      <c r="HO20">
        <v>13.0748</v>
      </c>
      <c r="HP20">
        <v>51.2881</v>
      </c>
      <c r="HQ20">
        <v>43.734000000000002</v>
      </c>
      <c r="HR20">
        <v>2</v>
      </c>
      <c r="HS20">
        <v>-5.8811000000000002E-2</v>
      </c>
      <c r="HT20">
        <v>-3.7716099999999999</v>
      </c>
      <c r="HU20">
        <v>20.1906</v>
      </c>
      <c r="HV20">
        <v>5.2264200000000001</v>
      </c>
      <c r="HW20">
        <v>11.986000000000001</v>
      </c>
      <c r="HX20">
        <v>4.9913499999999997</v>
      </c>
      <c r="HY20">
        <v>3.2955299999999998</v>
      </c>
      <c r="HZ20">
        <v>8995.7000000000007</v>
      </c>
      <c r="IA20">
        <v>9999</v>
      </c>
      <c r="IB20">
        <v>-24502.400000000001</v>
      </c>
      <c r="IC20">
        <v>11.2</v>
      </c>
      <c r="ID20">
        <v>1.8775900000000001</v>
      </c>
      <c r="IE20">
        <v>1.87653</v>
      </c>
      <c r="IF20">
        <v>1.8750199999999999</v>
      </c>
      <c r="IG20">
        <v>1.87714</v>
      </c>
      <c r="IH20">
        <v>1.8778999999999999</v>
      </c>
      <c r="II20">
        <v>1.87531</v>
      </c>
      <c r="IJ20">
        <v>1.87937</v>
      </c>
      <c r="IK20">
        <v>1.88083</v>
      </c>
      <c r="IL20">
        <v>5</v>
      </c>
      <c r="IM20">
        <v>0</v>
      </c>
      <c r="IN20">
        <v>0</v>
      </c>
      <c r="IO20">
        <v>0</v>
      </c>
      <c r="IP20" t="s">
        <v>442</v>
      </c>
      <c r="IQ20" t="s">
        <v>443</v>
      </c>
      <c r="IR20" t="s">
        <v>444</v>
      </c>
      <c r="IS20" t="s">
        <v>445</v>
      </c>
      <c r="IT20" t="s">
        <v>445</v>
      </c>
      <c r="IU20" t="s">
        <v>444</v>
      </c>
      <c r="IV20">
        <v>0</v>
      </c>
      <c r="IW20">
        <v>100</v>
      </c>
      <c r="IX20">
        <v>100</v>
      </c>
      <c r="IY20">
        <v>-2.17</v>
      </c>
      <c r="IZ20">
        <v>-0.1515</v>
      </c>
      <c r="JA20">
        <v>-2.1695000000000002</v>
      </c>
      <c r="JB20">
        <v>0</v>
      </c>
      <c r="JC20">
        <v>0</v>
      </c>
      <c r="JD20">
        <v>0</v>
      </c>
      <c r="JE20">
        <v>-0.14776854890838301</v>
      </c>
      <c r="JF20">
        <v>-4.04678581008747E-3</v>
      </c>
      <c r="JG20">
        <v>1.0821509135867399E-3</v>
      </c>
      <c r="JH20">
        <v>-7.3057732816702703E-6</v>
      </c>
      <c r="JI20">
        <v>2</v>
      </c>
      <c r="JJ20">
        <v>9</v>
      </c>
      <c r="JK20">
        <v>2</v>
      </c>
      <c r="JL20">
        <v>33</v>
      </c>
      <c r="JM20">
        <v>7.5</v>
      </c>
      <c r="JN20">
        <v>3.3</v>
      </c>
      <c r="JO20">
        <v>0.157471</v>
      </c>
      <c r="JP20">
        <v>4.99878</v>
      </c>
      <c r="JQ20">
        <v>2.2485400000000002</v>
      </c>
      <c r="JR20">
        <v>2.5952099999999998</v>
      </c>
      <c r="JS20">
        <v>2.19482</v>
      </c>
      <c r="JT20">
        <v>2.3974600000000001</v>
      </c>
      <c r="JU20">
        <v>32.642600000000002</v>
      </c>
      <c r="JV20">
        <v>24.2714</v>
      </c>
      <c r="JW20">
        <v>2</v>
      </c>
      <c r="JX20">
        <v>853.14499999999998</v>
      </c>
      <c r="JY20">
        <v>488.73399999999998</v>
      </c>
      <c r="JZ20">
        <v>27.264900000000001</v>
      </c>
      <c r="KA20">
        <v>26.532699999999998</v>
      </c>
      <c r="KB20">
        <v>30.003699999999998</v>
      </c>
      <c r="KC20">
        <v>26.293500000000002</v>
      </c>
      <c r="KD20">
        <v>26.269400000000001</v>
      </c>
      <c r="KE20">
        <v>-1</v>
      </c>
      <c r="KF20">
        <v>100</v>
      </c>
      <c r="KG20">
        <v>0</v>
      </c>
      <c r="KH20">
        <v>27.205100000000002</v>
      </c>
      <c r="KI20">
        <v>420</v>
      </c>
      <c r="KJ20">
        <v>5.0830299999999999</v>
      </c>
      <c r="KK20">
        <v>99.792100000000005</v>
      </c>
      <c r="KL20">
        <v>96.600800000000007</v>
      </c>
    </row>
    <row r="21" spans="1:298" x14ac:dyDescent="0.2">
      <c r="A21">
        <v>5</v>
      </c>
      <c r="B21">
        <v>1661384814</v>
      </c>
      <c r="C21">
        <v>1712.9000000953699</v>
      </c>
      <c r="D21" t="s">
        <v>461</v>
      </c>
      <c r="E21" t="s">
        <v>462</v>
      </c>
      <c r="F21" t="s">
        <v>435</v>
      </c>
      <c r="H21" t="s">
        <v>436</v>
      </c>
      <c r="J21">
        <v>1661384814</v>
      </c>
      <c r="K21">
        <f t="shared" si="0"/>
        <v>1.9716467131203506E-3</v>
      </c>
      <c r="L21">
        <f t="shared" si="1"/>
        <v>1.9716467131203508</v>
      </c>
      <c r="M21">
        <f t="shared" si="2"/>
        <v>4.177010866875591</v>
      </c>
      <c r="N21">
        <f t="shared" si="3"/>
        <v>415.83300000000003</v>
      </c>
      <c r="O21">
        <f t="shared" si="4"/>
        <v>236.47932920145669</v>
      </c>
      <c r="P21">
        <f t="shared" si="5"/>
        <v>23.795031126854106</v>
      </c>
      <c r="Q21">
        <f t="shared" si="6"/>
        <v>41.841962305905305</v>
      </c>
      <c r="R21">
        <f t="shared" si="7"/>
        <v>4.3310247229134645E-2</v>
      </c>
      <c r="S21">
        <f t="shared" si="8"/>
        <v>2.8493573407903607</v>
      </c>
      <c r="T21">
        <f t="shared" si="9"/>
        <v>4.2947819978474654E-2</v>
      </c>
      <c r="U21">
        <f t="shared" si="10"/>
        <v>2.687469721313172E-2</v>
      </c>
      <c r="V21">
        <f t="shared" si="11"/>
        <v>226.09058135075955</v>
      </c>
      <c r="W21">
        <f t="shared" si="12"/>
        <v>31.816723475491095</v>
      </c>
      <c r="X21">
        <f t="shared" si="13"/>
        <v>33.359200000000001</v>
      </c>
      <c r="Y21">
        <f t="shared" si="14"/>
        <v>5.1549722460048057</v>
      </c>
      <c r="Z21">
        <f t="shared" si="15"/>
        <v>14.855441544953463</v>
      </c>
      <c r="AA21">
        <f t="shared" si="16"/>
        <v>0.66931060288399302</v>
      </c>
      <c r="AB21">
        <f t="shared" si="17"/>
        <v>4.5054911418056394</v>
      </c>
      <c r="AC21">
        <f t="shared" si="18"/>
        <v>4.4856616431208129</v>
      </c>
      <c r="AD21">
        <f t="shared" si="19"/>
        <v>-86.949620048607457</v>
      </c>
      <c r="AE21">
        <f t="shared" si="20"/>
        <v>-365.92522659813125</v>
      </c>
      <c r="AF21">
        <f t="shared" si="21"/>
        <v>-29.172985119643393</v>
      </c>
      <c r="AG21">
        <f t="shared" si="22"/>
        <v>-255.95725041562252</v>
      </c>
      <c r="AH21">
        <f t="shared" si="23"/>
        <v>3.7273678636148611</v>
      </c>
      <c r="AI21">
        <f t="shared" si="24"/>
        <v>2.2372529630519198</v>
      </c>
      <c r="AJ21">
        <f t="shared" si="25"/>
        <v>4.177010866875591</v>
      </c>
      <c r="AK21">
        <v>419.48252578876401</v>
      </c>
      <c r="AL21">
        <v>418.62560000000002</v>
      </c>
      <c r="AM21">
        <v>-2.6024792284390402E-2</v>
      </c>
      <c r="AN21">
        <v>66.988411484713794</v>
      </c>
      <c r="AO21">
        <f t="shared" si="26"/>
        <v>1.9716467131203508</v>
      </c>
      <c r="AP21">
        <v>6.1847961552943698</v>
      </c>
      <c r="AQ21">
        <v>6.6621595757575802</v>
      </c>
      <c r="AR21">
        <v>-1.1853466666666999E-2</v>
      </c>
      <c r="AS21">
        <v>80.510000000000005</v>
      </c>
      <c r="AT21">
        <v>87</v>
      </c>
      <c r="AU21">
        <v>10</v>
      </c>
      <c r="AV21">
        <f t="shared" si="27"/>
        <v>1</v>
      </c>
      <c r="AW21">
        <f t="shared" si="28"/>
        <v>0</v>
      </c>
      <c r="AX21">
        <f t="shared" si="29"/>
        <v>47436.559007939555</v>
      </c>
      <c r="AY21" t="s">
        <v>437</v>
      </c>
      <c r="AZ21">
        <v>7891.28</v>
      </c>
      <c r="BA21">
        <v>192.8468</v>
      </c>
      <c r="BB21">
        <v>845.93637905311903</v>
      </c>
      <c r="BC21">
        <f t="shared" si="30"/>
        <v>0.77203155606588414</v>
      </c>
      <c r="BD21">
        <v>-1.33909699482393</v>
      </c>
      <c r="BE21" t="s">
        <v>463</v>
      </c>
      <c r="BF21">
        <v>8460.34</v>
      </c>
      <c r="BG21">
        <v>161.902538461538</v>
      </c>
      <c r="BH21">
        <v>189.96345260030699</v>
      </c>
      <c r="BI21">
        <f t="shared" si="31"/>
        <v>0.14771743593127162</v>
      </c>
      <c r="BJ21">
        <v>0.5</v>
      </c>
      <c r="BK21">
        <f t="shared" si="32"/>
        <v>1025.8061955185283</v>
      </c>
      <c r="BL21">
        <f t="shared" si="33"/>
        <v>4.177010866875591</v>
      </c>
      <c r="BM21">
        <f t="shared" si="34"/>
        <v>75.764730482204854</v>
      </c>
      <c r="BN21">
        <f t="shared" si="35"/>
        <v>5.3773391950622971E-3</v>
      </c>
      <c r="BO21">
        <f t="shared" si="36"/>
        <v>3.4531533169857327</v>
      </c>
      <c r="BP21">
        <f t="shared" si="37"/>
        <v>107.90382845790275</v>
      </c>
      <c r="BQ21" t="s">
        <v>464</v>
      </c>
      <c r="BR21">
        <v>128.55000000000001</v>
      </c>
      <c r="BS21">
        <f t="shared" si="38"/>
        <v>128.55000000000001</v>
      </c>
      <c r="BT21">
        <f t="shared" si="39"/>
        <v>0.32329088442882792</v>
      </c>
      <c r="BU21">
        <f t="shared" si="40"/>
        <v>0.45691803588044366</v>
      </c>
      <c r="BV21">
        <f t="shared" si="41"/>
        <v>0.91439278136090785</v>
      </c>
      <c r="BW21">
        <f t="shared" si="42"/>
        <v>-9.7320614719394047</v>
      </c>
      <c r="BX21">
        <f t="shared" si="43"/>
        <v>1.0044149340185056</v>
      </c>
      <c r="BY21">
        <f t="shared" si="44"/>
        <v>0.36279118332900456</v>
      </c>
      <c r="BZ21">
        <f t="shared" si="45"/>
        <v>0.63720881667099549</v>
      </c>
      <c r="CA21">
        <v>1223</v>
      </c>
      <c r="CB21">
        <v>290</v>
      </c>
      <c r="CC21">
        <v>185.45</v>
      </c>
      <c r="CD21">
        <v>245</v>
      </c>
      <c r="CE21">
        <v>8460.34</v>
      </c>
      <c r="CF21">
        <v>185.17</v>
      </c>
      <c r="CG21">
        <v>0.28000000000000003</v>
      </c>
      <c r="CH21">
        <v>300</v>
      </c>
      <c r="CI21">
        <v>24.1</v>
      </c>
      <c r="CJ21">
        <v>189.96345260030699</v>
      </c>
      <c r="CK21">
        <v>1.05566016973402</v>
      </c>
      <c r="CL21">
        <v>-4.0591286874255399</v>
      </c>
      <c r="CM21">
        <v>0.79093683303573403</v>
      </c>
      <c r="CN21">
        <v>0.484706401108982</v>
      </c>
      <c r="CO21">
        <v>-6.0295577308120199E-3</v>
      </c>
      <c r="CP21">
        <v>290</v>
      </c>
      <c r="CQ21">
        <v>184.93</v>
      </c>
      <c r="CR21">
        <v>885</v>
      </c>
      <c r="CS21">
        <v>8442.93</v>
      </c>
      <c r="CT21">
        <v>185.16</v>
      </c>
      <c r="CU21">
        <v>-0.23</v>
      </c>
      <c r="DI21">
        <f t="shared" si="46"/>
        <v>1199.8599999999999</v>
      </c>
      <c r="DJ21">
        <f t="shared" si="47"/>
        <v>1025.8061955185283</v>
      </c>
      <c r="DK21">
        <f t="shared" si="48"/>
        <v>0.85493823905999722</v>
      </c>
      <c r="DL21">
        <f t="shared" si="49"/>
        <v>0.18843080138579466</v>
      </c>
      <c r="DM21">
        <v>2</v>
      </c>
      <c r="DN21">
        <v>0.5</v>
      </c>
      <c r="DO21" t="s">
        <v>439</v>
      </c>
      <c r="DP21">
        <v>2</v>
      </c>
      <c r="DQ21" t="b">
        <v>1</v>
      </c>
      <c r="DR21">
        <v>1661384814</v>
      </c>
      <c r="DS21">
        <v>415.83300000000003</v>
      </c>
      <c r="DT21">
        <v>416.86799999999999</v>
      </c>
      <c r="DU21">
        <v>6.6517299999999997</v>
      </c>
      <c r="DV21">
        <v>6.1578900000000001</v>
      </c>
      <c r="DW21">
        <v>418.00200000000001</v>
      </c>
      <c r="DX21">
        <v>6.7794699999999999</v>
      </c>
      <c r="DY21">
        <v>900.03700000000003</v>
      </c>
      <c r="DZ21">
        <v>100.53</v>
      </c>
      <c r="EA21">
        <v>9.2034099999999994E-2</v>
      </c>
      <c r="EB21">
        <v>30.9771</v>
      </c>
      <c r="EC21">
        <v>33.359200000000001</v>
      </c>
      <c r="ED21">
        <v>999.9</v>
      </c>
      <c r="EE21">
        <v>0</v>
      </c>
      <c r="EF21">
        <v>0</v>
      </c>
      <c r="EG21">
        <v>9015.6200000000008</v>
      </c>
      <c r="EH21">
        <v>0</v>
      </c>
      <c r="EI21">
        <v>2.1671100000000001</v>
      </c>
      <c r="EJ21">
        <v>-1.03528</v>
      </c>
      <c r="EK21">
        <v>418.61700000000002</v>
      </c>
      <c r="EL21">
        <v>419.45100000000002</v>
      </c>
      <c r="EM21">
        <v>0.49384099999999997</v>
      </c>
      <c r="EN21">
        <v>416.86799999999999</v>
      </c>
      <c r="EO21">
        <v>6.1578900000000001</v>
      </c>
      <c r="EP21">
        <v>0.66869599999999996</v>
      </c>
      <c r="EQ21">
        <v>0.61904999999999999</v>
      </c>
      <c r="ER21">
        <v>1.18858</v>
      </c>
      <c r="ES21">
        <v>0.12069199999999999</v>
      </c>
      <c r="ET21">
        <v>1199.8599999999999</v>
      </c>
      <c r="EU21">
        <v>0.499973</v>
      </c>
      <c r="EV21">
        <v>0.500027</v>
      </c>
      <c r="EW21">
        <v>0</v>
      </c>
      <c r="EX21">
        <v>161.797</v>
      </c>
      <c r="EY21">
        <v>5.0003000000000002</v>
      </c>
      <c r="EZ21">
        <v>1760.12</v>
      </c>
      <c r="FA21">
        <v>12016.7</v>
      </c>
      <c r="FB21">
        <v>42.186999999999998</v>
      </c>
      <c r="FC21">
        <v>43.686999999999998</v>
      </c>
      <c r="FD21">
        <v>43.375</v>
      </c>
      <c r="FE21">
        <v>43.686999999999998</v>
      </c>
      <c r="FF21">
        <v>44.186999999999998</v>
      </c>
      <c r="FG21">
        <v>597.4</v>
      </c>
      <c r="FH21">
        <v>597.46</v>
      </c>
      <c r="FI21">
        <v>0</v>
      </c>
      <c r="FJ21">
        <v>237.799999952316</v>
      </c>
      <c r="FK21">
        <v>0</v>
      </c>
      <c r="FL21">
        <v>161.902538461538</v>
      </c>
      <c r="FM21">
        <v>-1.4923760639074199</v>
      </c>
      <c r="FN21">
        <v>-7.8782906093624803</v>
      </c>
      <c r="FO21">
        <v>1761.40769230769</v>
      </c>
      <c r="FP21">
        <v>15</v>
      </c>
      <c r="FQ21">
        <v>1661384376</v>
      </c>
      <c r="FR21" t="s">
        <v>456</v>
      </c>
      <c r="FS21">
        <v>1661384121</v>
      </c>
      <c r="FT21">
        <v>1661384376</v>
      </c>
      <c r="FU21">
        <v>21</v>
      </c>
      <c r="FV21">
        <v>0.126</v>
      </c>
      <c r="FW21">
        <v>1.2999999999999999E-2</v>
      </c>
      <c r="FX21">
        <v>-2.169</v>
      </c>
      <c r="FY21">
        <v>-0.151</v>
      </c>
      <c r="FZ21">
        <v>418</v>
      </c>
      <c r="GA21">
        <v>1</v>
      </c>
      <c r="GB21">
        <v>0.95</v>
      </c>
      <c r="GC21">
        <v>0.81</v>
      </c>
      <c r="GD21">
        <v>-0.99504033333333297</v>
      </c>
      <c r="GE21">
        <v>0.210840701298699</v>
      </c>
      <c r="GF21">
        <v>5.8674395095657098E-2</v>
      </c>
      <c r="GG21">
        <v>1</v>
      </c>
      <c r="GH21">
        <v>161.935117647059</v>
      </c>
      <c r="GI21">
        <v>-0.36815889789809803</v>
      </c>
      <c r="GJ21">
        <v>0.18734487931680699</v>
      </c>
      <c r="GK21">
        <v>1</v>
      </c>
      <c r="GL21">
        <v>0.48605638095238102</v>
      </c>
      <c r="GM21">
        <v>-8.3286467532466393E-2</v>
      </c>
      <c r="GN21">
        <v>1.8793621094798998E-2</v>
      </c>
      <c r="GO21">
        <v>1</v>
      </c>
      <c r="GP21">
        <v>3</v>
      </c>
      <c r="GQ21">
        <v>3</v>
      </c>
      <c r="GR21" t="s">
        <v>465</v>
      </c>
      <c r="GS21">
        <v>3.5475300000000001</v>
      </c>
      <c r="GT21">
        <v>2.8328099999999998</v>
      </c>
      <c r="GU21">
        <v>0.101866</v>
      </c>
      <c r="GV21">
        <v>0.10162</v>
      </c>
      <c r="GW21">
        <v>4.5001199999999998E-2</v>
      </c>
      <c r="GX21">
        <v>4.1828700000000003E-2</v>
      </c>
      <c r="GY21">
        <v>31441.4</v>
      </c>
      <c r="GZ21">
        <v>28461.3</v>
      </c>
      <c r="HA21">
        <v>31226.400000000001</v>
      </c>
      <c r="HB21">
        <v>28996.7</v>
      </c>
      <c r="HC21">
        <v>39764.199999999997</v>
      </c>
      <c r="HD21">
        <v>37802.699999999997</v>
      </c>
      <c r="HE21">
        <v>44277.4</v>
      </c>
      <c r="HF21">
        <v>42123.9</v>
      </c>
      <c r="HG21">
        <v>2.5344500000000001</v>
      </c>
      <c r="HH21">
        <v>2.0459700000000001</v>
      </c>
      <c r="HI21">
        <v>0.37299500000000002</v>
      </c>
      <c r="HJ21">
        <v>0</v>
      </c>
      <c r="HK21">
        <v>27.292000000000002</v>
      </c>
      <c r="HL21">
        <v>999.9</v>
      </c>
      <c r="HM21">
        <v>29.545000000000002</v>
      </c>
      <c r="HN21">
        <v>30.907</v>
      </c>
      <c r="HO21">
        <v>13.188700000000001</v>
      </c>
      <c r="HP21">
        <v>51.348100000000002</v>
      </c>
      <c r="HQ21">
        <v>43.521599999999999</v>
      </c>
      <c r="HR21">
        <v>2</v>
      </c>
      <c r="HS21">
        <v>-5.7502499999999998E-2</v>
      </c>
      <c r="HT21">
        <v>-5.0956900000000003</v>
      </c>
      <c r="HU21">
        <v>20.133700000000001</v>
      </c>
      <c r="HV21">
        <v>5.2243300000000001</v>
      </c>
      <c r="HW21">
        <v>11.9857</v>
      </c>
      <c r="HX21">
        <v>4.9915000000000003</v>
      </c>
      <c r="HY21">
        <v>3.2953299999999999</v>
      </c>
      <c r="HZ21">
        <v>8995.7000000000007</v>
      </c>
      <c r="IA21">
        <v>9999</v>
      </c>
      <c r="IB21">
        <v>-24452.799999999999</v>
      </c>
      <c r="IC21">
        <v>11.3</v>
      </c>
      <c r="ID21">
        <v>1.8775900000000001</v>
      </c>
      <c r="IE21">
        <v>1.87653</v>
      </c>
      <c r="IF21">
        <v>1.87503</v>
      </c>
      <c r="IG21">
        <v>1.8771100000000001</v>
      </c>
      <c r="IH21">
        <v>1.8778999999999999</v>
      </c>
      <c r="II21">
        <v>1.87531</v>
      </c>
      <c r="IJ21">
        <v>1.8793599999999999</v>
      </c>
      <c r="IK21">
        <v>1.8809100000000001</v>
      </c>
      <c r="IL21">
        <v>5</v>
      </c>
      <c r="IM21">
        <v>0</v>
      </c>
      <c r="IN21">
        <v>0</v>
      </c>
      <c r="IO21">
        <v>0</v>
      </c>
      <c r="IP21" t="s">
        <v>442</v>
      </c>
      <c r="IQ21" t="s">
        <v>443</v>
      </c>
      <c r="IR21" t="s">
        <v>444</v>
      </c>
      <c r="IS21" t="s">
        <v>445</v>
      </c>
      <c r="IT21" t="s">
        <v>445</v>
      </c>
      <c r="IU21" t="s">
        <v>444</v>
      </c>
      <c r="IV21">
        <v>0</v>
      </c>
      <c r="IW21">
        <v>100</v>
      </c>
      <c r="IX21">
        <v>100</v>
      </c>
      <c r="IY21">
        <v>-2.169</v>
      </c>
      <c r="IZ21">
        <v>-0.12770000000000001</v>
      </c>
      <c r="JA21">
        <v>-2.1695000000000002</v>
      </c>
      <c r="JB21">
        <v>0</v>
      </c>
      <c r="JC21">
        <v>0</v>
      </c>
      <c r="JD21">
        <v>0</v>
      </c>
      <c r="JE21">
        <v>-0.14776854890838301</v>
      </c>
      <c r="JF21">
        <v>-4.04678581008747E-3</v>
      </c>
      <c r="JG21">
        <v>1.0821509135867399E-3</v>
      </c>
      <c r="JH21">
        <v>-7.3057732816702703E-6</v>
      </c>
      <c r="JI21">
        <v>2</v>
      </c>
      <c r="JJ21">
        <v>9</v>
      </c>
      <c r="JK21">
        <v>2</v>
      </c>
      <c r="JL21">
        <v>33</v>
      </c>
      <c r="JM21">
        <v>11.6</v>
      </c>
      <c r="JN21">
        <v>7.3</v>
      </c>
      <c r="JO21">
        <v>0.157471</v>
      </c>
      <c r="JP21">
        <v>4.99878</v>
      </c>
      <c r="JQ21">
        <v>2.2485400000000002</v>
      </c>
      <c r="JR21">
        <v>2.5915499999999998</v>
      </c>
      <c r="JS21">
        <v>2.19482</v>
      </c>
      <c r="JT21">
        <v>2.3718300000000001</v>
      </c>
      <c r="JU21">
        <v>32.6648</v>
      </c>
      <c r="JV21">
        <v>24.227599999999999</v>
      </c>
      <c r="JW21">
        <v>2</v>
      </c>
      <c r="JX21">
        <v>855.53300000000002</v>
      </c>
      <c r="JY21">
        <v>496.98399999999998</v>
      </c>
      <c r="JZ21">
        <v>29.869199999999999</v>
      </c>
      <c r="KA21">
        <v>26.6754</v>
      </c>
      <c r="KB21">
        <v>30.004000000000001</v>
      </c>
      <c r="KC21">
        <v>26.4117</v>
      </c>
      <c r="KD21">
        <v>26.384499999999999</v>
      </c>
      <c r="KE21">
        <v>-1</v>
      </c>
      <c r="KF21">
        <v>100</v>
      </c>
      <c r="KG21">
        <v>0</v>
      </c>
      <c r="KH21">
        <v>31.414400000000001</v>
      </c>
      <c r="KI21">
        <v>420</v>
      </c>
      <c r="KJ21">
        <v>6.07721</v>
      </c>
      <c r="KK21">
        <v>99.773799999999994</v>
      </c>
      <c r="KL21">
        <v>96.575400000000002</v>
      </c>
    </row>
    <row r="22" spans="1:298" x14ac:dyDescent="0.2">
      <c r="A22">
        <v>6</v>
      </c>
      <c r="B22">
        <v>1661385054</v>
      </c>
      <c r="C22">
        <v>1952.9000000953699</v>
      </c>
      <c r="D22" t="s">
        <v>466</v>
      </c>
      <c r="E22" t="s">
        <v>467</v>
      </c>
      <c r="F22" t="s">
        <v>435</v>
      </c>
      <c r="H22" t="s">
        <v>436</v>
      </c>
      <c r="J22">
        <v>1661385054</v>
      </c>
      <c r="K22">
        <f t="shared" si="0"/>
        <v>2.3036581926007644E-3</v>
      </c>
      <c r="L22">
        <f t="shared" si="1"/>
        <v>2.3036581926007642</v>
      </c>
      <c r="M22">
        <f t="shared" si="2"/>
        <v>3.7439862538276132</v>
      </c>
      <c r="N22">
        <f t="shared" si="3"/>
        <v>415.30799999999999</v>
      </c>
      <c r="O22">
        <f t="shared" si="4"/>
        <v>245.19107977445728</v>
      </c>
      <c r="P22">
        <f t="shared" si="5"/>
        <v>24.671538833782964</v>
      </c>
      <c r="Q22">
        <f t="shared" si="6"/>
        <v>41.788989466525202</v>
      </c>
      <c r="R22">
        <f t="shared" si="7"/>
        <v>4.2670913861839639E-2</v>
      </c>
      <c r="S22">
        <f t="shared" si="8"/>
        <v>2.8439025642867177</v>
      </c>
      <c r="T22">
        <f t="shared" si="9"/>
        <v>4.2318391969711912E-2</v>
      </c>
      <c r="U22">
        <f t="shared" si="10"/>
        <v>2.6480424792660197E-2</v>
      </c>
      <c r="V22">
        <f t="shared" si="11"/>
        <v>226.11988835191215</v>
      </c>
      <c r="W22">
        <f t="shared" si="12"/>
        <v>34.79860101154307</v>
      </c>
      <c r="X22">
        <f t="shared" si="13"/>
        <v>36.308300000000003</v>
      </c>
      <c r="Y22">
        <f t="shared" si="14"/>
        <v>6.0707048263428964</v>
      </c>
      <c r="Z22">
        <f t="shared" si="15"/>
        <v>14.553996146692485</v>
      </c>
      <c r="AA22">
        <f t="shared" si="16"/>
        <v>0.77968420788807291</v>
      </c>
      <c r="AB22">
        <f t="shared" si="17"/>
        <v>5.3571830034135504</v>
      </c>
      <c r="AC22">
        <f t="shared" si="18"/>
        <v>5.2910206184548239</v>
      </c>
      <c r="AD22">
        <f t="shared" si="19"/>
        <v>-101.59132629369371</v>
      </c>
      <c r="AE22">
        <f t="shared" si="20"/>
        <v>-346.62692998360285</v>
      </c>
      <c r="AF22">
        <f t="shared" si="21"/>
        <v>-28.514720113193015</v>
      </c>
      <c r="AG22">
        <f t="shared" si="22"/>
        <v>-250.61308803857742</v>
      </c>
      <c r="AH22">
        <f t="shared" si="23"/>
        <v>3.6653709798839036</v>
      </c>
      <c r="AI22">
        <f t="shared" si="24"/>
        <v>2.2912084528019712</v>
      </c>
      <c r="AJ22">
        <f t="shared" si="25"/>
        <v>3.7439862538276132</v>
      </c>
      <c r="AK22">
        <v>419.41376959943801</v>
      </c>
      <c r="AL22">
        <v>418.63872121212103</v>
      </c>
      <c r="AM22">
        <v>-2.1514643149229001E-2</v>
      </c>
      <c r="AN22">
        <v>66.988411484713794</v>
      </c>
      <c r="AO22">
        <f t="shared" si="26"/>
        <v>2.3036581926007642</v>
      </c>
      <c r="AP22">
        <v>7.2401400895746804</v>
      </c>
      <c r="AQ22">
        <v>7.7482666666666704</v>
      </c>
      <c r="AR22">
        <v>-4.5768888888946999E-5</v>
      </c>
      <c r="AS22">
        <v>80.510000000000005</v>
      </c>
      <c r="AT22">
        <v>85</v>
      </c>
      <c r="AU22">
        <v>9</v>
      </c>
      <c r="AV22">
        <f t="shared" si="27"/>
        <v>1</v>
      </c>
      <c r="AW22">
        <f t="shared" si="28"/>
        <v>0</v>
      </c>
      <c r="AX22">
        <f t="shared" si="29"/>
        <v>46807.838848934494</v>
      </c>
      <c r="AY22" t="s">
        <v>437</v>
      </c>
      <c r="AZ22">
        <v>7891.28</v>
      </c>
      <c r="BA22">
        <v>192.8468</v>
      </c>
      <c r="BB22">
        <v>845.93637905311903</v>
      </c>
      <c r="BC22">
        <f t="shared" si="30"/>
        <v>0.77203155606588414</v>
      </c>
      <c r="BD22">
        <v>-1.33909699482393</v>
      </c>
      <c r="BE22" t="s">
        <v>468</v>
      </c>
      <c r="BF22">
        <v>8464.07</v>
      </c>
      <c r="BG22">
        <v>158.15553846153799</v>
      </c>
      <c r="BH22">
        <v>184.530425649661</v>
      </c>
      <c r="BI22">
        <f t="shared" si="31"/>
        <v>0.14292974773816913</v>
      </c>
      <c r="BJ22">
        <v>0.5</v>
      </c>
      <c r="BK22">
        <f t="shared" si="32"/>
        <v>1025.9576955191253</v>
      </c>
      <c r="BL22">
        <f t="shared" si="33"/>
        <v>3.7439862538276132</v>
      </c>
      <c r="BM22">
        <f t="shared" si="34"/>
        <v>73.319937305290964</v>
      </c>
      <c r="BN22">
        <f t="shared" si="35"/>
        <v>4.9544764573158633E-3</v>
      </c>
      <c r="BO22">
        <f t="shared" si="36"/>
        <v>3.5842650396263966</v>
      </c>
      <c r="BP22">
        <f t="shared" si="37"/>
        <v>106.12892618551211</v>
      </c>
      <c r="BQ22" t="s">
        <v>469</v>
      </c>
      <c r="BR22">
        <v>124.91</v>
      </c>
      <c r="BS22">
        <f t="shared" si="38"/>
        <v>124.91</v>
      </c>
      <c r="BT22">
        <f t="shared" si="39"/>
        <v>0.32309265769999884</v>
      </c>
      <c r="BU22">
        <f t="shared" si="40"/>
        <v>0.44238005516944806</v>
      </c>
      <c r="BV22">
        <f t="shared" si="41"/>
        <v>0.91731172758483959</v>
      </c>
      <c r="BW22">
        <f t="shared" si="42"/>
        <v>-3.1714405914216548</v>
      </c>
      <c r="BX22">
        <f t="shared" si="43"/>
        <v>1.0127338953446425</v>
      </c>
      <c r="BY22">
        <f t="shared" si="44"/>
        <v>0.34938828718068532</v>
      </c>
      <c r="BZ22">
        <f t="shared" si="45"/>
        <v>0.65061171281931474</v>
      </c>
      <c r="CA22">
        <v>1225</v>
      </c>
      <c r="CB22">
        <v>290</v>
      </c>
      <c r="CC22">
        <v>180.74</v>
      </c>
      <c r="CD22">
        <v>155</v>
      </c>
      <c r="CE22">
        <v>8464.07</v>
      </c>
      <c r="CF22">
        <v>180.11</v>
      </c>
      <c r="CG22">
        <v>0.63</v>
      </c>
      <c r="CH22">
        <v>300</v>
      </c>
      <c r="CI22">
        <v>24.1</v>
      </c>
      <c r="CJ22">
        <v>184.530425649661</v>
      </c>
      <c r="CK22">
        <v>1.131483235108</v>
      </c>
      <c r="CL22">
        <v>-3.74257711940662</v>
      </c>
      <c r="CM22">
        <v>0.84731668542601002</v>
      </c>
      <c r="CN22">
        <v>0.41064633789923799</v>
      </c>
      <c r="CO22">
        <v>-6.0267074527252601E-3</v>
      </c>
      <c r="CP22">
        <v>290</v>
      </c>
      <c r="CQ22">
        <v>179.79</v>
      </c>
      <c r="CR22">
        <v>735</v>
      </c>
      <c r="CS22">
        <v>8442.2999999999993</v>
      </c>
      <c r="CT22">
        <v>180.1</v>
      </c>
      <c r="CU22">
        <v>-0.31</v>
      </c>
      <c r="DI22">
        <f t="shared" si="46"/>
        <v>1200.04</v>
      </c>
      <c r="DJ22">
        <f t="shared" si="47"/>
        <v>1025.9576955191253</v>
      </c>
      <c r="DK22">
        <f t="shared" si="48"/>
        <v>0.85493624839099147</v>
      </c>
      <c r="DL22">
        <f t="shared" si="49"/>
        <v>0.18842695939461365</v>
      </c>
      <c r="DM22">
        <v>2</v>
      </c>
      <c r="DN22">
        <v>0.5</v>
      </c>
      <c r="DO22" t="s">
        <v>439</v>
      </c>
      <c r="DP22">
        <v>2</v>
      </c>
      <c r="DQ22" t="b">
        <v>1</v>
      </c>
      <c r="DR22">
        <v>1661385054</v>
      </c>
      <c r="DS22">
        <v>415.30799999999999</v>
      </c>
      <c r="DT22">
        <v>416.334</v>
      </c>
      <c r="DU22">
        <v>7.7486699999999997</v>
      </c>
      <c r="DV22">
        <v>7.2434500000000002</v>
      </c>
      <c r="DW22">
        <v>417.55900000000003</v>
      </c>
      <c r="DX22">
        <v>7.8648899999999999</v>
      </c>
      <c r="DY22">
        <v>899.98599999999999</v>
      </c>
      <c r="DZ22">
        <v>100.529</v>
      </c>
      <c r="EA22">
        <v>9.2681899999999998E-2</v>
      </c>
      <c r="EB22">
        <v>34.047499999999999</v>
      </c>
      <c r="EC22">
        <v>36.308300000000003</v>
      </c>
      <c r="ED22">
        <v>999.9</v>
      </c>
      <c r="EE22">
        <v>0</v>
      </c>
      <c r="EF22">
        <v>0</v>
      </c>
      <c r="EG22">
        <v>8985.6200000000008</v>
      </c>
      <c r="EH22">
        <v>0</v>
      </c>
      <c r="EI22">
        <v>2.1671100000000001</v>
      </c>
      <c r="EJ22">
        <v>-0.94415300000000002</v>
      </c>
      <c r="EK22">
        <v>418.63299999999998</v>
      </c>
      <c r="EL22">
        <v>419.37099999999998</v>
      </c>
      <c r="EM22">
        <v>0.50522100000000003</v>
      </c>
      <c r="EN22">
        <v>416.334</v>
      </c>
      <c r="EO22">
        <v>7.2434500000000002</v>
      </c>
      <c r="EP22">
        <v>0.77896500000000002</v>
      </c>
      <c r="EQ22">
        <v>0.72817500000000002</v>
      </c>
      <c r="ER22">
        <v>3.3296399999999999</v>
      </c>
      <c r="ES22">
        <v>2.3792300000000002</v>
      </c>
      <c r="ET22">
        <v>1200.04</v>
      </c>
      <c r="EU22">
        <v>0.50004199999999999</v>
      </c>
      <c r="EV22">
        <v>0.49995800000000001</v>
      </c>
      <c r="EW22">
        <v>0</v>
      </c>
      <c r="EX22">
        <v>158.08699999999999</v>
      </c>
      <c r="EY22">
        <v>5.0003000000000002</v>
      </c>
      <c r="EZ22">
        <v>1726.95</v>
      </c>
      <c r="FA22">
        <v>12018.7</v>
      </c>
      <c r="FB22">
        <v>42.75</v>
      </c>
      <c r="FC22">
        <v>44.125</v>
      </c>
      <c r="FD22">
        <v>43.875</v>
      </c>
      <c r="FE22">
        <v>44.125</v>
      </c>
      <c r="FF22">
        <v>44.936999999999998</v>
      </c>
      <c r="FG22">
        <v>597.57000000000005</v>
      </c>
      <c r="FH22">
        <v>597.47</v>
      </c>
      <c r="FI22">
        <v>0</v>
      </c>
      <c r="FJ22">
        <v>236.40000009536701</v>
      </c>
      <c r="FK22">
        <v>0</v>
      </c>
      <c r="FL22">
        <v>158.15553846153799</v>
      </c>
      <c r="FM22">
        <v>-1.8461594381247799E-3</v>
      </c>
      <c r="FN22">
        <v>-3.55179486620171</v>
      </c>
      <c r="FO22">
        <v>1727.2157692307701</v>
      </c>
      <c r="FP22">
        <v>15</v>
      </c>
      <c r="FQ22">
        <v>1661385075</v>
      </c>
      <c r="FR22" t="s">
        <v>470</v>
      </c>
      <c r="FS22">
        <v>1661385075</v>
      </c>
      <c r="FT22">
        <v>1661384376</v>
      </c>
      <c r="FU22">
        <v>22</v>
      </c>
      <c r="FV22">
        <v>-8.1000000000000003E-2</v>
      </c>
      <c r="FW22">
        <v>1.2999999999999999E-2</v>
      </c>
      <c r="FX22">
        <v>-2.2509999999999999</v>
      </c>
      <c r="FY22">
        <v>-0.151</v>
      </c>
      <c r="FZ22">
        <v>419</v>
      </c>
      <c r="GA22">
        <v>1</v>
      </c>
      <c r="GB22">
        <v>0.46</v>
      </c>
      <c r="GC22">
        <v>0.81</v>
      </c>
      <c r="GD22">
        <v>-0.95313342857142902</v>
      </c>
      <c r="GE22">
        <v>-0.52157961038960998</v>
      </c>
      <c r="GF22">
        <v>8.2364919327732905E-2</v>
      </c>
      <c r="GG22">
        <v>0</v>
      </c>
      <c r="GH22">
        <v>158.15385294117601</v>
      </c>
      <c r="GI22">
        <v>4.5378102796617198E-3</v>
      </c>
      <c r="GJ22">
        <v>0.19463920352840799</v>
      </c>
      <c r="GK22">
        <v>1</v>
      </c>
      <c r="GL22">
        <v>0.50294876190476201</v>
      </c>
      <c r="GM22">
        <v>7.0910493506493796E-2</v>
      </c>
      <c r="GN22">
        <v>7.7546323354235397E-3</v>
      </c>
      <c r="GO22">
        <v>1</v>
      </c>
      <c r="GP22">
        <v>2</v>
      </c>
      <c r="GQ22">
        <v>3</v>
      </c>
      <c r="GR22" t="s">
        <v>451</v>
      </c>
      <c r="GS22">
        <v>3.5480900000000002</v>
      </c>
      <c r="GT22">
        <v>2.8332199999999998</v>
      </c>
      <c r="GU22">
        <v>0.101758</v>
      </c>
      <c r="GV22">
        <v>0.101495</v>
      </c>
      <c r="GW22">
        <v>5.0684E-2</v>
      </c>
      <c r="GX22">
        <v>4.7620500000000003E-2</v>
      </c>
      <c r="GY22">
        <v>31437.200000000001</v>
      </c>
      <c r="GZ22">
        <v>28458.799999999999</v>
      </c>
      <c r="HA22">
        <v>31219.200000000001</v>
      </c>
      <c r="HB22">
        <v>28991</v>
      </c>
      <c r="HC22">
        <v>39516.6</v>
      </c>
      <c r="HD22">
        <v>37565.599999999999</v>
      </c>
      <c r="HE22">
        <v>44266.9</v>
      </c>
      <c r="HF22">
        <v>42115.3</v>
      </c>
      <c r="HG22">
        <v>2.5339499999999999</v>
      </c>
      <c r="HH22">
        <v>2.0461499999999999</v>
      </c>
      <c r="HI22">
        <v>0.41997400000000001</v>
      </c>
      <c r="HJ22">
        <v>0</v>
      </c>
      <c r="HK22">
        <v>29.505600000000001</v>
      </c>
      <c r="HL22">
        <v>999.9</v>
      </c>
      <c r="HM22">
        <v>29.661000000000001</v>
      </c>
      <c r="HN22">
        <v>30.946999999999999</v>
      </c>
      <c r="HO22">
        <v>13.2706</v>
      </c>
      <c r="HP22">
        <v>51.828099999999999</v>
      </c>
      <c r="HQ22">
        <v>43.4375</v>
      </c>
      <c r="HR22">
        <v>2</v>
      </c>
      <c r="HS22">
        <v>-4.8836400000000002E-2</v>
      </c>
      <c r="HT22">
        <v>-1.84162</v>
      </c>
      <c r="HU22">
        <v>20.235800000000001</v>
      </c>
      <c r="HV22">
        <v>5.22553</v>
      </c>
      <c r="HW22">
        <v>11.986000000000001</v>
      </c>
      <c r="HX22">
        <v>4.9913999999999996</v>
      </c>
      <c r="HY22">
        <v>3.2956500000000002</v>
      </c>
      <c r="HZ22">
        <v>8995.7000000000007</v>
      </c>
      <c r="IA22">
        <v>9999</v>
      </c>
      <c r="IB22">
        <v>-24403.4</v>
      </c>
      <c r="IC22">
        <v>11.4</v>
      </c>
      <c r="ID22">
        <v>1.8775900000000001</v>
      </c>
      <c r="IE22">
        <v>1.87652</v>
      </c>
      <c r="IF22">
        <v>1.8750899999999999</v>
      </c>
      <c r="IG22">
        <v>1.87714</v>
      </c>
      <c r="IH22">
        <v>1.8778999999999999</v>
      </c>
      <c r="II22">
        <v>1.8753200000000001</v>
      </c>
      <c r="IJ22">
        <v>1.8793500000000001</v>
      </c>
      <c r="IK22">
        <v>1.88087</v>
      </c>
      <c r="IL22">
        <v>5</v>
      </c>
      <c r="IM22">
        <v>0</v>
      </c>
      <c r="IN22">
        <v>0</v>
      </c>
      <c r="IO22">
        <v>0</v>
      </c>
      <c r="IP22" t="s">
        <v>442</v>
      </c>
      <c r="IQ22" t="s">
        <v>443</v>
      </c>
      <c r="IR22" t="s">
        <v>444</v>
      </c>
      <c r="IS22" t="s">
        <v>445</v>
      </c>
      <c r="IT22" t="s">
        <v>445</v>
      </c>
      <c r="IU22" t="s">
        <v>444</v>
      </c>
      <c r="IV22">
        <v>0</v>
      </c>
      <c r="IW22">
        <v>100</v>
      </c>
      <c r="IX22">
        <v>100</v>
      </c>
      <c r="IY22">
        <v>-2.2509999999999999</v>
      </c>
      <c r="IZ22">
        <v>-0.1162</v>
      </c>
      <c r="JA22">
        <v>-2.1695000000000002</v>
      </c>
      <c r="JB22">
        <v>0</v>
      </c>
      <c r="JC22">
        <v>0</v>
      </c>
      <c r="JD22">
        <v>0</v>
      </c>
      <c r="JE22">
        <v>-0.14776854890838301</v>
      </c>
      <c r="JF22">
        <v>-4.04678581008747E-3</v>
      </c>
      <c r="JG22">
        <v>1.0821509135867399E-3</v>
      </c>
      <c r="JH22">
        <v>-7.3057732816702703E-6</v>
      </c>
      <c r="JI22">
        <v>2</v>
      </c>
      <c r="JJ22">
        <v>9</v>
      </c>
      <c r="JK22">
        <v>2</v>
      </c>
      <c r="JL22">
        <v>33</v>
      </c>
      <c r="JM22">
        <v>15.6</v>
      </c>
      <c r="JN22">
        <v>11.3</v>
      </c>
      <c r="JO22">
        <v>0.157471</v>
      </c>
      <c r="JP22">
        <v>4.99878</v>
      </c>
      <c r="JQ22">
        <v>2.2485400000000002</v>
      </c>
      <c r="JR22">
        <v>2.5915499999999998</v>
      </c>
      <c r="JS22">
        <v>2.19482</v>
      </c>
      <c r="JT22">
        <v>2.4206500000000002</v>
      </c>
      <c r="JU22">
        <v>32.6648</v>
      </c>
      <c r="JV22">
        <v>24.280100000000001</v>
      </c>
      <c r="JW22">
        <v>2</v>
      </c>
      <c r="JX22">
        <v>857.23699999999997</v>
      </c>
      <c r="JY22">
        <v>498.512</v>
      </c>
      <c r="JZ22">
        <v>34.394300000000001</v>
      </c>
      <c r="KA22">
        <v>26.837900000000001</v>
      </c>
      <c r="KB22">
        <v>30.000399999999999</v>
      </c>
      <c r="KC22">
        <v>26.552299999999999</v>
      </c>
      <c r="KD22">
        <v>26.524100000000001</v>
      </c>
      <c r="KE22">
        <v>-1</v>
      </c>
      <c r="KF22">
        <v>100</v>
      </c>
      <c r="KG22">
        <v>0</v>
      </c>
      <c r="KH22">
        <v>34.376100000000001</v>
      </c>
      <c r="KI22">
        <v>420</v>
      </c>
      <c r="KJ22">
        <v>7.2775800000000004</v>
      </c>
      <c r="KK22">
        <v>99.750399999999999</v>
      </c>
      <c r="KL22">
        <v>96.555899999999994</v>
      </c>
    </row>
    <row r="23" spans="1:298" x14ac:dyDescent="0.2">
      <c r="A23">
        <v>7</v>
      </c>
      <c r="B23">
        <v>1661385294</v>
      </c>
      <c r="C23">
        <v>2192.9000000953702</v>
      </c>
      <c r="D23" t="s">
        <v>471</v>
      </c>
      <c r="E23" t="s">
        <v>472</v>
      </c>
      <c r="F23" t="s">
        <v>435</v>
      </c>
      <c r="H23" t="s">
        <v>436</v>
      </c>
      <c r="J23">
        <v>1661385294</v>
      </c>
      <c r="K23">
        <f t="shared" si="0"/>
        <v>2.6064667084670563E-3</v>
      </c>
      <c r="L23">
        <f t="shared" si="1"/>
        <v>2.6064667084670563</v>
      </c>
      <c r="M23">
        <f t="shared" si="2"/>
        <v>2.8012307724512548</v>
      </c>
      <c r="N23">
        <f t="shared" si="3"/>
        <v>412.79399999999998</v>
      </c>
      <c r="O23">
        <f t="shared" si="4"/>
        <v>265.11885545939168</v>
      </c>
      <c r="P23">
        <f t="shared" si="5"/>
        <v>26.674800419821825</v>
      </c>
      <c r="Q23">
        <f t="shared" si="6"/>
        <v>41.533060881015004</v>
      </c>
      <c r="R23">
        <f t="shared" si="7"/>
        <v>4.0190413926620136E-2</v>
      </c>
      <c r="S23">
        <f t="shared" si="8"/>
        <v>2.8454747156033542</v>
      </c>
      <c r="T23">
        <f t="shared" si="9"/>
        <v>3.9877694919633784E-2</v>
      </c>
      <c r="U23">
        <f t="shared" si="10"/>
        <v>2.4951452923321096E-2</v>
      </c>
      <c r="V23">
        <f t="shared" si="11"/>
        <v>226.11422435097285</v>
      </c>
      <c r="W23">
        <f t="shared" si="12"/>
        <v>37.711493658249822</v>
      </c>
      <c r="X23">
        <f t="shared" si="13"/>
        <v>39.114400000000003</v>
      </c>
      <c r="Y23">
        <f t="shared" si="14"/>
        <v>7.0700114055370582</v>
      </c>
      <c r="Z23">
        <f t="shared" si="15"/>
        <v>11.855674564239498</v>
      </c>
      <c r="AA23">
        <f t="shared" si="16"/>
        <v>0.74923390479355001</v>
      </c>
      <c r="AB23">
        <f t="shared" si="17"/>
        <v>6.3196227319993996</v>
      </c>
      <c r="AC23">
        <f t="shared" si="18"/>
        <v>6.3207775007435085</v>
      </c>
      <c r="AD23">
        <f t="shared" si="19"/>
        <v>-114.94518184339718</v>
      </c>
      <c r="AE23">
        <f t="shared" si="20"/>
        <v>-317.79428040853736</v>
      </c>
      <c r="AF23">
        <f t="shared" si="21"/>
        <v>-26.87310046617436</v>
      </c>
      <c r="AG23">
        <f t="shared" si="22"/>
        <v>-233.49833836713606</v>
      </c>
      <c r="AH23">
        <f t="shared" si="23"/>
        <v>3.3906314953236034</v>
      </c>
      <c r="AI23">
        <f t="shared" si="24"/>
        <v>2.089194985092087</v>
      </c>
      <c r="AJ23">
        <f t="shared" si="25"/>
        <v>2.8012307724512548</v>
      </c>
      <c r="AK23">
        <v>416.63716521911601</v>
      </c>
      <c r="AL23">
        <v>415.91272121212103</v>
      </c>
      <c r="AM23">
        <v>3.36622844825894E-2</v>
      </c>
      <c r="AN23">
        <v>66.989099077147998</v>
      </c>
      <c r="AO23">
        <f t="shared" si="26"/>
        <v>2.6064667084670563</v>
      </c>
      <c r="AP23">
        <v>6.9204804779318199</v>
      </c>
      <c r="AQ23">
        <v>7.4854659999999997</v>
      </c>
      <c r="AR23">
        <v>2.8169523809520899E-3</v>
      </c>
      <c r="AS23">
        <v>80.510000000000005</v>
      </c>
      <c r="AT23">
        <v>84</v>
      </c>
      <c r="AU23">
        <v>9</v>
      </c>
      <c r="AV23">
        <f t="shared" si="27"/>
        <v>1</v>
      </c>
      <c r="AW23">
        <f t="shared" si="28"/>
        <v>0</v>
      </c>
      <c r="AX23">
        <f t="shared" si="29"/>
        <v>46399.607905831937</v>
      </c>
      <c r="AY23" t="s">
        <v>437</v>
      </c>
      <c r="AZ23">
        <v>7891.28</v>
      </c>
      <c r="BA23">
        <v>192.8468</v>
      </c>
      <c r="BB23">
        <v>845.93637905311903</v>
      </c>
      <c r="BC23">
        <f t="shared" si="30"/>
        <v>0.77203155606588414</v>
      </c>
      <c r="BD23">
        <v>-1.33909699482393</v>
      </c>
      <c r="BE23" t="s">
        <v>473</v>
      </c>
      <c r="BF23">
        <v>8451.25</v>
      </c>
      <c r="BG23">
        <v>156.54128</v>
      </c>
      <c r="BH23">
        <v>179.69354925882701</v>
      </c>
      <c r="BI23">
        <f t="shared" si="31"/>
        <v>0.12884307396855377</v>
      </c>
      <c r="BJ23">
        <v>0.5</v>
      </c>
      <c r="BK23">
        <f t="shared" si="32"/>
        <v>1025.9168955186387</v>
      </c>
      <c r="BL23">
        <f t="shared" si="33"/>
        <v>2.8012307724512548</v>
      </c>
      <c r="BM23">
        <f t="shared" si="34"/>
        <v>66.091143227448512</v>
      </c>
      <c r="BN23">
        <f t="shared" si="35"/>
        <v>4.035734069066186E-3</v>
      </c>
      <c r="BO23">
        <f t="shared" si="36"/>
        <v>3.7076613631502657</v>
      </c>
      <c r="BP23">
        <f t="shared" si="37"/>
        <v>104.51099417466999</v>
      </c>
      <c r="BQ23" t="s">
        <v>474</v>
      </c>
      <c r="BR23">
        <v>125.54</v>
      </c>
      <c r="BS23">
        <f t="shared" si="38"/>
        <v>125.54</v>
      </c>
      <c r="BT23">
        <f t="shared" si="39"/>
        <v>0.30136612851263411</v>
      </c>
      <c r="BU23">
        <f t="shared" si="40"/>
        <v>0.42753004328803429</v>
      </c>
      <c r="BV23">
        <f t="shared" si="41"/>
        <v>0.9248281212490187</v>
      </c>
      <c r="BW23">
        <f t="shared" si="42"/>
        <v>-1.7601937129012948</v>
      </c>
      <c r="BX23">
        <f t="shared" si="43"/>
        <v>1.0201400407586403</v>
      </c>
      <c r="BY23">
        <f t="shared" si="44"/>
        <v>0.34286241708500037</v>
      </c>
      <c r="BZ23">
        <f t="shared" si="45"/>
        <v>0.65713758291499969</v>
      </c>
      <c r="CA23">
        <v>1227</v>
      </c>
      <c r="CB23">
        <v>290</v>
      </c>
      <c r="CC23">
        <v>175.97</v>
      </c>
      <c r="CD23">
        <v>255</v>
      </c>
      <c r="CE23">
        <v>8451.25</v>
      </c>
      <c r="CF23">
        <v>175.57</v>
      </c>
      <c r="CG23">
        <v>0.4</v>
      </c>
      <c r="CH23">
        <v>300</v>
      </c>
      <c r="CI23">
        <v>24.1</v>
      </c>
      <c r="CJ23">
        <v>179.69354925882701</v>
      </c>
      <c r="CK23">
        <v>0.848098364243417</v>
      </c>
      <c r="CL23">
        <v>-3.48694005578262</v>
      </c>
      <c r="CM23">
        <v>0.63477811468768097</v>
      </c>
      <c r="CN23">
        <v>0.51869232875468396</v>
      </c>
      <c r="CO23">
        <v>-6.0236918798665098E-3</v>
      </c>
      <c r="CP23">
        <v>290</v>
      </c>
      <c r="CQ23">
        <v>175.76</v>
      </c>
      <c r="CR23">
        <v>865</v>
      </c>
      <c r="CS23">
        <v>8434.2900000000009</v>
      </c>
      <c r="CT23">
        <v>175.56</v>
      </c>
      <c r="CU23">
        <v>0.2</v>
      </c>
      <c r="DI23">
        <f t="shared" si="46"/>
        <v>1199.99</v>
      </c>
      <c r="DJ23">
        <f t="shared" si="47"/>
        <v>1025.9168955186387</v>
      </c>
      <c r="DK23">
        <f t="shared" si="48"/>
        <v>0.8549378707477886</v>
      </c>
      <c r="DL23">
        <f t="shared" si="49"/>
        <v>0.1884300905432319</v>
      </c>
      <c r="DM23">
        <v>2</v>
      </c>
      <c r="DN23">
        <v>0.5</v>
      </c>
      <c r="DO23" t="s">
        <v>439</v>
      </c>
      <c r="DP23">
        <v>2</v>
      </c>
      <c r="DQ23" t="b">
        <v>1</v>
      </c>
      <c r="DR23">
        <v>1661385294</v>
      </c>
      <c r="DS23">
        <v>412.79399999999998</v>
      </c>
      <c r="DT23">
        <v>413.73899999999998</v>
      </c>
      <c r="DU23">
        <v>7.44658</v>
      </c>
      <c r="DV23">
        <v>6.98583</v>
      </c>
      <c r="DW23">
        <v>415.04500000000002</v>
      </c>
      <c r="DX23">
        <v>7.61958</v>
      </c>
      <c r="DY23">
        <v>900.11400000000003</v>
      </c>
      <c r="DZ23">
        <v>100.521</v>
      </c>
      <c r="EA23">
        <v>9.3497499999999997E-2</v>
      </c>
      <c r="EB23">
        <v>37.0428</v>
      </c>
      <c r="EC23">
        <v>39.114400000000003</v>
      </c>
      <c r="ED23">
        <v>999.9</v>
      </c>
      <c r="EE23">
        <v>0</v>
      </c>
      <c r="EF23">
        <v>0</v>
      </c>
      <c r="EG23">
        <v>8995</v>
      </c>
      <c r="EH23">
        <v>0</v>
      </c>
      <c r="EI23">
        <v>2.1671100000000001</v>
      </c>
      <c r="EJ23">
        <v>-0.94479400000000002</v>
      </c>
      <c r="EK23">
        <v>415.91399999999999</v>
      </c>
      <c r="EL23">
        <v>416.649</v>
      </c>
      <c r="EM23">
        <v>0.51473899999999995</v>
      </c>
      <c r="EN23">
        <v>413.73899999999998</v>
      </c>
      <c r="EO23">
        <v>6.98583</v>
      </c>
      <c r="EP23">
        <v>0.75396399999999997</v>
      </c>
      <c r="EQ23">
        <v>0.70222200000000001</v>
      </c>
      <c r="ER23">
        <v>2.8688899999999999</v>
      </c>
      <c r="ES23">
        <v>1.8707</v>
      </c>
      <c r="ET23">
        <v>1199.99</v>
      </c>
      <c r="EU23">
        <v>0.49998599999999999</v>
      </c>
      <c r="EV23">
        <v>0.50001399999999996</v>
      </c>
      <c r="EW23">
        <v>0</v>
      </c>
      <c r="EX23">
        <v>156.643</v>
      </c>
      <c r="EY23">
        <v>5.0003000000000002</v>
      </c>
      <c r="EZ23">
        <v>1714.73</v>
      </c>
      <c r="FA23">
        <v>12018.1</v>
      </c>
      <c r="FB23">
        <v>43.375</v>
      </c>
      <c r="FC23">
        <v>44.561999999999998</v>
      </c>
      <c r="FD23">
        <v>44.5</v>
      </c>
      <c r="FE23">
        <v>44.625</v>
      </c>
      <c r="FF23">
        <v>45.75</v>
      </c>
      <c r="FG23">
        <v>597.48</v>
      </c>
      <c r="FH23">
        <v>597.51</v>
      </c>
      <c r="FI23">
        <v>0</v>
      </c>
      <c r="FJ23">
        <v>235.80000019073501</v>
      </c>
      <c r="FK23">
        <v>0</v>
      </c>
      <c r="FL23">
        <v>156.54128</v>
      </c>
      <c r="FM23">
        <v>0.16946154479665601</v>
      </c>
      <c r="FN23">
        <v>-0.447692313532292</v>
      </c>
      <c r="FO23">
        <v>1714.6492000000001</v>
      </c>
      <c r="FP23">
        <v>15</v>
      </c>
      <c r="FQ23">
        <v>1661385323</v>
      </c>
      <c r="FR23" t="s">
        <v>475</v>
      </c>
      <c r="FS23">
        <v>1661385075</v>
      </c>
      <c r="FT23">
        <v>1661385323</v>
      </c>
      <c r="FU23">
        <v>23</v>
      </c>
      <c r="FV23">
        <v>-8.1000000000000003E-2</v>
      </c>
      <c r="FW23">
        <v>-2.1000000000000001E-2</v>
      </c>
      <c r="FX23">
        <v>-2.2509999999999999</v>
      </c>
      <c r="FY23">
        <v>-0.17299999999999999</v>
      </c>
      <c r="FZ23">
        <v>419</v>
      </c>
      <c r="GA23">
        <v>1</v>
      </c>
      <c r="GB23">
        <v>0.46</v>
      </c>
      <c r="GC23">
        <v>0.65</v>
      </c>
      <c r="GD23">
        <v>-0.94424242857142804</v>
      </c>
      <c r="GE23">
        <v>-0.46505275324675399</v>
      </c>
      <c r="GF23">
        <v>0.12556087678609301</v>
      </c>
      <c r="GG23">
        <v>1</v>
      </c>
      <c r="GH23">
        <v>156.513235294118</v>
      </c>
      <c r="GI23">
        <v>7.4927425249183402E-2</v>
      </c>
      <c r="GJ23">
        <v>0.16729808880866301</v>
      </c>
      <c r="GK23">
        <v>1</v>
      </c>
      <c r="GL23">
        <v>0.55290952380952396</v>
      </c>
      <c r="GM23">
        <v>6.3205714285714601E-2</v>
      </c>
      <c r="GN23">
        <v>1.9838978933064501E-2</v>
      </c>
      <c r="GO23">
        <v>1</v>
      </c>
      <c r="GP23">
        <v>3</v>
      </c>
      <c r="GQ23">
        <v>3</v>
      </c>
      <c r="GR23" t="s">
        <v>465</v>
      </c>
      <c r="GS23">
        <v>3.5480299999999998</v>
      </c>
      <c r="GT23">
        <v>2.8341099999999999</v>
      </c>
      <c r="GU23">
        <v>0.101242</v>
      </c>
      <c r="GV23">
        <v>0.100965</v>
      </c>
      <c r="GW23">
        <v>4.9394899999999999E-2</v>
      </c>
      <c r="GX23">
        <v>4.6246700000000002E-2</v>
      </c>
      <c r="GY23">
        <v>31449.5</v>
      </c>
      <c r="GZ23">
        <v>28468.5</v>
      </c>
      <c r="HA23">
        <v>31214.5</v>
      </c>
      <c r="HB23">
        <v>28984.799999999999</v>
      </c>
      <c r="HC23">
        <v>39564.400000000001</v>
      </c>
      <c r="HD23">
        <v>37612</v>
      </c>
      <c r="HE23">
        <v>44260.3</v>
      </c>
      <c r="HF23">
        <v>42106.7</v>
      </c>
      <c r="HG23">
        <v>2.5327700000000002</v>
      </c>
      <c r="HH23">
        <v>2.0430799999999998</v>
      </c>
      <c r="HI23">
        <v>0.48574400000000001</v>
      </c>
      <c r="HJ23">
        <v>0</v>
      </c>
      <c r="HK23">
        <v>31.275500000000001</v>
      </c>
      <c r="HL23">
        <v>999.9</v>
      </c>
      <c r="HM23">
        <v>29.716000000000001</v>
      </c>
      <c r="HN23">
        <v>30.968</v>
      </c>
      <c r="HO23">
        <v>13.3117</v>
      </c>
      <c r="HP23">
        <v>51.798099999999998</v>
      </c>
      <c r="HQ23">
        <v>43.429499999999997</v>
      </c>
      <c r="HR23">
        <v>2</v>
      </c>
      <c r="HS23">
        <v>-3.4364800000000001E-2</v>
      </c>
      <c r="HT23">
        <v>-3.6777199999999999</v>
      </c>
      <c r="HU23">
        <v>20.208600000000001</v>
      </c>
      <c r="HV23">
        <v>5.2276199999999999</v>
      </c>
      <c r="HW23">
        <v>11.986000000000001</v>
      </c>
      <c r="HX23">
        <v>4.9916999999999998</v>
      </c>
      <c r="HY23">
        <v>3.2959800000000001</v>
      </c>
      <c r="HZ23">
        <v>8995.7000000000007</v>
      </c>
      <c r="IA23">
        <v>9999</v>
      </c>
      <c r="IB23">
        <v>-24348.799999999999</v>
      </c>
      <c r="IC23">
        <v>11.4</v>
      </c>
      <c r="ID23">
        <v>1.8775900000000001</v>
      </c>
      <c r="IE23">
        <v>1.87653</v>
      </c>
      <c r="IF23">
        <v>1.87507</v>
      </c>
      <c r="IG23">
        <v>1.87714</v>
      </c>
      <c r="IH23">
        <v>1.8778999999999999</v>
      </c>
      <c r="II23">
        <v>1.87531</v>
      </c>
      <c r="IJ23">
        <v>1.8793500000000001</v>
      </c>
      <c r="IK23">
        <v>1.88089</v>
      </c>
      <c r="IL23">
        <v>5</v>
      </c>
      <c r="IM23">
        <v>0</v>
      </c>
      <c r="IN23">
        <v>0</v>
      </c>
      <c r="IO23">
        <v>0</v>
      </c>
      <c r="IP23" t="s">
        <v>442</v>
      </c>
      <c r="IQ23" t="s">
        <v>443</v>
      </c>
      <c r="IR23" t="s">
        <v>444</v>
      </c>
      <c r="IS23" t="s">
        <v>445</v>
      </c>
      <c r="IT23" t="s">
        <v>445</v>
      </c>
      <c r="IU23" t="s">
        <v>444</v>
      </c>
      <c r="IV23">
        <v>0</v>
      </c>
      <c r="IW23">
        <v>100</v>
      </c>
      <c r="IX23">
        <v>100</v>
      </c>
      <c r="IY23">
        <v>-2.2509999999999999</v>
      </c>
      <c r="IZ23">
        <v>-0.17299999999999999</v>
      </c>
      <c r="JA23">
        <v>-2.2507000000000001</v>
      </c>
      <c r="JB23">
        <v>0</v>
      </c>
      <c r="JC23">
        <v>0</v>
      </c>
      <c r="JD23">
        <v>0</v>
      </c>
      <c r="JE23">
        <v>-0.14776854890838301</v>
      </c>
      <c r="JF23">
        <v>-4.04678581008747E-3</v>
      </c>
      <c r="JG23">
        <v>1.0821509135867399E-3</v>
      </c>
      <c r="JH23">
        <v>-7.3057732816702703E-6</v>
      </c>
      <c r="JI23">
        <v>2</v>
      </c>
      <c r="JJ23">
        <v>9</v>
      </c>
      <c r="JK23">
        <v>2</v>
      </c>
      <c r="JL23">
        <v>33</v>
      </c>
      <c r="JM23">
        <v>3.6</v>
      </c>
      <c r="JN23">
        <v>15.3</v>
      </c>
      <c r="JO23">
        <v>0.157471</v>
      </c>
      <c r="JP23">
        <v>4.99878</v>
      </c>
      <c r="JQ23">
        <v>2.2485400000000002</v>
      </c>
      <c r="JR23">
        <v>2.5915499999999998</v>
      </c>
      <c r="JS23">
        <v>2.19482</v>
      </c>
      <c r="JT23">
        <v>2.4426299999999999</v>
      </c>
      <c r="JU23">
        <v>32.709099999999999</v>
      </c>
      <c r="JV23">
        <v>24.2714</v>
      </c>
      <c r="JW23">
        <v>2</v>
      </c>
      <c r="JX23">
        <v>858.50800000000004</v>
      </c>
      <c r="JY23">
        <v>497.82900000000001</v>
      </c>
      <c r="JZ23">
        <v>40.017499999999998</v>
      </c>
      <c r="KA23">
        <v>27.014099999999999</v>
      </c>
      <c r="KB23">
        <v>30.000399999999999</v>
      </c>
      <c r="KC23">
        <v>26.706299999999999</v>
      </c>
      <c r="KD23">
        <v>26.676400000000001</v>
      </c>
      <c r="KE23">
        <v>-1</v>
      </c>
      <c r="KF23">
        <v>100</v>
      </c>
      <c r="KG23">
        <v>0</v>
      </c>
      <c r="KH23">
        <v>39.998399999999997</v>
      </c>
      <c r="KI23">
        <v>420</v>
      </c>
      <c r="KJ23">
        <v>7.1589400000000003</v>
      </c>
      <c r="KK23">
        <v>99.735399999999998</v>
      </c>
      <c r="KL23">
        <v>96.535899999999998</v>
      </c>
    </row>
    <row r="24" spans="1:298" x14ac:dyDescent="0.2">
      <c r="A24">
        <v>8</v>
      </c>
      <c r="B24">
        <v>1661385534.0999999</v>
      </c>
      <c r="C24">
        <v>2433</v>
      </c>
      <c r="D24" t="s">
        <v>476</v>
      </c>
      <c r="E24" t="s">
        <v>477</v>
      </c>
      <c r="F24" t="s">
        <v>435</v>
      </c>
      <c r="H24" t="s">
        <v>436</v>
      </c>
      <c r="J24">
        <v>1661385534.0999999</v>
      </c>
      <c r="K24">
        <f t="shared" si="0"/>
        <v>2.5689154389544294E-3</v>
      </c>
      <c r="L24">
        <f t="shared" si="1"/>
        <v>2.5689154389544293</v>
      </c>
      <c r="M24">
        <f t="shared" si="2"/>
        <v>1.6250557123871199</v>
      </c>
      <c r="N24">
        <f t="shared" si="3"/>
        <v>414.50799999999998</v>
      </c>
      <c r="O24">
        <f t="shared" si="4"/>
        <v>295.70613118759968</v>
      </c>
      <c r="P24">
        <f t="shared" si="5"/>
        <v>29.749993070954016</v>
      </c>
      <c r="Q24">
        <f t="shared" si="6"/>
        <v>41.702247019124805</v>
      </c>
      <c r="R24">
        <f t="shared" si="7"/>
        <v>3.4368033227450592E-2</v>
      </c>
      <c r="S24">
        <f t="shared" si="8"/>
        <v>2.8455715708258236</v>
      </c>
      <c r="T24">
        <f t="shared" si="9"/>
        <v>3.413908745524552E-2</v>
      </c>
      <c r="U24">
        <f t="shared" si="10"/>
        <v>2.1357372245376642E-2</v>
      </c>
      <c r="V24">
        <f t="shared" si="11"/>
        <v>226.08738935061541</v>
      </c>
      <c r="W24">
        <f t="shared" si="12"/>
        <v>40.592504811122588</v>
      </c>
      <c r="X24">
        <f t="shared" si="13"/>
        <v>41.961599999999997</v>
      </c>
      <c r="Y24">
        <f t="shared" si="14"/>
        <v>8.2267576106343601</v>
      </c>
      <c r="Z24">
        <f t="shared" si="15"/>
        <v>13.597679139715865</v>
      </c>
      <c r="AA24">
        <f t="shared" si="16"/>
        <v>1.003542942080752</v>
      </c>
      <c r="AB24">
        <f t="shared" si="17"/>
        <v>7.3802516721373514</v>
      </c>
      <c r="AC24">
        <f t="shared" si="18"/>
        <v>7.2232146685536076</v>
      </c>
      <c r="AD24">
        <f t="shared" si="19"/>
        <v>-113.28917085789034</v>
      </c>
      <c r="AE24">
        <f t="shared" si="20"/>
        <v>-313.89313100638822</v>
      </c>
      <c r="AF24">
        <f t="shared" si="21"/>
        <v>-27.281111630960169</v>
      </c>
      <c r="AG24">
        <f t="shared" si="22"/>
        <v>-228.37602414462333</v>
      </c>
      <c r="AH24">
        <f t="shared" si="23"/>
        <v>1.5421885874712462</v>
      </c>
      <c r="AI24">
        <f t="shared" si="24"/>
        <v>2.7164808701613867</v>
      </c>
      <c r="AJ24">
        <f t="shared" si="25"/>
        <v>1.6250557123871199</v>
      </c>
      <c r="AK24">
        <v>419.12163486404302</v>
      </c>
      <c r="AL24">
        <v>418.73244848484802</v>
      </c>
      <c r="AM24">
        <v>8.5582437102401793E-3</v>
      </c>
      <c r="AN24">
        <v>66.9896409514309</v>
      </c>
      <c r="AO24">
        <f t="shared" si="26"/>
        <v>2.5689154389544293</v>
      </c>
      <c r="AP24">
        <v>9.4932910905357097</v>
      </c>
      <c r="AQ24">
        <v>9.9845695757575701</v>
      </c>
      <c r="AR24">
        <v>2.1406466666665101E-2</v>
      </c>
      <c r="AS24">
        <v>80.510000000000005</v>
      </c>
      <c r="AT24">
        <v>83</v>
      </c>
      <c r="AU24">
        <v>9</v>
      </c>
      <c r="AV24">
        <f t="shared" si="27"/>
        <v>1</v>
      </c>
      <c r="AW24">
        <f t="shared" si="28"/>
        <v>0</v>
      </c>
      <c r="AX24">
        <f t="shared" si="29"/>
        <v>45976.272690583981</v>
      </c>
      <c r="AY24" t="s">
        <v>437</v>
      </c>
      <c r="AZ24">
        <v>7891.28</v>
      </c>
      <c r="BA24">
        <v>192.8468</v>
      </c>
      <c r="BB24">
        <v>845.93637905311903</v>
      </c>
      <c r="BC24">
        <f t="shared" si="30"/>
        <v>0.77203155606588414</v>
      </c>
      <c r="BD24">
        <v>-1.33909699482393</v>
      </c>
      <c r="BE24" t="s">
        <v>478</v>
      </c>
      <c r="BF24">
        <v>8444.69</v>
      </c>
      <c r="BG24">
        <v>156.94007692307699</v>
      </c>
      <c r="BH24">
        <v>176.692635779114</v>
      </c>
      <c r="BI24">
        <f t="shared" si="31"/>
        <v>0.11179050427845771</v>
      </c>
      <c r="BJ24">
        <v>0.5</v>
      </c>
      <c r="BK24">
        <f t="shared" si="32"/>
        <v>1025.7893955184536</v>
      </c>
      <c r="BL24">
        <f t="shared" si="33"/>
        <v>1.6250557123871199</v>
      </c>
      <c r="BM24">
        <f t="shared" si="34"/>
        <v>57.336756904251118</v>
      </c>
      <c r="BN24">
        <f t="shared" si="35"/>
        <v>2.8896308737066936E-3</v>
      </c>
      <c r="BO24">
        <f t="shared" si="36"/>
        <v>3.7876153713086054</v>
      </c>
      <c r="BP24">
        <f t="shared" si="37"/>
        <v>103.48874297462778</v>
      </c>
      <c r="BQ24" t="s">
        <v>479</v>
      </c>
      <c r="BR24">
        <v>128.85</v>
      </c>
      <c r="BS24">
        <f t="shared" si="38"/>
        <v>128.85</v>
      </c>
      <c r="BT24">
        <f t="shared" si="39"/>
        <v>0.27076757086199543</v>
      </c>
      <c r="BU24">
        <f t="shared" si="40"/>
        <v>0.41286518885023704</v>
      </c>
      <c r="BV24">
        <f t="shared" si="41"/>
        <v>0.93328190692690605</v>
      </c>
      <c r="BW24">
        <f t="shared" si="42"/>
        <v>-1.2227533771446115</v>
      </c>
      <c r="BX24">
        <f t="shared" si="43"/>
        <v>1.0247349900212879</v>
      </c>
      <c r="BY24">
        <f t="shared" si="44"/>
        <v>0.33896809933021438</v>
      </c>
      <c r="BZ24">
        <f t="shared" si="45"/>
        <v>0.66103190066978557</v>
      </c>
      <c r="CA24">
        <v>1229</v>
      </c>
      <c r="CB24">
        <v>290</v>
      </c>
      <c r="CC24">
        <v>173.22</v>
      </c>
      <c r="CD24">
        <v>285</v>
      </c>
      <c r="CE24">
        <v>8444.69</v>
      </c>
      <c r="CF24">
        <v>173.09</v>
      </c>
      <c r="CG24">
        <v>0.13</v>
      </c>
      <c r="CH24">
        <v>300</v>
      </c>
      <c r="CI24">
        <v>24.1</v>
      </c>
      <c r="CJ24">
        <v>176.692635779114</v>
      </c>
      <c r="CK24">
        <v>0.87684185954162297</v>
      </c>
      <c r="CL24">
        <v>-3.0419571171259498</v>
      </c>
      <c r="CM24">
        <v>0.65593370149466501</v>
      </c>
      <c r="CN24">
        <v>0.43442706353568</v>
      </c>
      <c r="CO24">
        <v>-6.0206284760845399E-3</v>
      </c>
      <c r="CP24">
        <v>290</v>
      </c>
      <c r="CQ24">
        <v>173.55</v>
      </c>
      <c r="CR24">
        <v>835</v>
      </c>
      <c r="CS24">
        <v>8430.1200000000008</v>
      </c>
      <c r="CT24">
        <v>173.08</v>
      </c>
      <c r="CU24">
        <v>0.47</v>
      </c>
      <c r="DI24">
        <f t="shared" si="46"/>
        <v>1199.8399999999999</v>
      </c>
      <c r="DJ24">
        <f t="shared" si="47"/>
        <v>1025.7893955184536</v>
      </c>
      <c r="DK24">
        <f t="shared" si="48"/>
        <v>0.85493848806378647</v>
      </c>
      <c r="DL24">
        <f t="shared" si="49"/>
        <v>0.18843128196310793</v>
      </c>
      <c r="DM24">
        <v>2</v>
      </c>
      <c r="DN24">
        <v>0.5</v>
      </c>
      <c r="DO24" t="s">
        <v>439</v>
      </c>
      <c r="DP24">
        <v>2</v>
      </c>
      <c r="DQ24" t="b">
        <v>1</v>
      </c>
      <c r="DR24">
        <v>1661385534.0999999</v>
      </c>
      <c r="DS24">
        <v>414.50799999999998</v>
      </c>
      <c r="DT24">
        <v>415.101</v>
      </c>
      <c r="DU24">
        <v>9.9749199999999991</v>
      </c>
      <c r="DV24">
        <v>9.3772099999999998</v>
      </c>
      <c r="DW24">
        <v>416.75900000000001</v>
      </c>
      <c r="DX24">
        <v>10.0824</v>
      </c>
      <c r="DY24">
        <v>899.89599999999996</v>
      </c>
      <c r="DZ24">
        <v>100.51300000000001</v>
      </c>
      <c r="EA24">
        <v>9.3615599999999993E-2</v>
      </c>
      <c r="EB24">
        <v>39.915500000000002</v>
      </c>
      <c r="EC24">
        <v>41.961599999999997</v>
      </c>
      <c r="ED24">
        <v>999.9</v>
      </c>
      <c r="EE24">
        <v>0</v>
      </c>
      <c r="EF24">
        <v>0</v>
      </c>
      <c r="EG24">
        <v>8996.25</v>
      </c>
      <c r="EH24">
        <v>0</v>
      </c>
      <c r="EI24">
        <v>2.1671100000000001</v>
      </c>
      <c r="EJ24">
        <v>-0.592499</v>
      </c>
      <c r="EK24">
        <v>418.685</v>
      </c>
      <c r="EL24">
        <v>419.03</v>
      </c>
      <c r="EM24">
        <v>0.59771600000000003</v>
      </c>
      <c r="EN24">
        <v>415.101</v>
      </c>
      <c r="EO24">
        <v>9.3772099999999998</v>
      </c>
      <c r="EP24">
        <v>1.00261</v>
      </c>
      <c r="EQ24">
        <v>0.94253100000000001</v>
      </c>
      <c r="ER24">
        <v>6.9543499999999998</v>
      </c>
      <c r="ES24">
        <v>6.0570300000000001</v>
      </c>
      <c r="ET24">
        <v>1199.8399999999999</v>
      </c>
      <c r="EU24">
        <v>0.49996699999999999</v>
      </c>
      <c r="EV24">
        <v>0.50003299999999995</v>
      </c>
      <c r="EW24">
        <v>0</v>
      </c>
      <c r="EX24">
        <v>156.57400000000001</v>
      </c>
      <c r="EY24">
        <v>5.0003000000000002</v>
      </c>
      <c r="EZ24">
        <v>1723.59</v>
      </c>
      <c r="FA24">
        <v>12016.4</v>
      </c>
      <c r="FB24">
        <v>44</v>
      </c>
      <c r="FC24">
        <v>45</v>
      </c>
      <c r="FD24">
        <v>45.061999999999998</v>
      </c>
      <c r="FE24">
        <v>45.186999999999998</v>
      </c>
      <c r="FF24">
        <v>46.5</v>
      </c>
      <c r="FG24">
        <v>597.38</v>
      </c>
      <c r="FH24">
        <v>597.46</v>
      </c>
      <c r="FI24">
        <v>0</v>
      </c>
      <c r="FJ24">
        <v>236.40000009536701</v>
      </c>
      <c r="FK24">
        <v>0</v>
      </c>
      <c r="FL24">
        <v>156.94007692307699</v>
      </c>
      <c r="FM24">
        <v>-1.2557265054646001</v>
      </c>
      <c r="FN24">
        <v>-7.1182906184293504</v>
      </c>
      <c r="FO24">
        <v>1724.27653846154</v>
      </c>
      <c r="FP24">
        <v>15</v>
      </c>
      <c r="FQ24">
        <v>1661385323</v>
      </c>
      <c r="FR24" t="s">
        <v>475</v>
      </c>
      <c r="FS24">
        <v>1661385075</v>
      </c>
      <c r="FT24">
        <v>1661385323</v>
      </c>
      <c r="FU24">
        <v>23</v>
      </c>
      <c r="FV24">
        <v>-8.1000000000000003E-2</v>
      </c>
      <c r="FW24">
        <v>-2.1000000000000001E-2</v>
      </c>
      <c r="FX24">
        <v>-2.2509999999999999</v>
      </c>
      <c r="FY24">
        <v>-0.17299999999999999</v>
      </c>
      <c r="FZ24">
        <v>419</v>
      </c>
      <c r="GA24">
        <v>1</v>
      </c>
      <c r="GB24">
        <v>0.46</v>
      </c>
      <c r="GC24">
        <v>0.65</v>
      </c>
      <c r="GD24">
        <v>-0.47037659999999998</v>
      </c>
      <c r="GE24">
        <v>-0.128586947368421</v>
      </c>
      <c r="GF24">
        <v>0.118360952552098</v>
      </c>
      <c r="GG24">
        <v>1</v>
      </c>
      <c r="GH24">
        <v>156.97514705882401</v>
      </c>
      <c r="GI24">
        <v>-0.47989305274468202</v>
      </c>
      <c r="GJ24">
        <v>0.18016089742765501</v>
      </c>
      <c r="GK24">
        <v>1</v>
      </c>
      <c r="GL24">
        <v>0.31141584999999999</v>
      </c>
      <c r="GM24">
        <v>0.57524512781954895</v>
      </c>
      <c r="GN24">
        <v>6.7076193926217206E-2</v>
      </c>
      <c r="GO24">
        <v>0</v>
      </c>
      <c r="GP24">
        <v>2</v>
      </c>
      <c r="GQ24">
        <v>3</v>
      </c>
      <c r="GR24" t="s">
        <v>451</v>
      </c>
      <c r="GS24">
        <v>3.54922</v>
      </c>
      <c r="GT24">
        <v>2.8342299999999998</v>
      </c>
      <c r="GU24">
        <v>0.101535</v>
      </c>
      <c r="GV24">
        <v>0.10119300000000001</v>
      </c>
      <c r="GW24">
        <v>6.1537700000000001E-2</v>
      </c>
      <c r="GX24">
        <v>5.8213099999999997E-2</v>
      </c>
      <c r="GY24">
        <v>31433.9</v>
      </c>
      <c r="GZ24">
        <v>28456</v>
      </c>
      <c r="HA24">
        <v>31209.9</v>
      </c>
      <c r="HB24">
        <v>28980.3</v>
      </c>
      <c r="HC24">
        <v>39049.599999999999</v>
      </c>
      <c r="HD24">
        <v>37133.199999999997</v>
      </c>
      <c r="HE24">
        <v>44253.5</v>
      </c>
      <c r="HF24">
        <v>42100.6</v>
      </c>
      <c r="HG24">
        <v>2.5309300000000001</v>
      </c>
      <c r="HH24">
        <v>2.0446800000000001</v>
      </c>
      <c r="HI24">
        <v>0.52753499999999998</v>
      </c>
      <c r="HJ24">
        <v>0</v>
      </c>
      <c r="HK24">
        <v>33.4831</v>
      </c>
      <c r="HL24">
        <v>999.9</v>
      </c>
      <c r="HM24">
        <v>29.789000000000001</v>
      </c>
      <c r="HN24">
        <v>31.018000000000001</v>
      </c>
      <c r="HO24">
        <v>13.383900000000001</v>
      </c>
      <c r="HP24">
        <v>51.950800000000001</v>
      </c>
      <c r="HQ24">
        <v>43.397399999999998</v>
      </c>
      <c r="HR24">
        <v>2</v>
      </c>
      <c r="HS24">
        <v>-2.33359E-2</v>
      </c>
      <c r="HT24">
        <v>-3.87351</v>
      </c>
      <c r="HU24">
        <v>20.204899999999999</v>
      </c>
      <c r="HV24">
        <v>5.2222299999999997</v>
      </c>
      <c r="HW24">
        <v>11.986000000000001</v>
      </c>
      <c r="HX24">
        <v>4.9906499999999996</v>
      </c>
      <c r="HY24">
        <v>3.29495</v>
      </c>
      <c r="HZ24">
        <v>8995.7000000000007</v>
      </c>
      <c r="IA24">
        <v>9999</v>
      </c>
      <c r="IB24">
        <v>-24294.2</v>
      </c>
      <c r="IC24">
        <v>11.5</v>
      </c>
      <c r="ID24">
        <v>1.8775900000000001</v>
      </c>
      <c r="IE24">
        <v>1.87653</v>
      </c>
      <c r="IF24">
        <v>1.8751</v>
      </c>
      <c r="IG24">
        <v>1.87714</v>
      </c>
      <c r="IH24">
        <v>1.8778999999999999</v>
      </c>
      <c r="II24">
        <v>1.8753200000000001</v>
      </c>
      <c r="IJ24">
        <v>1.8794299999999999</v>
      </c>
      <c r="IK24">
        <v>1.88093</v>
      </c>
      <c r="IL24">
        <v>5</v>
      </c>
      <c r="IM24">
        <v>0</v>
      </c>
      <c r="IN24">
        <v>0</v>
      </c>
      <c r="IO24">
        <v>0</v>
      </c>
      <c r="IP24" t="s">
        <v>442</v>
      </c>
      <c r="IQ24" t="s">
        <v>443</v>
      </c>
      <c r="IR24" t="s">
        <v>444</v>
      </c>
      <c r="IS24" t="s">
        <v>445</v>
      </c>
      <c r="IT24" t="s">
        <v>445</v>
      </c>
      <c r="IU24" t="s">
        <v>444</v>
      </c>
      <c r="IV24">
        <v>0</v>
      </c>
      <c r="IW24">
        <v>100</v>
      </c>
      <c r="IX24">
        <v>100</v>
      </c>
      <c r="IY24">
        <v>-2.2509999999999999</v>
      </c>
      <c r="IZ24">
        <v>-0.1075</v>
      </c>
      <c r="JA24">
        <v>-2.2507000000000001</v>
      </c>
      <c r="JB24">
        <v>0</v>
      </c>
      <c r="JC24">
        <v>0</v>
      </c>
      <c r="JD24">
        <v>0</v>
      </c>
      <c r="JE24">
        <v>-0.16924297323805601</v>
      </c>
      <c r="JF24">
        <v>-4.04678581008747E-3</v>
      </c>
      <c r="JG24">
        <v>1.0821509135867399E-3</v>
      </c>
      <c r="JH24">
        <v>-7.3057732816702703E-6</v>
      </c>
      <c r="JI24">
        <v>2</v>
      </c>
      <c r="JJ24">
        <v>9</v>
      </c>
      <c r="JK24">
        <v>2</v>
      </c>
      <c r="JL24">
        <v>33</v>
      </c>
      <c r="JM24">
        <v>7.7</v>
      </c>
      <c r="JN24">
        <v>3.5</v>
      </c>
      <c r="JO24">
        <v>0.157471</v>
      </c>
      <c r="JP24">
        <v>4.99878</v>
      </c>
      <c r="JQ24">
        <v>2.2485400000000002</v>
      </c>
      <c r="JR24">
        <v>2.5915499999999998</v>
      </c>
      <c r="JS24">
        <v>2.19482</v>
      </c>
      <c r="JT24">
        <v>2.4536099999999998</v>
      </c>
      <c r="JU24">
        <v>32.709099999999999</v>
      </c>
      <c r="JV24">
        <v>24.2714</v>
      </c>
      <c r="JW24">
        <v>2</v>
      </c>
      <c r="JX24">
        <v>859.25300000000004</v>
      </c>
      <c r="JY24">
        <v>500.54399999999998</v>
      </c>
      <c r="JZ24">
        <v>43.174799999999998</v>
      </c>
      <c r="KA24">
        <v>27.195900000000002</v>
      </c>
      <c r="KB24">
        <v>30.001000000000001</v>
      </c>
      <c r="KC24">
        <v>26.867699999999999</v>
      </c>
      <c r="KD24">
        <v>26.8324</v>
      </c>
      <c r="KE24">
        <v>-1</v>
      </c>
      <c r="KF24">
        <v>100</v>
      </c>
      <c r="KG24">
        <v>0</v>
      </c>
      <c r="KH24">
        <v>43.548900000000003</v>
      </c>
      <c r="KI24">
        <v>420</v>
      </c>
      <c r="KJ24">
        <v>8.8335299999999997</v>
      </c>
      <c r="KK24">
        <v>99.720299999999995</v>
      </c>
      <c r="KL24">
        <v>96.5214</v>
      </c>
    </row>
    <row r="25" spans="1:298" x14ac:dyDescent="0.2">
      <c r="A25">
        <v>9</v>
      </c>
      <c r="B25">
        <v>1661385774.0999999</v>
      </c>
      <c r="C25">
        <v>2673</v>
      </c>
      <c r="D25" t="s">
        <v>480</v>
      </c>
      <c r="E25" t="s">
        <v>481</v>
      </c>
      <c r="F25" t="s">
        <v>435</v>
      </c>
      <c r="H25" t="s">
        <v>436</v>
      </c>
      <c r="J25">
        <v>1661385774.0999999</v>
      </c>
      <c r="K25">
        <f t="shared" si="0"/>
        <v>3.0773795650471088E-3</v>
      </c>
      <c r="L25">
        <f t="shared" si="1"/>
        <v>3.0773795650471087</v>
      </c>
      <c r="M25">
        <f t="shared" si="2"/>
        <v>1.6391296151495307</v>
      </c>
      <c r="N25">
        <f t="shared" si="3"/>
        <v>417.00900000000001</v>
      </c>
      <c r="O25">
        <f t="shared" si="4"/>
        <v>291.59327628395306</v>
      </c>
      <c r="P25">
        <f t="shared" si="5"/>
        <v>29.337328323678655</v>
      </c>
      <c r="Q25">
        <f t="shared" si="6"/>
        <v>41.955459682875308</v>
      </c>
      <c r="R25">
        <f t="shared" si="7"/>
        <v>3.5025016900874999E-2</v>
      </c>
      <c r="S25">
        <f t="shared" si="8"/>
        <v>2.844259699842369</v>
      </c>
      <c r="T25">
        <f t="shared" si="9"/>
        <v>3.4787158172970005E-2</v>
      </c>
      <c r="U25">
        <f t="shared" si="10"/>
        <v>2.1763209720978151E-2</v>
      </c>
      <c r="V25">
        <f t="shared" si="11"/>
        <v>226.12264235169476</v>
      </c>
      <c r="W25">
        <f t="shared" si="12"/>
        <v>42.703532564923506</v>
      </c>
      <c r="X25">
        <f t="shared" si="13"/>
        <v>44.036700000000003</v>
      </c>
      <c r="Y25">
        <f t="shared" si="14"/>
        <v>9.169867204031835</v>
      </c>
      <c r="Z25">
        <f t="shared" si="15"/>
        <v>8.4966637537913368</v>
      </c>
      <c r="AA25">
        <f t="shared" si="16"/>
        <v>0.70639899053312116</v>
      </c>
      <c r="AB25">
        <f t="shared" si="17"/>
        <v>8.313839537523366</v>
      </c>
      <c r="AC25">
        <f t="shared" si="18"/>
        <v>8.4634682134987145</v>
      </c>
      <c r="AD25">
        <f t="shared" si="19"/>
        <v>-135.71243881857751</v>
      </c>
      <c r="AE25">
        <f t="shared" si="20"/>
        <v>-287.52732573146017</v>
      </c>
      <c r="AF25">
        <f t="shared" si="21"/>
        <v>-25.520835580301981</v>
      </c>
      <c r="AG25">
        <f t="shared" si="22"/>
        <v>-222.6379577786449</v>
      </c>
      <c r="AH25">
        <f t="shared" si="23"/>
        <v>0.84769001083685369</v>
      </c>
      <c r="AI25">
        <f t="shared" si="24"/>
        <v>1.8517547323036194</v>
      </c>
      <c r="AJ25">
        <f t="shared" si="25"/>
        <v>1.6391296151495307</v>
      </c>
      <c r="AK25">
        <v>420.18883658260501</v>
      </c>
      <c r="AL25">
        <v>419.97436363636399</v>
      </c>
      <c r="AM25">
        <v>-5.33352329118933E-2</v>
      </c>
      <c r="AN25">
        <v>66.9896409514309</v>
      </c>
      <c r="AO25">
        <f t="shared" si="26"/>
        <v>3.0773795650471087</v>
      </c>
      <c r="AP25">
        <v>6.4815495796937199</v>
      </c>
      <c r="AQ25">
        <v>6.9731149090909099</v>
      </c>
      <c r="AR25">
        <v>5.4682999999999003E-2</v>
      </c>
      <c r="AS25">
        <v>80.510000000000005</v>
      </c>
      <c r="AT25">
        <v>82</v>
      </c>
      <c r="AU25">
        <v>9</v>
      </c>
      <c r="AV25">
        <f t="shared" si="27"/>
        <v>1</v>
      </c>
      <c r="AW25">
        <f t="shared" si="28"/>
        <v>0</v>
      </c>
      <c r="AX25">
        <f t="shared" si="29"/>
        <v>45612.482183224543</v>
      </c>
      <c r="AY25" t="s">
        <v>437</v>
      </c>
      <c r="AZ25">
        <v>7891.28</v>
      </c>
      <c r="BA25">
        <v>192.8468</v>
      </c>
      <c r="BB25">
        <v>845.93637905311903</v>
      </c>
      <c r="BC25">
        <f t="shared" si="30"/>
        <v>0.77203155606588414</v>
      </c>
      <c r="BD25">
        <v>-1.33909699482393</v>
      </c>
      <c r="BE25" t="s">
        <v>482</v>
      </c>
      <c r="BF25">
        <v>8447.73</v>
      </c>
      <c r="BG25">
        <v>158.43976000000001</v>
      </c>
      <c r="BH25">
        <v>172.96074016531799</v>
      </c>
      <c r="BI25">
        <f t="shared" si="31"/>
        <v>8.3955353980554537E-2</v>
      </c>
      <c r="BJ25">
        <v>0.5</v>
      </c>
      <c r="BK25">
        <f t="shared" si="32"/>
        <v>1025.9666955190128</v>
      </c>
      <c r="BL25">
        <f t="shared" si="33"/>
        <v>1.6391296151495307</v>
      </c>
      <c r="BM25">
        <f t="shared" si="34"/>
        <v>43.067698547279264</v>
      </c>
      <c r="BN25">
        <f t="shared" si="35"/>
        <v>2.9028492084402844E-3</v>
      </c>
      <c r="BO25">
        <f t="shared" si="36"/>
        <v>3.8909155814467651</v>
      </c>
      <c r="BP25">
        <f t="shared" si="37"/>
        <v>102.19723890994366</v>
      </c>
      <c r="BQ25" t="s">
        <v>483</v>
      </c>
      <c r="BR25">
        <v>134.07</v>
      </c>
      <c r="BS25">
        <f t="shared" si="38"/>
        <v>134.07</v>
      </c>
      <c r="BT25">
        <f t="shared" si="39"/>
        <v>0.22485299339113463</v>
      </c>
      <c r="BU25">
        <f t="shared" si="40"/>
        <v>0.37337885840155616</v>
      </c>
      <c r="BV25">
        <f t="shared" si="41"/>
        <v>0.94536792113001877</v>
      </c>
      <c r="BW25">
        <f t="shared" si="42"/>
        <v>-0.73020901506053293</v>
      </c>
      <c r="BX25">
        <f t="shared" si="43"/>
        <v>1.0304492070804649</v>
      </c>
      <c r="BY25">
        <f t="shared" si="44"/>
        <v>0.31594912505482609</v>
      </c>
      <c r="BZ25">
        <f t="shared" si="45"/>
        <v>0.68405087494517391</v>
      </c>
      <c r="CA25">
        <v>1231</v>
      </c>
      <c r="CB25">
        <v>290</v>
      </c>
      <c r="CC25">
        <v>172.24</v>
      </c>
      <c r="CD25">
        <v>195</v>
      </c>
      <c r="CE25">
        <v>8447.73</v>
      </c>
      <c r="CF25">
        <v>171.81</v>
      </c>
      <c r="CG25">
        <v>0.43</v>
      </c>
      <c r="CH25">
        <v>300</v>
      </c>
      <c r="CI25">
        <v>24.1</v>
      </c>
      <c r="CJ25">
        <v>172.96074016531799</v>
      </c>
      <c r="CK25">
        <v>1.0847850210210099</v>
      </c>
      <c r="CL25">
        <v>-0.97129956009191798</v>
      </c>
      <c r="CM25">
        <v>0.81108629841444302</v>
      </c>
      <c r="CN25">
        <v>4.8721633753108298E-2</v>
      </c>
      <c r="CO25">
        <v>-6.0177488320356104E-3</v>
      </c>
      <c r="CP25">
        <v>290</v>
      </c>
      <c r="CQ25">
        <v>172.81</v>
      </c>
      <c r="CR25">
        <v>755</v>
      </c>
      <c r="CS25">
        <v>8427.98</v>
      </c>
      <c r="CT25">
        <v>171.81</v>
      </c>
      <c r="CU25">
        <v>1</v>
      </c>
      <c r="DI25">
        <f t="shared" si="46"/>
        <v>1200.05</v>
      </c>
      <c r="DJ25">
        <f t="shared" si="47"/>
        <v>1025.9666955190128</v>
      </c>
      <c r="DK25">
        <f t="shared" si="48"/>
        <v>0.85493662390651459</v>
      </c>
      <c r="DL25">
        <f t="shared" si="49"/>
        <v>0.18842768413957317</v>
      </c>
      <c r="DM25">
        <v>2</v>
      </c>
      <c r="DN25">
        <v>0.5</v>
      </c>
      <c r="DO25" t="s">
        <v>439</v>
      </c>
      <c r="DP25">
        <v>2</v>
      </c>
      <c r="DQ25" t="b">
        <v>1</v>
      </c>
      <c r="DR25">
        <v>1661385774.0999999</v>
      </c>
      <c r="DS25">
        <v>417.00900000000001</v>
      </c>
      <c r="DT25">
        <v>417.36900000000003</v>
      </c>
      <c r="DU25">
        <v>7.0211300000000003</v>
      </c>
      <c r="DV25">
        <v>6.6124900000000002</v>
      </c>
      <c r="DW25">
        <v>419.25900000000001</v>
      </c>
      <c r="DX25">
        <v>7.1664899999999996</v>
      </c>
      <c r="DY25">
        <v>899.93799999999999</v>
      </c>
      <c r="DZ25">
        <v>100.51600000000001</v>
      </c>
      <c r="EA25">
        <v>9.4441700000000003E-2</v>
      </c>
      <c r="EB25">
        <v>42.1616</v>
      </c>
      <c r="EC25">
        <v>44.036700000000003</v>
      </c>
      <c r="ED25">
        <v>999.9</v>
      </c>
      <c r="EE25">
        <v>0</v>
      </c>
      <c r="EF25">
        <v>0</v>
      </c>
      <c r="EG25">
        <v>8988.75</v>
      </c>
      <c r="EH25">
        <v>0</v>
      </c>
      <c r="EI25">
        <v>2.1671100000000001</v>
      </c>
      <c r="EJ25">
        <v>-0.36022900000000002</v>
      </c>
      <c r="EK25">
        <v>419.95699999999999</v>
      </c>
      <c r="EL25">
        <v>420.14699999999999</v>
      </c>
      <c r="EM25">
        <v>0.40864600000000001</v>
      </c>
      <c r="EN25">
        <v>417.36900000000003</v>
      </c>
      <c r="EO25">
        <v>6.6124900000000002</v>
      </c>
      <c r="EP25">
        <v>0.70573600000000003</v>
      </c>
      <c r="EQ25">
        <v>0.66466000000000003</v>
      </c>
      <c r="ER25">
        <v>1.94051</v>
      </c>
      <c r="ES25">
        <v>1.1044400000000001</v>
      </c>
      <c r="ET25">
        <v>1200.05</v>
      </c>
      <c r="EU25">
        <v>0.50002599999999997</v>
      </c>
      <c r="EV25">
        <v>0.49997399999999997</v>
      </c>
      <c r="EW25">
        <v>0</v>
      </c>
      <c r="EX25">
        <v>158.75</v>
      </c>
      <c r="EY25">
        <v>5.0003000000000002</v>
      </c>
      <c r="EZ25">
        <v>1744.25</v>
      </c>
      <c r="FA25">
        <v>12018.7</v>
      </c>
      <c r="FB25">
        <v>44.625</v>
      </c>
      <c r="FC25">
        <v>45.436999999999998</v>
      </c>
      <c r="FD25">
        <v>45.561999999999998</v>
      </c>
      <c r="FE25">
        <v>45.686999999999998</v>
      </c>
      <c r="FF25">
        <v>47.186999999999998</v>
      </c>
      <c r="FG25">
        <v>597.55999999999995</v>
      </c>
      <c r="FH25">
        <v>597.49</v>
      </c>
      <c r="FI25">
        <v>0</v>
      </c>
      <c r="FJ25">
        <v>236</v>
      </c>
      <c r="FK25">
        <v>0</v>
      </c>
      <c r="FL25">
        <v>158.43976000000001</v>
      </c>
      <c r="FM25">
        <v>1.05653846551673</v>
      </c>
      <c r="FN25">
        <v>7.5238461481499597</v>
      </c>
      <c r="FO25">
        <v>1743.662</v>
      </c>
      <c r="FP25">
        <v>15</v>
      </c>
      <c r="FQ25">
        <v>1661385323</v>
      </c>
      <c r="FR25" t="s">
        <v>475</v>
      </c>
      <c r="FS25">
        <v>1661385075</v>
      </c>
      <c r="FT25">
        <v>1661385323</v>
      </c>
      <c r="FU25">
        <v>23</v>
      </c>
      <c r="FV25">
        <v>-8.1000000000000003E-2</v>
      </c>
      <c r="FW25">
        <v>-2.1000000000000001E-2</v>
      </c>
      <c r="FX25">
        <v>-2.2509999999999999</v>
      </c>
      <c r="FY25">
        <v>-0.17299999999999999</v>
      </c>
      <c r="FZ25">
        <v>419</v>
      </c>
      <c r="GA25">
        <v>1</v>
      </c>
      <c r="GB25">
        <v>0.46</v>
      </c>
      <c r="GC25">
        <v>0.65</v>
      </c>
      <c r="GD25">
        <v>-0.38464352380952399</v>
      </c>
      <c r="GE25">
        <v>-0.14590122077922099</v>
      </c>
      <c r="GF25">
        <v>7.2815251895673505E-2</v>
      </c>
      <c r="GG25">
        <v>1</v>
      </c>
      <c r="GH25">
        <v>158.39141176470599</v>
      </c>
      <c r="GI25">
        <v>0.79419404423699702</v>
      </c>
      <c r="GJ25">
        <v>0.156714637186991</v>
      </c>
      <c r="GK25">
        <v>1</v>
      </c>
      <c r="GL25">
        <v>0.45578490476190497</v>
      </c>
      <c r="GM25">
        <v>4.1353324675324703E-2</v>
      </c>
      <c r="GN25">
        <v>5.1979225815434002E-2</v>
      </c>
      <c r="GO25">
        <v>1</v>
      </c>
      <c r="GP25">
        <v>3</v>
      </c>
      <c r="GQ25">
        <v>3</v>
      </c>
      <c r="GR25" t="s">
        <v>465</v>
      </c>
      <c r="GS25">
        <v>3.5475300000000001</v>
      </c>
      <c r="GT25">
        <v>2.835</v>
      </c>
      <c r="GU25">
        <v>0.10192900000000001</v>
      </c>
      <c r="GV25">
        <v>0.101546</v>
      </c>
      <c r="GW25">
        <v>4.6979699999999999E-2</v>
      </c>
      <c r="GX25">
        <v>4.4218800000000003E-2</v>
      </c>
      <c r="GY25">
        <v>31408.799999999999</v>
      </c>
      <c r="GZ25">
        <v>28435.1</v>
      </c>
      <c r="HA25">
        <v>31200.2</v>
      </c>
      <c r="HB25">
        <v>28972.1</v>
      </c>
      <c r="HC25">
        <v>39646</v>
      </c>
      <c r="HD25">
        <v>37675.1</v>
      </c>
      <c r="HE25">
        <v>44239</v>
      </c>
      <c r="HF25">
        <v>42088.2</v>
      </c>
      <c r="HG25">
        <v>2.5288499999999998</v>
      </c>
      <c r="HH25">
        <v>2.0356800000000002</v>
      </c>
      <c r="HI25">
        <v>0.56851700000000005</v>
      </c>
      <c r="HJ25">
        <v>0</v>
      </c>
      <c r="HK25">
        <v>34.9255</v>
      </c>
      <c r="HL25">
        <v>999.9</v>
      </c>
      <c r="HM25">
        <v>29.995999999999999</v>
      </c>
      <c r="HN25">
        <v>31.038</v>
      </c>
      <c r="HO25">
        <v>13.4908</v>
      </c>
      <c r="HP25">
        <v>51.7408</v>
      </c>
      <c r="HQ25">
        <v>43.433500000000002</v>
      </c>
      <c r="HR25">
        <v>2</v>
      </c>
      <c r="HS25">
        <v>2.9903500000000001E-3</v>
      </c>
      <c r="HT25">
        <v>-6.6666699999999999</v>
      </c>
      <c r="HU25">
        <v>20.127600000000001</v>
      </c>
      <c r="HV25">
        <v>5.22403</v>
      </c>
      <c r="HW25">
        <v>11.986000000000001</v>
      </c>
      <c r="HX25">
        <v>4.9908999999999999</v>
      </c>
      <c r="HY25">
        <v>3.2953999999999999</v>
      </c>
      <c r="HZ25">
        <v>8995.7000000000007</v>
      </c>
      <c r="IA25">
        <v>9999</v>
      </c>
      <c r="IB25">
        <v>-24230.7</v>
      </c>
      <c r="IC25">
        <v>11.6</v>
      </c>
      <c r="ID25">
        <v>1.8775900000000001</v>
      </c>
      <c r="IE25">
        <v>1.87653</v>
      </c>
      <c r="IF25">
        <v>1.87503</v>
      </c>
      <c r="IG25">
        <v>1.87714</v>
      </c>
      <c r="IH25">
        <v>1.8778999999999999</v>
      </c>
      <c r="II25">
        <v>1.8753299999999999</v>
      </c>
      <c r="IJ25">
        <v>1.8794299999999999</v>
      </c>
      <c r="IK25">
        <v>1.8809199999999999</v>
      </c>
      <c r="IL25">
        <v>5</v>
      </c>
      <c r="IM25">
        <v>0</v>
      </c>
      <c r="IN25">
        <v>0</v>
      </c>
      <c r="IO25">
        <v>0</v>
      </c>
      <c r="IP25" t="s">
        <v>442</v>
      </c>
      <c r="IQ25" t="s">
        <v>443</v>
      </c>
      <c r="IR25" t="s">
        <v>444</v>
      </c>
      <c r="IS25" t="s">
        <v>445</v>
      </c>
      <c r="IT25" t="s">
        <v>445</v>
      </c>
      <c r="IU25" t="s">
        <v>444</v>
      </c>
      <c r="IV25">
        <v>0</v>
      </c>
      <c r="IW25">
        <v>100</v>
      </c>
      <c r="IX25">
        <v>100</v>
      </c>
      <c r="IY25">
        <v>-2.25</v>
      </c>
      <c r="IZ25">
        <v>-0.1454</v>
      </c>
      <c r="JA25">
        <v>-2.2507000000000001</v>
      </c>
      <c r="JB25">
        <v>0</v>
      </c>
      <c r="JC25">
        <v>0</v>
      </c>
      <c r="JD25">
        <v>0</v>
      </c>
      <c r="JE25">
        <v>-0.16924297323805601</v>
      </c>
      <c r="JF25">
        <v>-4.04678581008747E-3</v>
      </c>
      <c r="JG25">
        <v>1.0821509135867399E-3</v>
      </c>
      <c r="JH25">
        <v>-7.3057732816702703E-6</v>
      </c>
      <c r="JI25">
        <v>2</v>
      </c>
      <c r="JJ25">
        <v>9</v>
      </c>
      <c r="JK25">
        <v>2</v>
      </c>
      <c r="JL25">
        <v>33</v>
      </c>
      <c r="JM25">
        <v>11.7</v>
      </c>
      <c r="JN25">
        <v>7.5</v>
      </c>
      <c r="JO25">
        <v>0.157471</v>
      </c>
      <c r="JP25">
        <v>4.99878</v>
      </c>
      <c r="JQ25">
        <v>2.2485400000000002</v>
      </c>
      <c r="JR25">
        <v>2.5915499999999998</v>
      </c>
      <c r="JS25">
        <v>2.19482</v>
      </c>
      <c r="JT25">
        <v>2.3742700000000001</v>
      </c>
      <c r="JU25">
        <v>32.709099999999999</v>
      </c>
      <c r="JV25">
        <v>24.2364</v>
      </c>
      <c r="JW25">
        <v>2</v>
      </c>
      <c r="JX25">
        <v>859.87300000000005</v>
      </c>
      <c r="JY25">
        <v>495.75700000000001</v>
      </c>
      <c r="JZ25">
        <v>49.554600000000001</v>
      </c>
      <c r="KA25">
        <v>27.426100000000002</v>
      </c>
      <c r="KB25">
        <v>30.000399999999999</v>
      </c>
      <c r="KC25">
        <v>27.035399999999999</v>
      </c>
      <c r="KD25">
        <v>27.001899999999999</v>
      </c>
      <c r="KE25">
        <v>-1</v>
      </c>
      <c r="KF25">
        <v>47.051000000000002</v>
      </c>
      <c r="KG25">
        <v>0</v>
      </c>
      <c r="KH25">
        <v>110.842</v>
      </c>
      <c r="KI25">
        <v>420</v>
      </c>
      <c r="KJ25">
        <v>6.8195399999999999</v>
      </c>
      <c r="KK25">
        <v>99.688500000000005</v>
      </c>
      <c r="KL25">
        <v>96.493399999999994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Pack Klinek</cp:lastModifiedBy>
  <dcterms:created xsi:type="dcterms:W3CDTF">2024-06-28T18:07:12Z</dcterms:created>
  <dcterms:modified xsi:type="dcterms:W3CDTF">2024-07-05T22:46:59Z</dcterms:modified>
</cp:coreProperties>
</file>