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klinek/Desktop/Redwood/Data/Li6800/2024-08-10_lily_redwood/"/>
    </mc:Choice>
  </mc:AlternateContent>
  <xr:revisionPtr revIDLastSave="0" documentId="13_ncr:1_{6C5EBD43-FDBD-0E48-ABC8-B5EF4D8F638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" l="1"/>
  <c r="CZ25" i="1"/>
  <c r="CX25" i="1"/>
  <c r="CY25" i="1" s="1"/>
  <c r="AZ25" i="1" s="1"/>
  <c r="BB25" i="1" s="1"/>
  <c r="BM25" i="1"/>
  <c r="BL25" i="1"/>
  <c r="BH25" i="1"/>
  <c r="BK25" i="1" s="1"/>
  <c r="BE25" i="1"/>
  <c r="BD25" i="1"/>
  <c r="AX25" i="1"/>
  <c r="AR25" i="1"/>
  <c r="AM25" i="1"/>
  <c r="AK25" i="1"/>
  <c r="O25" i="1" s="1"/>
  <c r="AC25" i="1"/>
  <c r="AB25" i="1"/>
  <c r="AA25" i="1"/>
  <c r="T25" i="1"/>
  <c r="DA24" i="1"/>
  <c r="CZ24" i="1"/>
  <c r="CX24" i="1"/>
  <c r="CY24" i="1" s="1"/>
  <c r="AZ24" i="1" s="1"/>
  <c r="BB24" i="1" s="1"/>
  <c r="BM24" i="1"/>
  <c r="BL24" i="1"/>
  <c r="BK24" i="1"/>
  <c r="BJ24" i="1"/>
  <c r="BN24" i="1" s="1"/>
  <c r="BO24" i="1" s="1"/>
  <c r="BH24" i="1"/>
  <c r="BI24" i="1" s="1"/>
  <c r="BD24" i="1"/>
  <c r="AX24" i="1"/>
  <c r="AR24" i="1"/>
  <c r="BE24" i="1" s="1"/>
  <c r="AM24" i="1"/>
  <c r="AK24" i="1"/>
  <c r="O24" i="1" s="1"/>
  <c r="AC24" i="1"/>
  <c r="AB24" i="1"/>
  <c r="AA24" i="1"/>
  <c r="T24" i="1"/>
  <c r="R24" i="1"/>
  <c r="DA23" i="1"/>
  <c r="CZ23" i="1"/>
  <c r="CY23" i="1"/>
  <c r="AZ23" i="1" s="1"/>
  <c r="CX23" i="1"/>
  <c r="BM23" i="1"/>
  <c r="BL23" i="1"/>
  <c r="BK23" i="1"/>
  <c r="BJ23" i="1"/>
  <c r="BN23" i="1" s="1"/>
  <c r="BO23" i="1" s="1"/>
  <c r="BI23" i="1"/>
  <c r="BH23" i="1"/>
  <c r="BD23" i="1"/>
  <c r="BA23" i="1"/>
  <c r="BC23" i="1" s="1"/>
  <c r="AX23" i="1"/>
  <c r="BB23" i="1" s="1"/>
  <c r="AR23" i="1"/>
  <c r="BE23" i="1" s="1"/>
  <c r="AM23" i="1"/>
  <c r="AL23" i="1"/>
  <c r="AK23" i="1"/>
  <c r="M23" i="1" s="1"/>
  <c r="L23" i="1" s="1"/>
  <c r="AC23" i="1"/>
  <c r="AB23" i="1"/>
  <c r="AA23" i="1" s="1"/>
  <c r="W23" i="1"/>
  <c r="X23" i="1" s="1"/>
  <c r="Y23" i="1" s="1"/>
  <c r="T23" i="1"/>
  <c r="R23" i="1"/>
  <c r="O23" i="1"/>
  <c r="N23" i="1"/>
  <c r="DA22" i="1"/>
  <c r="CZ22" i="1"/>
  <c r="CX22" i="1"/>
  <c r="W22" i="1" s="1"/>
  <c r="BM22" i="1"/>
  <c r="BL22" i="1"/>
  <c r="BH22" i="1"/>
  <c r="BK22" i="1" s="1"/>
  <c r="BE22" i="1"/>
  <c r="BD22" i="1"/>
  <c r="AX22" i="1"/>
  <c r="AR22" i="1"/>
  <c r="AM22" i="1"/>
  <c r="AK22" i="1" s="1"/>
  <c r="AC22" i="1"/>
  <c r="AB22" i="1"/>
  <c r="AA22" i="1" s="1"/>
  <c r="T22" i="1"/>
  <c r="DA21" i="1"/>
  <c r="CZ21" i="1"/>
  <c r="CX21" i="1"/>
  <c r="CY21" i="1" s="1"/>
  <c r="AZ21" i="1" s="1"/>
  <c r="BB21" i="1" s="1"/>
  <c r="BM21" i="1"/>
  <c r="BL21" i="1"/>
  <c r="BH21" i="1"/>
  <c r="BK21" i="1" s="1"/>
  <c r="BE21" i="1"/>
  <c r="BD21" i="1"/>
  <c r="AX21" i="1"/>
  <c r="AR21" i="1"/>
  <c r="AM21" i="1"/>
  <c r="AK21" i="1"/>
  <c r="O21" i="1" s="1"/>
  <c r="AC21" i="1"/>
  <c r="AB21" i="1"/>
  <c r="AA21" i="1"/>
  <c r="T21" i="1"/>
  <c r="DA20" i="1"/>
  <c r="CZ20" i="1"/>
  <c r="CX20" i="1"/>
  <c r="CY20" i="1" s="1"/>
  <c r="AZ20" i="1" s="1"/>
  <c r="BB20" i="1" s="1"/>
  <c r="BM20" i="1"/>
  <c r="BL20" i="1"/>
  <c r="BK20" i="1"/>
  <c r="BJ20" i="1"/>
  <c r="BN20" i="1" s="1"/>
  <c r="BO20" i="1" s="1"/>
  <c r="BH20" i="1"/>
  <c r="BI20" i="1" s="1"/>
  <c r="BD20" i="1"/>
  <c r="AX20" i="1"/>
  <c r="AR20" i="1"/>
  <c r="BE20" i="1" s="1"/>
  <c r="AM20" i="1"/>
  <c r="AK20" i="1"/>
  <c r="O20" i="1" s="1"/>
  <c r="AC20" i="1"/>
  <c r="AB20" i="1"/>
  <c r="AA20" i="1"/>
  <c r="T20" i="1"/>
  <c r="R20" i="1"/>
  <c r="DA19" i="1"/>
  <c r="CZ19" i="1"/>
  <c r="CY19" i="1"/>
  <c r="AZ19" i="1" s="1"/>
  <c r="CX19" i="1"/>
  <c r="BM19" i="1"/>
  <c r="BL19" i="1"/>
  <c r="BJ19" i="1"/>
  <c r="BN19" i="1" s="1"/>
  <c r="BO19" i="1" s="1"/>
  <c r="BI19" i="1"/>
  <c r="BH19" i="1"/>
  <c r="BK19" i="1" s="1"/>
  <c r="BD19" i="1"/>
  <c r="AX19" i="1"/>
  <c r="BB19" i="1" s="1"/>
  <c r="AR19" i="1"/>
  <c r="BE19" i="1" s="1"/>
  <c r="AM19" i="1"/>
  <c r="AK19" i="1" s="1"/>
  <c r="AC19" i="1"/>
  <c r="AB19" i="1"/>
  <c r="AA19" i="1" s="1"/>
  <c r="W19" i="1"/>
  <c r="T19" i="1"/>
  <c r="DA18" i="1"/>
  <c r="CZ18" i="1"/>
  <c r="CX18" i="1"/>
  <c r="W18" i="1" s="1"/>
  <c r="BM18" i="1"/>
  <c r="BL18" i="1"/>
  <c r="BH18" i="1"/>
  <c r="BK18" i="1" s="1"/>
  <c r="BE18" i="1"/>
  <c r="BD18" i="1"/>
  <c r="AX18" i="1"/>
  <c r="AR18" i="1"/>
  <c r="AM18" i="1"/>
  <c r="AK18" i="1" s="1"/>
  <c r="AC18" i="1"/>
  <c r="AB18" i="1"/>
  <c r="AA18" i="1" s="1"/>
  <c r="T18" i="1"/>
  <c r="DA17" i="1"/>
  <c r="CZ17" i="1"/>
  <c r="CX17" i="1"/>
  <c r="CY17" i="1" s="1"/>
  <c r="AZ17" i="1" s="1"/>
  <c r="BB17" i="1" s="1"/>
  <c r="BM17" i="1"/>
  <c r="BL17" i="1"/>
  <c r="BE17" i="1"/>
  <c r="BH17" i="1" s="1"/>
  <c r="BD17" i="1"/>
  <c r="AX17" i="1"/>
  <c r="AR17" i="1"/>
  <c r="AM17" i="1"/>
  <c r="AK17" i="1"/>
  <c r="O17" i="1" s="1"/>
  <c r="AC17" i="1"/>
  <c r="AB17" i="1"/>
  <c r="AA17" i="1"/>
  <c r="T17" i="1"/>
  <c r="BK17" i="1" l="1"/>
  <c r="BJ17" i="1"/>
  <c r="BN17" i="1" s="1"/>
  <c r="BO17" i="1" s="1"/>
  <c r="BI17" i="1"/>
  <c r="Z23" i="1"/>
  <c r="AD23" i="1" s="1"/>
  <c r="AG23" i="1"/>
  <c r="AF23" i="1"/>
  <c r="R22" i="1"/>
  <c r="N22" i="1"/>
  <c r="BA22" i="1" s="1"/>
  <c r="BC22" i="1" s="1"/>
  <c r="M22" i="1"/>
  <c r="L22" i="1" s="1"/>
  <c r="O22" i="1"/>
  <c r="AL22" i="1"/>
  <c r="M19" i="1"/>
  <c r="L19" i="1" s="1"/>
  <c r="AL19" i="1"/>
  <c r="R19" i="1"/>
  <c r="O19" i="1"/>
  <c r="N19" i="1"/>
  <c r="BA19" i="1" s="1"/>
  <c r="BC19" i="1" s="1"/>
  <c r="U23" i="1"/>
  <c r="S23" i="1" s="1"/>
  <c r="V23" i="1" s="1"/>
  <c r="P23" i="1" s="1"/>
  <c r="Q23" i="1" s="1"/>
  <c r="AE23" i="1"/>
  <c r="R18" i="1"/>
  <c r="N18" i="1"/>
  <c r="BA18" i="1" s="1"/>
  <c r="BC18" i="1" s="1"/>
  <c r="M18" i="1"/>
  <c r="L18" i="1" s="1"/>
  <c r="O18" i="1"/>
  <c r="AL18" i="1"/>
  <c r="X18" i="1"/>
  <c r="Y18" i="1" s="1"/>
  <c r="BB22" i="1"/>
  <c r="AF18" i="1"/>
  <c r="R17" i="1"/>
  <c r="R21" i="1"/>
  <c r="R25" i="1"/>
  <c r="AL21" i="1"/>
  <c r="AL25" i="1"/>
  <c r="BI18" i="1"/>
  <c r="CY18" i="1"/>
  <c r="AZ18" i="1" s="1"/>
  <c r="BB18" i="1" s="1"/>
  <c r="M21" i="1"/>
  <c r="L21" i="1" s="1"/>
  <c r="CY22" i="1"/>
  <c r="AZ22" i="1" s="1"/>
  <c r="M25" i="1"/>
  <c r="L25" i="1" s="1"/>
  <c r="BJ18" i="1"/>
  <c r="BN18" i="1" s="1"/>
  <c r="BO18" i="1" s="1"/>
  <c r="AL20" i="1"/>
  <c r="N21" i="1"/>
  <c r="BA21" i="1" s="1"/>
  <c r="BC21" i="1" s="1"/>
  <c r="BJ22" i="1"/>
  <c r="BN22" i="1" s="1"/>
  <c r="BO22" i="1" s="1"/>
  <c r="AL24" i="1"/>
  <c r="N25" i="1"/>
  <c r="BA25" i="1" s="1"/>
  <c r="BC25" i="1" s="1"/>
  <c r="AL17" i="1"/>
  <c r="M17" i="1"/>
  <c r="L17" i="1" s="1"/>
  <c r="BI22" i="1"/>
  <c r="N17" i="1"/>
  <c r="BA17" i="1" s="1"/>
  <c r="BC17" i="1" s="1"/>
  <c r="AH23" i="1"/>
  <c r="W17" i="1"/>
  <c r="M20" i="1"/>
  <c r="L20" i="1" s="1"/>
  <c r="W21" i="1"/>
  <c r="BI21" i="1"/>
  <c r="M24" i="1"/>
  <c r="L24" i="1" s="1"/>
  <c r="W25" i="1"/>
  <c r="BI25" i="1"/>
  <c r="N20" i="1"/>
  <c r="BA20" i="1" s="1"/>
  <c r="BC20" i="1" s="1"/>
  <c r="BJ21" i="1"/>
  <c r="BN21" i="1" s="1"/>
  <c r="BO21" i="1" s="1"/>
  <c r="N24" i="1"/>
  <c r="BA24" i="1" s="1"/>
  <c r="BC24" i="1" s="1"/>
  <c r="BJ25" i="1"/>
  <c r="BN25" i="1" s="1"/>
  <c r="BO25" i="1" s="1"/>
  <c r="W20" i="1"/>
  <c r="W24" i="1"/>
  <c r="AE20" i="1" l="1"/>
  <c r="U21" i="1"/>
  <c r="S21" i="1" s="1"/>
  <c r="V21" i="1" s="1"/>
  <c r="P21" i="1" s="1"/>
  <c r="Q21" i="1" s="1"/>
  <c r="AE21" i="1"/>
  <c r="AE22" i="1"/>
  <c r="U22" i="1"/>
  <c r="S22" i="1" s="1"/>
  <c r="V22" i="1" s="1"/>
  <c r="P22" i="1" s="1"/>
  <c r="Q22" i="1" s="1"/>
  <c r="Z18" i="1"/>
  <c r="AD18" i="1" s="1"/>
  <c r="AG18" i="1"/>
  <c r="AH18" i="1" s="1"/>
  <c r="X25" i="1"/>
  <c r="Y25" i="1" s="1"/>
  <c r="AE19" i="1"/>
  <c r="X24" i="1"/>
  <c r="Y24" i="1" s="1"/>
  <c r="AE24" i="1"/>
  <c r="AE17" i="1"/>
  <c r="X20" i="1"/>
  <c r="Y20" i="1" s="1"/>
  <c r="X19" i="1"/>
  <c r="Y19" i="1" s="1"/>
  <c r="U19" i="1" s="1"/>
  <c r="S19" i="1" s="1"/>
  <c r="V19" i="1" s="1"/>
  <c r="P19" i="1" s="1"/>
  <c r="Q19" i="1" s="1"/>
  <c r="AE25" i="1"/>
  <c r="U25" i="1"/>
  <c r="S25" i="1" s="1"/>
  <c r="V25" i="1" s="1"/>
  <c r="P25" i="1" s="1"/>
  <c r="Q25" i="1" s="1"/>
  <c r="X22" i="1"/>
  <c r="Y22" i="1" s="1"/>
  <c r="X21" i="1"/>
  <c r="Y21" i="1" s="1"/>
  <c r="AE18" i="1"/>
  <c r="U18" i="1"/>
  <c r="S18" i="1" s="1"/>
  <c r="V18" i="1" s="1"/>
  <c r="P18" i="1" s="1"/>
  <c r="Q18" i="1" s="1"/>
  <c r="X17" i="1"/>
  <c r="Y17" i="1" s="1"/>
  <c r="AG17" i="1" l="1"/>
  <c r="Z17" i="1"/>
  <c r="AD17" i="1" s="1"/>
  <c r="AF17" i="1"/>
  <c r="AG24" i="1"/>
  <c r="AH24" i="1" s="1"/>
  <c r="AF24" i="1"/>
  <c r="Z24" i="1"/>
  <c r="AD24" i="1" s="1"/>
  <c r="Z22" i="1"/>
  <c r="AD22" i="1" s="1"/>
  <c r="AG22" i="1"/>
  <c r="AH22" i="1" s="1"/>
  <c r="AF22" i="1"/>
  <c r="U24" i="1"/>
  <c r="S24" i="1" s="1"/>
  <c r="V24" i="1" s="1"/>
  <c r="P24" i="1" s="1"/>
  <c r="Q24" i="1" s="1"/>
  <c r="Z20" i="1"/>
  <c r="AD20" i="1" s="1"/>
  <c r="AG20" i="1"/>
  <c r="AH20" i="1" s="1"/>
  <c r="AF20" i="1"/>
  <c r="U17" i="1"/>
  <c r="S17" i="1" s="1"/>
  <c r="V17" i="1" s="1"/>
  <c r="P17" i="1" s="1"/>
  <c r="Q17" i="1" s="1"/>
  <c r="Z19" i="1"/>
  <c r="AD19" i="1" s="1"/>
  <c r="AG19" i="1"/>
  <c r="AH19" i="1" s="1"/>
  <c r="AF19" i="1"/>
  <c r="U20" i="1"/>
  <c r="S20" i="1" s="1"/>
  <c r="V20" i="1" s="1"/>
  <c r="P20" i="1" s="1"/>
  <c r="Q20" i="1" s="1"/>
  <c r="AG21" i="1"/>
  <c r="AH21" i="1" s="1"/>
  <c r="Z21" i="1"/>
  <c r="AD21" i="1" s="1"/>
  <c r="AF21" i="1"/>
  <c r="AG25" i="1"/>
  <c r="Z25" i="1"/>
  <c r="AD25" i="1" s="1"/>
  <c r="AF25" i="1"/>
  <c r="AH25" i="1" l="1"/>
  <c r="AH17" i="1"/>
</calcChain>
</file>

<file path=xl/sharedStrings.xml><?xml version="1.0" encoding="utf-8"?>
<sst xmlns="http://schemas.openxmlformats.org/spreadsheetml/2006/main" count="1007" uniqueCount="474">
  <si>
    <t>File opened</t>
  </si>
  <si>
    <t>2024-08-10 14:34:26</t>
  </si>
  <si>
    <t>Console s/n</t>
  </si>
  <si>
    <t>68C-901325</t>
  </si>
  <si>
    <t>Console ver</t>
  </si>
  <si>
    <t>Bluestem v.2.1.13</t>
  </si>
  <si>
    <t>Scripts ver</t>
  </si>
  <si>
    <t>2024.01  2.1.13, Apr 2024</t>
  </si>
  <si>
    <t>Head s/n</t>
  </si>
  <si>
    <t>68H-711952</t>
  </si>
  <si>
    <t>Head ver</t>
  </si>
  <si>
    <t>1.4.23</t>
  </si>
  <si>
    <t>Head cal</t>
  </si>
  <si>
    <t>{"chamberpressurezero": "2.71145", "h2oazero": "1.06185", "flowazero": "0.31589", "co2bspan1": "0.999819", "h2obspan1": "1.00055", "co2bspan2b": "0.308957", "flowbzero": "0.3352", "h2oaspan2b": "0.0688999", "co2aspan1": "0.99979", "h2oaspan1": "1.00573", "h2obspan2b": "0.0684141", "h2oaspan2a": "0.0685076", "co2bspanconc1": "2505", "h2oaspanconc1": "12.09", "co2aspan2": "-0.0211807", "tazero": "0.0137367", "co2aspan2a": "0.311741", "co2azero": "0.8881", "co2bspanconc2": "300.8", "co2aspanconc2": "300.8", "co2bspan2a": "0.311057", "ssa_ref": "37837.5", "co2aspanconc1": "2505", "oxygen": "21", "flowmeterzero": "2.49056", "co2bspan2": "-0.021122", "tbzero": "-0.0317039", "h2obspanconc2": "16.89", "h2obspan2a": "0.0683765", "co2aspan2b": "0.309617", "h2oaspanconc2": "0", "h2obspan2": "0", "h2obspanconc1": "12.09", "co2bzero": "0.910459", "h2obzero": "1.06594", "ssb_ref": "36821.3", "h2oaspan2": "0"}</t>
  </si>
  <si>
    <t>Factory cal date</t>
  </si>
  <si>
    <t>23 Aug 2022</t>
  </si>
  <si>
    <t>CO2 rangematch</t>
  </si>
  <si>
    <t>Fri Aug  2 14:25</t>
  </si>
  <si>
    <t>H2O rangematch</t>
  </si>
  <si>
    <t>Fri Aug  2 14:32</t>
  </si>
  <si>
    <t>Chamber type</t>
  </si>
  <si>
    <t>6800-01A</t>
  </si>
  <si>
    <t>Chamber s/n</t>
  </si>
  <si>
    <t>MPF-831724</t>
  </si>
  <si>
    <t>Chamber rev</t>
  </si>
  <si>
    <t>0</t>
  </si>
  <si>
    <t>Chamber cal</t>
  </si>
  <si>
    <t>Fluorometer</t>
  </si>
  <si>
    <t>Flr. Version</t>
  </si>
  <si>
    <t>14:34:26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</si>
  <si>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</si>
  <si>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</si>
  <si>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</si>
  <si>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</si>
  <si>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</si>
  <si>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</si>
  <si>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</si>
  <si>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</si>
  <si>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</si>
  <si>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</si>
  <si>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</si>
  <si>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</si>
  <si>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</si>
  <si>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</si>
  <si>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</si>
  <si>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</si>
  <si>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</si>
  <si>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</si>
  <si>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</si>
  <si>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</si>
  <si>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</si>
  <si>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</si>
  <si>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</si>
  <si>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</si>
  <si>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</si>
  <si>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</si>
  <si>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</si>
  <si>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</si>
  <si>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</si>
  <si>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</si>
  <si>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</si>
  <si>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</si>
  <si>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</si>
  <si>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</si>
  <si>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</si>
  <si>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</si>
  <si>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</si>
  <si>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</si>
  <si>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</si>
  <si>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</si>
  <si>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</si>
  <si>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</si>
  <si>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</si>
  <si>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</si>
  <si>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</si>
  <si>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</si>
  <si>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</si>
  <si>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</si>
  <si>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</si>
  <si>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</si>
  <si>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</si>
  <si>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</si>
  <si>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</si>
  <si>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3.71132 194.176 358.672 611.122 855.946 1051.92 1231.27 1282.17</t>
  </si>
  <si>
    <t>Fs_true</t>
  </si>
  <si>
    <t>0.124961 217.567 378.569 592.749 807.157 1001.21 1200.88 1400.7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</si>
  <si>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</si>
  <si>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</si>
  <si>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</si>
  <si>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</si>
  <si>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</si>
  <si>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</si>
  <si>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</si>
  <si>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</si>
  <si>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</si>
  <si>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</si>
  <si>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</si>
  <si>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</si>
  <si>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</si>
  <si>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</si>
  <si>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</si>
  <si>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</si>
  <si>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</si>
  <si>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</si>
  <si>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</si>
  <si>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</si>
  <si>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</si>
  <si>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</si>
  <si>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</si>
  <si>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</si>
  <si>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</si>
  <si>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</si>
  <si>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</si>
  <si>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</si>
  <si>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block</t>
  </si>
  <si>
    <t>row</t>
  </si>
  <si>
    <t>vine</t>
  </si>
  <si>
    <t>replicate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</si>
  <si>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</si>
  <si>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</si>
  <si>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</si>
  <si>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</si>
  <si>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</si>
  <si>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</si>
  <si>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</si>
  <si>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</si>
  <si>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</si>
  <si>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</si>
  <si>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</si>
  <si>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</si>
  <si>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</si>
  <si>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</si>
  <si>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</si>
  <si>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</si>
  <si>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</si>
  <si>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</si>
  <si>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</si>
  <si>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</si>
  <si>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</si>
  <si>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</si>
  <si>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</si>
  <si>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</si>
  <si>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</si>
  <si>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</si>
  <si>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</si>
  <si>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</si>
  <si>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</si>
  <si>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</si>
  <si>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</si>
  <si>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</si>
  <si>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</si>
  <si>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</si>
  <si>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</si>
  <si>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</si>
  <si>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</si>
  <si>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</si>
  <si>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</si>
  <si>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</si>
  <si>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</si>
  <si>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</si>
  <si>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</si>
  <si>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</si>
  <si>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</si>
  <si>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</si>
  <si>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</si>
  <si>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</si>
  <si>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</si>
  <si>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</si>
  <si>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</si>
  <si>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</si>
  <si>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</si>
  <si>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</si>
  <si>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</si>
  <si>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</si>
  <si>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</si>
  <si>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</si>
  <si>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</si>
  <si>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</si>
  <si>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</si>
  <si>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</si>
  <si>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</si>
  <si>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</si>
  <si>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</si>
  <si>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</si>
  <si>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</si>
  <si>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</si>
  <si>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</si>
  <si>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</si>
  <si>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</si>
  <si>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</si>
  <si>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</si>
  <si>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</si>
  <si>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</si>
  <si>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</si>
  <si>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</si>
  <si>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</si>
  <si>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</si>
  <si>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</si>
  <si>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</si>
  <si>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</si>
  <si>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</si>
  <si>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</si>
  <si>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</si>
  <si>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</si>
  <si>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</si>
  <si>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</si>
  <si>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</si>
  <si>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</si>
  <si>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</si>
  <si>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</si>
  <si>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</si>
  <si>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</si>
  <si>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</si>
  <si>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</si>
  <si>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</si>
  <si>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</si>
  <si>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</si>
  <si>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</si>
  <si>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</si>
  <si>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</si>
  <si>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</si>
  <si>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</si>
  <si>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</si>
  <si>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</si>
  <si>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</si>
  <si>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</si>
  <si>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</si>
  <si>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</si>
  <si>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</si>
  <si>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</si>
  <si>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</si>
  <si>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</si>
  <si>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</si>
  <si>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</si>
  <si>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</si>
  <si>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</si>
  <si>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</si>
  <si>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</si>
  <si>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</si>
  <si>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</si>
  <si>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</si>
  <si>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</si>
  <si>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</si>
  <si>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</si>
  <si>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</si>
  <si>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</si>
  <si>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</si>
  <si>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</si>
  <si>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</si>
  <si>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</si>
  <si>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</si>
  <si>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</si>
  <si>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</si>
  <si>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</si>
  <si>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</si>
  <si>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</si>
  <si>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</si>
  <si>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</si>
  <si>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</si>
  <si>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</si>
  <si>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</si>
  <si>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</si>
  <si>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</si>
  <si>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</si>
  <si>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</si>
  <si>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</si>
  <si>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</si>
  <si>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</si>
  <si>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</si>
  <si>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</si>
  <si>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</si>
  <si>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</si>
  <si>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</si>
  <si>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</si>
  <si>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</si>
  <si>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</si>
  <si>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</si>
  <si>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</si>
  <si>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</si>
  <si>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</si>
  <si>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</si>
  <si>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</si>
  <si>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</si>
  <si>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</si>
  <si>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</si>
  <si>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</si>
  <si>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</si>
  <si>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</si>
  <si>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</si>
  <si>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</si>
  <si>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</si>
  <si>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</si>
  <si>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</si>
  <si>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</si>
  <si>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</si>
  <si>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</si>
  <si>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</si>
  <si>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</si>
  <si>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</si>
  <si>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</si>
  <si>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</si>
  <si>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</si>
  <si>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</si>
  <si>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</si>
  <si>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</si>
  <si>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</si>
  <si>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</si>
  <si>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</si>
  <si>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</si>
  <si>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</si>
  <si>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</si>
  <si>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</si>
  <si>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</si>
  <si>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</si>
  <si>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</si>
  <si>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</si>
  <si>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</si>
  <si>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</si>
  <si>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</si>
  <si>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</si>
  <si>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</si>
  <si>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</si>
  <si>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</si>
  <si>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</si>
  <si>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</si>
  <si>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</si>
  <si>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</si>
  <si>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</si>
  <si>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</si>
  <si>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</si>
  <si>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</si>
  <si>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</si>
  <si>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</si>
  <si>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</si>
  <si>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</si>
  <si>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</si>
  <si>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</si>
  <si>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</si>
  <si>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</si>
  <si>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</si>
  <si>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</si>
  <si>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</si>
  <si>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</si>
  <si>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</si>
  <si>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</si>
  <si>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</si>
  <si>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</si>
  <si>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</si>
  <si>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</si>
  <si>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</si>
  <si>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</si>
  <si>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</si>
  <si>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</si>
  <si>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</si>
  <si>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</si>
  <si>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</si>
  <si>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</si>
  <si>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</si>
  <si>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</si>
  <si>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</si>
  <si>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</si>
  <si>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</si>
  <si>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</si>
  <si>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</si>
  <si>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</si>
  <si>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</si>
  <si>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</si>
  <si>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</si>
  <si>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</si>
  <si>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</si>
  <si>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</si>
  <si>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</si>
  <si>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</si>
  <si>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</si>
  <si>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</si>
  <si>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</si>
  <si>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</si>
  <si>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</si>
  <si>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</si>
  <si>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</si>
  <si>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</si>
  <si>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</si>
  <si>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</si>
  <si>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</si>
  <si>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</si>
  <si>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</si>
  <si>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</si>
  <si>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</si>
  <si>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</si>
  <si>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</si>
  <si>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</si>
  <si>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</si>
  <si>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</si>
  <si>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</si>
  <si>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</si>
  <si>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</si>
  <si>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</si>
  <si>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</si>
  <si>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</si>
  <si>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</si>
  <si>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</si>
  <si>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</si>
  <si>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</si>
  <si>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</si>
  <si>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</si>
  <si>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</si>
  <si>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</si>
  <si>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</si>
  <si>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</si>
  <si>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</si>
  <si>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</si>
  <si>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</si>
  <si>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</si>
  <si>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</si>
  <si>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</si>
  <si>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</si>
  <si>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</si>
  <si>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</si>
  <si>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</si>
  <si>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20220824 15:05:47</t>
  </si>
  <si>
    <t>15:05:47</t>
  </si>
  <si>
    <t>a</t>
  </si>
  <si>
    <t>2</t>
  </si>
  <si>
    <t>1</t>
  </si>
  <si>
    <t>MPF-2114-20240810-14_34_50</t>
  </si>
  <si>
    <t>-</t>
  </si>
  <si>
    <t>0: Broadleaf</t>
  </si>
  <si>
    <t>15:06:13</t>
  </si>
  <si>
    <t>0/3</t>
  </si>
  <si>
    <t>10111111</t>
  </si>
  <si>
    <t>oioooooo</t>
  </si>
  <si>
    <t>on</t>
  </si>
  <si>
    <t>20220824 15:28:33</t>
  </si>
  <si>
    <t>15:28:33</t>
  </si>
  <si>
    <t>MPF-2115-20240810-14_57_36</t>
  </si>
  <si>
    <t>DARK-2116-20240810-14_57_44</t>
  </si>
  <si>
    <t>15:28:53</t>
  </si>
  <si>
    <t>2/3</t>
  </si>
  <si>
    <t>20220824 15:33:33</t>
  </si>
  <si>
    <t>15:33:33</t>
  </si>
  <si>
    <t>MPF-2117-20240810-15_02_36</t>
  </si>
  <si>
    <t>DARK-2118-20240810-15_02_44</t>
  </si>
  <si>
    <t>15:33:51</t>
  </si>
  <si>
    <t>20220824 15:38:33</t>
  </si>
  <si>
    <t>15:38:33</t>
  </si>
  <si>
    <t>MPF-2119-20240810-15_07_36</t>
  </si>
  <si>
    <t>DARK-2120-20240810-15_07_43</t>
  </si>
  <si>
    <t>15:38:53</t>
  </si>
  <si>
    <t>20220824 15:43:33</t>
  </si>
  <si>
    <t>15:43:33</t>
  </si>
  <si>
    <t>MPF-2121-20240810-15_12_36</t>
  </si>
  <si>
    <t>DARK-2122-20240810-15_12_44</t>
  </si>
  <si>
    <t>15:43:55</t>
  </si>
  <si>
    <t>20220824 15:48:33</t>
  </si>
  <si>
    <t>15:48:33</t>
  </si>
  <si>
    <t>MPF-2123-20240810-15_17_36</t>
  </si>
  <si>
    <t>DARK-2124-20240810-15_17_44</t>
  </si>
  <si>
    <t>15:49:03</t>
  </si>
  <si>
    <t>20220824 15:53:33</t>
  </si>
  <si>
    <t>15:53:33</t>
  </si>
  <si>
    <t>MPF-2125-20240810-15_22_36</t>
  </si>
  <si>
    <t>DARK-2126-20240810-15_22_43</t>
  </si>
  <si>
    <t>15:53:51</t>
  </si>
  <si>
    <t>20220824 15:58:33</t>
  </si>
  <si>
    <t>15:58:33</t>
  </si>
  <si>
    <t>MPF-2127-20240810-15_27_36</t>
  </si>
  <si>
    <t>DARK-2128-20240810-15_27_44</t>
  </si>
  <si>
    <t>15:58:54</t>
  </si>
  <si>
    <t>3/3</t>
  </si>
  <si>
    <t>20220824 16:03:34</t>
  </si>
  <si>
    <t>16:03:34</t>
  </si>
  <si>
    <t>MPF-2129-20240810-15_32_37</t>
  </si>
  <si>
    <t>DARK-2130-20240810-15_32_45</t>
  </si>
  <si>
    <t>16:03:59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</si>
</sst>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Z25"/>
  <sheetViews>
    <sheetView tabSelected="1" workbookViewId="0"/>
  </sheetViews>
  <sheetFormatPr baseColWidth="10" defaultColWidth="8.83203125" defaultRowHeight="15" x14ac:dyDescent="0.2"/>
  <sheetData>
    <row r="2" spans="1:286" x14ac:dyDescent="0.2">
      <c r="A2" t="s">
        <v>31</v>
      </c>
      <c r="B2" t="s">
        <v>32</v>
      </c>
      <c r="C2" t="s">
        <v>34</v>
      </c>
    </row>
    <row r="3" spans="1:286" x14ac:dyDescent="0.2">
      <c r="B3" t="s">
        <v>33</v>
      </c>
      <c r="C3">
        <v>21</v>
      </c>
    </row>
    <row r="4" spans="1:286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6" x14ac:dyDescent="0.2">
      <c r="B5" t="s">
        <v>21</v>
      </c>
      <c r="C5" t="s">
        <v>38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86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6" x14ac:dyDescent="0.2">
      <c r="B7">
        <v>0</v>
      </c>
      <c r="C7">
        <v>0</v>
      </c>
      <c r="D7">
        <v>0</v>
      </c>
      <c r="E7">
        <v>1</v>
      </c>
    </row>
    <row r="8" spans="1:286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6" x14ac:dyDescent="0.2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6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86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6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86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</row>
    <row r="15" spans="1:286" x14ac:dyDescent="0.2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90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174</v>
      </c>
      <c r="CL15" t="s">
        <v>195</v>
      </c>
      <c r="CM15" t="s">
        <v>196</v>
      </c>
      <c r="CN15" t="s">
        <v>197</v>
      </c>
      <c r="CO15" t="s">
        <v>148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118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109</v>
      </c>
      <c r="FF15" t="s">
        <v>112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</row>
    <row r="16" spans="1:286" x14ac:dyDescent="0.2">
      <c r="B16" t="s">
        <v>388</v>
      </c>
      <c r="C16" t="s">
        <v>388</v>
      </c>
      <c r="F16" t="s">
        <v>388</v>
      </c>
      <c r="K16" t="s">
        <v>388</v>
      </c>
      <c r="L16" t="s">
        <v>389</v>
      </c>
      <c r="M16" t="s">
        <v>390</v>
      </c>
      <c r="N16" t="s">
        <v>391</v>
      </c>
      <c r="O16" t="s">
        <v>392</v>
      </c>
      <c r="P16" t="s">
        <v>392</v>
      </c>
      <c r="Q16" t="s">
        <v>221</v>
      </c>
      <c r="R16" t="s">
        <v>221</v>
      </c>
      <c r="S16" t="s">
        <v>389</v>
      </c>
      <c r="T16" t="s">
        <v>389</v>
      </c>
      <c r="U16" t="s">
        <v>389</v>
      </c>
      <c r="V16" t="s">
        <v>389</v>
      </c>
      <c r="W16" t="s">
        <v>393</v>
      </c>
      <c r="X16" t="s">
        <v>394</v>
      </c>
      <c r="Y16" t="s">
        <v>394</v>
      </c>
      <c r="Z16" t="s">
        <v>395</v>
      </c>
      <c r="AA16" t="s">
        <v>396</v>
      </c>
      <c r="AB16" t="s">
        <v>395</v>
      </c>
      <c r="AC16" t="s">
        <v>395</v>
      </c>
      <c r="AD16" t="s">
        <v>395</v>
      </c>
      <c r="AE16" t="s">
        <v>393</v>
      </c>
      <c r="AF16" t="s">
        <v>393</v>
      </c>
      <c r="AG16" t="s">
        <v>393</v>
      </c>
      <c r="AH16" t="s">
        <v>393</v>
      </c>
      <c r="AI16" t="s">
        <v>397</v>
      </c>
      <c r="AJ16" t="s">
        <v>396</v>
      </c>
      <c r="AL16" t="s">
        <v>396</v>
      </c>
      <c r="AM16" t="s">
        <v>397</v>
      </c>
      <c r="AS16" t="s">
        <v>391</v>
      </c>
      <c r="AZ16" t="s">
        <v>391</v>
      </c>
      <c r="BA16" t="s">
        <v>391</v>
      </c>
      <c r="BB16" t="s">
        <v>391</v>
      </c>
      <c r="BC16" t="s">
        <v>398</v>
      </c>
      <c r="BQ16" t="s">
        <v>399</v>
      </c>
      <c r="BS16" t="s">
        <v>399</v>
      </c>
      <c r="BT16" t="s">
        <v>391</v>
      </c>
      <c r="BW16" t="s">
        <v>399</v>
      </c>
      <c r="BX16" t="s">
        <v>396</v>
      </c>
      <c r="CA16" t="s">
        <v>400</v>
      </c>
      <c r="CB16" t="s">
        <v>400</v>
      </c>
      <c r="CD16" t="s">
        <v>401</v>
      </c>
      <c r="CE16" t="s">
        <v>399</v>
      </c>
      <c r="CG16" t="s">
        <v>399</v>
      </c>
      <c r="CH16" t="s">
        <v>391</v>
      </c>
      <c r="CL16" t="s">
        <v>399</v>
      </c>
      <c r="CN16" t="s">
        <v>402</v>
      </c>
      <c r="CQ16" t="s">
        <v>399</v>
      </c>
      <c r="CR16" t="s">
        <v>399</v>
      </c>
      <c r="CT16" t="s">
        <v>399</v>
      </c>
      <c r="CV16" t="s">
        <v>399</v>
      </c>
      <c r="CX16" t="s">
        <v>391</v>
      </c>
      <c r="CY16" t="s">
        <v>391</v>
      </c>
      <c r="DA16" t="s">
        <v>403</v>
      </c>
      <c r="DB16" t="s">
        <v>404</v>
      </c>
      <c r="DE16" t="s">
        <v>389</v>
      </c>
      <c r="DF16" t="s">
        <v>388</v>
      </c>
      <c r="DG16" t="s">
        <v>392</v>
      </c>
      <c r="DH16" t="s">
        <v>392</v>
      </c>
      <c r="DI16" t="s">
        <v>405</v>
      </c>
      <c r="DJ16" t="s">
        <v>405</v>
      </c>
      <c r="DK16" t="s">
        <v>392</v>
      </c>
      <c r="DL16" t="s">
        <v>405</v>
      </c>
      <c r="DM16" t="s">
        <v>397</v>
      </c>
      <c r="DN16" t="s">
        <v>395</v>
      </c>
      <c r="DO16" t="s">
        <v>395</v>
      </c>
      <c r="DP16" t="s">
        <v>394</v>
      </c>
      <c r="DQ16" t="s">
        <v>394</v>
      </c>
      <c r="DR16" t="s">
        <v>394</v>
      </c>
      <c r="DS16" t="s">
        <v>394</v>
      </c>
      <c r="DT16" t="s">
        <v>394</v>
      </c>
      <c r="DU16" t="s">
        <v>406</v>
      </c>
      <c r="DV16" t="s">
        <v>391</v>
      </c>
      <c r="DW16" t="s">
        <v>391</v>
      </c>
      <c r="DX16" t="s">
        <v>392</v>
      </c>
      <c r="DY16" t="s">
        <v>392</v>
      </c>
      <c r="DZ16" t="s">
        <v>392</v>
      </c>
      <c r="EA16" t="s">
        <v>405</v>
      </c>
      <c r="EB16" t="s">
        <v>392</v>
      </c>
      <c r="EC16" t="s">
        <v>405</v>
      </c>
      <c r="ED16" t="s">
        <v>395</v>
      </c>
      <c r="EE16" t="s">
        <v>395</v>
      </c>
      <c r="EF16" t="s">
        <v>394</v>
      </c>
      <c r="EG16" t="s">
        <v>394</v>
      </c>
      <c r="EH16" t="s">
        <v>391</v>
      </c>
      <c r="EM16" t="s">
        <v>391</v>
      </c>
      <c r="EP16" t="s">
        <v>394</v>
      </c>
      <c r="EQ16" t="s">
        <v>394</v>
      </c>
      <c r="ER16" t="s">
        <v>394</v>
      </c>
      <c r="ES16" t="s">
        <v>394</v>
      </c>
      <c r="ET16" t="s">
        <v>394</v>
      </c>
      <c r="EU16" t="s">
        <v>391</v>
      </c>
      <c r="EV16" t="s">
        <v>391</v>
      </c>
      <c r="EW16" t="s">
        <v>391</v>
      </c>
      <c r="EX16" t="s">
        <v>388</v>
      </c>
      <c r="FA16" t="s">
        <v>407</v>
      </c>
      <c r="FB16" t="s">
        <v>407</v>
      </c>
      <c r="FD16" t="s">
        <v>388</v>
      </c>
      <c r="FE16" t="s">
        <v>408</v>
      </c>
      <c r="FG16" t="s">
        <v>388</v>
      </c>
      <c r="FH16" t="s">
        <v>388</v>
      </c>
      <c r="FJ16" t="s">
        <v>409</v>
      </c>
      <c r="FK16" t="s">
        <v>410</v>
      </c>
      <c r="FL16" t="s">
        <v>409</v>
      </c>
      <c r="FM16" t="s">
        <v>410</v>
      </c>
      <c r="FN16" t="s">
        <v>409</v>
      </c>
      <c r="FO16" t="s">
        <v>410</v>
      </c>
      <c r="FP16" t="s">
        <v>396</v>
      </c>
      <c r="FQ16" t="s">
        <v>396</v>
      </c>
      <c r="FR16" t="s">
        <v>392</v>
      </c>
      <c r="FS16" t="s">
        <v>411</v>
      </c>
      <c r="FT16" t="s">
        <v>392</v>
      </c>
      <c r="FW16" t="s">
        <v>412</v>
      </c>
      <c r="FZ16" t="s">
        <v>405</v>
      </c>
      <c r="GA16" t="s">
        <v>413</v>
      </c>
      <c r="GB16" t="s">
        <v>405</v>
      </c>
      <c r="GG16" t="s">
        <v>414</v>
      </c>
      <c r="GH16" t="s">
        <v>414</v>
      </c>
      <c r="GU16" t="s">
        <v>414</v>
      </c>
      <c r="GV16" t="s">
        <v>414</v>
      </c>
      <c r="GW16" t="s">
        <v>415</v>
      </c>
      <c r="GX16" t="s">
        <v>415</v>
      </c>
      <c r="GY16" t="s">
        <v>394</v>
      </c>
      <c r="GZ16" t="s">
        <v>394</v>
      </c>
      <c r="HA16" t="s">
        <v>396</v>
      </c>
      <c r="HB16" t="s">
        <v>394</v>
      </c>
      <c r="HC16" t="s">
        <v>405</v>
      </c>
      <c r="HD16" t="s">
        <v>396</v>
      </c>
      <c r="HE16" t="s">
        <v>396</v>
      </c>
      <c r="HG16" t="s">
        <v>414</v>
      </c>
      <c r="HH16" t="s">
        <v>414</v>
      </c>
      <c r="HI16" t="s">
        <v>414</v>
      </c>
      <c r="HJ16" t="s">
        <v>414</v>
      </c>
      <c r="HK16" t="s">
        <v>414</v>
      </c>
      <c r="HL16" t="s">
        <v>414</v>
      </c>
      <c r="HM16" t="s">
        <v>414</v>
      </c>
      <c r="HN16" t="s">
        <v>416</v>
      </c>
      <c r="HO16" t="s">
        <v>416</v>
      </c>
      <c r="HP16" t="s">
        <v>417</v>
      </c>
      <c r="HQ16" t="s">
        <v>416</v>
      </c>
      <c r="HR16" t="s">
        <v>414</v>
      </c>
      <c r="HS16" t="s">
        <v>414</v>
      </c>
      <c r="HT16" t="s">
        <v>414</v>
      </c>
      <c r="HU16" t="s">
        <v>414</v>
      </c>
      <c r="HV16" t="s">
        <v>414</v>
      </c>
      <c r="HW16" t="s">
        <v>414</v>
      </c>
      <c r="HX16" t="s">
        <v>414</v>
      </c>
      <c r="HY16" t="s">
        <v>414</v>
      </c>
      <c r="HZ16" t="s">
        <v>414</v>
      </c>
      <c r="IA16" t="s">
        <v>414</v>
      </c>
      <c r="IB16" t="s">
        <v>414</v>
      </c>
      <c r="IC16" t="s">
        <v>414</v>
      </c>
      <c r="IJ16" t="s">
        <v>414</v>
      </c>
      <c r="IK16" t="s">
        <v>396</v>
      </c>
      <c r="IL16" t="s">
        <v>396</v>
      </c>
      <c r="IM16" t="s">
        <v>409</v>
      </c>
      <c r="IN16" t="s">
        <v>410</v>
      </c>
      <c r="IO16" t="s">
        <v>409</v>
      </c>
      <c r="IS16" t="s">
        <v>410</v>
      </c>
      <c r="IW16" t="s">
        <v>392</v>
      </c>
      <c r="IX16" t="s">
        <v>392</v>
      </c>
      <c r="IY16" t="s">
        <v>405</v>
      </c>
      <c r="IZ16" t="s">
        <v>405</v>
      </c>
      <c r="JA16" t="s">
        <v>418</v>
      </c>
      <c r="JB16" t="s">
        <v>418</v>
      </c>
      <c r="JC16" t="s">
        <v>414</v>
      </c>
      <c r="JD16" t="s">
        <v>414</v>
      </c>
      <c r="JE16" t="s">
        <v>414</v>
      </c>
      <c r="JF16" t="s">
        <v>414</v>
      </c>
      <c r="JG16" t="s">
        <v>414</v>
      </c>
      <c r="JH16" t="s">
        <v>414</v>
      </c>
      <c r="JI16" t="s">
        <v>394</v>
      </c>
      <c r="JJ16" t="s">
        <v>414</v>
      </c>
      <c r="JL16" t="s">
        <v>397</v>
      </c>
      <c r="JM16" t="s">
        <v>397</v>
      </c>
      <c r="JN16" t="s">
        <v>394</v>
      </c>
      <c r="JO16" t="s">
        <v>394</v>
      </c>
      <c r="JP16" t="s">
        <v>394</v>
      </c>
      <c r="JQ16" t="s">
        <v>394</v>
      </c>
      <c r="JR16" t="s">
        <v>394</v>
      </c>
      <c r="JS16" t="s">
        <v>396</v>
      </c>
      <c r="JT16" t="s">
        <v>396</v>
      </c>
      <c r="JU16" t="s">
        <v>396</v>
      </c>
      <c r="JV16" t="s">
        <v>394</v>
      </c>
      <c r="JW16" t="s">
        <v>392</v>
      </c>
      <c r="JX16" t="s">
        <v>405</v>
      </c>
      <c r="JY16" t="s">
        <v>396</v>
      </c>
      <c r="JZ16" t="s">
        <v>396</v>
      </c>
    </row>
    <row r="17" spans="1:286" x14ac:dyDescent="0.2">
      <c r="A17">
        <v>1</v>
      </c>
      <c r="B17">
        <v>1661378747.0999999</v>
      </c>
      <c r="C17">
        <v>0</v>
      </c>
      <c r="D17" t="s">
        <v>419</v>
      </c>
      <c r="E17" t="s">
        <v>420</v>
      </c>
      <c r="F17">
        <v>15</v>
      </c>
      <c r="G17" t="s">
        <v>421</v>
      </c>
      <c r="H17" t="s">
        <v>422</v>
      </c>
      <c r="J17" t="s">
        <v>423</v>
      </c>
      <c r="K17">
        <v>1661378739.0999999</v>
      </c>
      <c r="L17">
        <f t="shared" ref="L17:L25" si="0">(M17)/1000</f>
        <v>2.2771872517931345E-3</v>
      </c>
      <c r="M17">
        <f t="shared" ref="M17:M25" si="1">1000*DM17*AK17*(DI17-DJ17)/(100*DB17*(1000-AK17*DI17))</f>
        <v>2.2771872517931344</v>
      </c>
      <c r="N17">
        <f t="shared" ref="N17:N25" si="2">DM17*AK17*(DH17-DG17*(1000-AK17*DJ17)/(1000-AK17*DI17))/(100*DB17)</f>
        <v>-3.12490905305319</v>
      </c>
      <c r="O17">
        <f t="shared" ref="O17:O25" si="3">DG17 - IF(AK17&gt;1, N17*DB17*100/(AM17), 0)</f>
        <v>418.741266666667</v>
      </c>
      <c r="P17">
        <f t="shared" ref="P17:P25" si="4">((V17-L17/2)*O17-N17)/(V17+L17/2)</f>
        <v>432.9670481112729</v>
      </c>
      <c r="Q17">
        <f t="shared" ref="Q17:Q25" si="5">P17*(DN17+DO17)/1000</f>
        <v>43.819496963772536</v>
      </c>
      <c r="R17">
        <f t="shared" ref="R17:R25" si="6">(DG17 - IF(AK17&gt;1, N17*DB17*100/(AM17), 0))*(DN17+DO17)/1000</f>
        <v>42.379741699397321</v>
      </c>
      <c r="S17">
        <f t="shared" ref="S17:S25" si="7">2/((1/U17-1/T17)+SIGN(U17)*SQRT((1/U17-1/T17)*(1/U17-1/T17) + 4*DC17/((DC17+1)*(DC17+1))*(2*1/U17*1/T17-1/T17*1/T17)))</f>
        <v>0.2519557126644052</v>
      </c>
      <c r="T17">
        <f t="shared" ref="T17:T25" si="8">IF(LEFT(DD17,1)&lt;&gt;"0",IF(LEFT(DD17,1)="1",3,DE17),$D$5+$E$5*(DU17*DN17/($K$5*1000))+$F$5*(DU17*DN17/($K$5*1000))*MAX(MIN(DB17,$J$5),$I$5)*MAX(MIN(DB17,$J$5),$I$5)+$G$5*MAX(MIN(DB17,$J$5),$I$5)*(DU17*DN17/($K$5*1000))+$H$5*(DU17*DN17/($K$5*1000))*(DU17*DN17/($K$5*1000)))</f>
        <v>3.0292865020681408</v>
      </c>
      <c r="U17">
        <f t="shared" ref="U17:U25" si="9">L17*(1000-(1000*0.61365*EXP(17.502*Y17/(240.97+Y17))/(DN17+DO17)+DI17)/2)/(1000*0.61365*EXP(17.502*Y17/(240.97+Y17))/(DN17+DO17)-DI17)</f>
        <v>0.24086561877579105</v>
      </c>
      <c r="V17">
        <f t="shared" ref="V17:V25" si="10">1/((DC17+1)/(S17/1.6)+1/(T17/1.37)) + DC17/((DC17+1)/(S17/1.6) + DC17/(T17/1.37))</f>
        <v>0.15149673169912933</v>
      </c>
      <c r="W17">
        <f t="shared" ref="W17:W25" si="11">(CX17*DA17)</f>
        <v>3.9904788143639994E-3</v>
      </c>
      <c r="X17">
        <f t="shared" ref="X17:X25" si="12">(DP17+(W17+2*0.95*0.0000000567*(((DP17+$B$7)+273)^4-(DP17+273)^4)-44100*L17)/(1.84*29.3*T17+8*0.95*0.0000000567*(DP17+273)^3))</f>
        <v>21.417401084002424</v>
      </c>
      <c r="Y17">
        <f t="shared" ref="Y17:Y25" si="13">($C$7*DQ17+$D$7*DR17+$E$7*X17)</f>
        <v>21.417401084002424</v>
      </c>
      <c r="Z17">
        <f t="shared" ref="Z17:Z25" si="14">0.61365*EXP(17.502*Y17/(240.97+Y17))</f>
        <v>2.5606782628637408</v>
      </c>
      <c r="AA17">
        <f t="shared" ref="AA17:AA25" si="15">(AB17/AC17*100)</f>
        <v>61.212945035185342</v>
      </c>
      <c r="AB17">
        <f t="shared" ref="AB17:AB25" si="16">DI17*(DN17+DO17)/1000</f>
        <v>1.6236241158716376</v>
      </c>
      <c r="AC17">
        <f t="shared" ref="AC17:AC25" si="17">0.61365*EXP(17.502*DP17/(240.97+DP17))</f>
        <v>2.6524195412234697</v>
      </c>
      <c r="AD17">
        <f t="shared" ref="AD17:AD25" si="18">(Z17-DI17*(DN17+DO17)/1000)</f>
        <v>0.93705414699210321</v>
      </c>
      <c r="AE17">
        <f t="shared" ref="AE17:AE25" si="19">(-L17*44100)</f>
        <v>-100.42395780407723</v>
      </c>
      <c r="AF17">
        <f t="shared" ref="AF17:AF25" si="20">2*29.3*T17*0.92*(DP17-Y17)</f>
        <v>94.049604065101519</v>
      </c>
      <c r="AG17">
        <f t="shared" ref="AG17:AG25" si="21">2*0.95*0.0000000567*(((DP17+$B$7)+273)^4-(Y17+273)^4)</f>
        <v>6.3517334166061374</v>
      </c>
      <c r="AH17">
        <f t="shared" ref="AH17:AH25" si="22">W17+AG17+AE17+AF17</f>
        <v>-1.8629843555217462E-2</v>
      </c>
      <c r="AI17">
        <v>195</v>
      </c>
      <c r="AJ17">
        <v>28</v>
      </c>
      <c r="AK17">
        <f t="shared" ref="AK17:AK25" si="23">IF(AI17*$H$13&gt;=AM17,1,(AM17/(AM17-AI17*$H$13)))</f>
        <v>1</v>
      </c>
      <c r="AL17">
        <f t="shared" ref="AL17:AL25" si="24">(AK17-1)*100</f>
        <v>0</v>
      </c>
      <c r="AM17">
        <f t="shared" ref="AM17:AM25" si="25">MAX(0,($B$13+$C$13*DU17)/(1+$D$13*DU17)*DN17/(DP17+273)*$E$13)</f>
        <v>54366.462621114661</v>
      </c>
      <c r="AN17" t="s">
        <v>424</v>
      </c>
      <c r="AO17">
        <v>7920.85</v>
      </c>
      <c r="AP17">
        <v>323.47480000000002</v>
      </c>
      <c r="AQ17">
        <v>1455.7772230284199</v>
      </c>
      <c r="AR17">
        <f t="shared" ref="AR17:AR25" si="26">1-AP17/AQ17</f>
        <v>0.77779924367336728</v>
      </c>
      <c r="AS17">
        <v>-3.12490905305319</v>
      </c>
      <c r="AT17" t="s">
        <v>425</v>
      </c>
      <c r="AU17" t="s">
        <v>425</v>
      </c>
      <c r="AV17">
        <v>0</v>
      </c>
      <c r="AW17">
        <v>0</v>
      </c>
      <c r="AX17" t="e">
        <f t="shared" ref="AX17:AX25" si="27">1-AV17/AW17</f>
        <v>#DIV/0!</v>
      </c>
      <c r="AY17">
        <v>0.5</v>
      </c>
      <c r="AZ17">
        <f t="shared" ref="AZ17:AZ25" si="28">CY17</f>
        <v>2.1002520075599999E-2</v>
      </c>
      <c r="BA17">
        <f t="shared" ref="BA17:BA25" si="29">N17</f>
        <v>-3.12490905305319</v>
      </c>
      <c r="BB17" t="e">
        <f t="shared" ref="BB17:BB25" si="30">AX17*AY17*AZ17</f>
        <v>#DIV/0!</v>
      </c>
      <c r="BC17">
        <f t="shared" ref="BC17:BC25" si="31">(BA17-AS17)/AZ17</f>
        <v>0</v>
      </c>
      <c r="BD17" t="e">
        <f t="shared" ref="BD17:BD25" si="32">(AQ17-AW17)/AW17</f>
        <v>#DIV/0!</v>
      </c>
      <c r="BE17" t="e">
        <f t="shared" ref="BE17:BE25" si="33">AP17/(AR17+AP17/AW17)</f>
        <v>#DIV/0!</v>
      </c>
      <c r="BF17" t="s">
        <v>425</v>
      </c>
      <c r="BG17">
        <v>0</v>
      </c>
      <c r="BH17" t="e">
        <f t="shared" ref="BH17:BH25" si="34">IF(BG17&lt;&gt;0, BG17, BE17)</f>
        <v>#DIV/0!</v>
      </c>
      <c r="BI17" t="e">
        <f t="shared" ref="BI17:BI25" si="35">1-BH17/AW17</f>
        <v>#DIV/0!</v>
      </c>
      <c r="BJ17" t="e">
        <f t="shared" ref="BJ17:BJ25" si="36">(AW17-AV17)/(AW17-BH17)</f>
        <v>#DIV/0!</v>
      </c>
      <c r="BK17" t="e">
        <f t="shared" ref="BK17:BK25" si="37">(AQ17-AW17)/(AQ17-BH17)</f>
        <v>#DIV/0!</v>
      </c>
      <c r="BL17">
        <f t="shared" ref="BL17:BL25" si="38">(AW17-AV17)/(AW17-AP17)</f>
        <v>0</v>
      </c>
      <c r="BM17">
        <f t="shared" ref="BM17:BM25" si="39">(AQ17-AW17)/(AQ17-AP17)</f>
        <v>1.285678802253946</v>
      </c>
      <c r="BN17" t="e">
        <f t="shared" ref="BN17:BN25" si="40">(BJ17*BH17/AV17)</f>
        <v>#DIV/0!</v>
      </c>
      <c r="BO17" t="e">
        <f t="shared" ref="BO17:BO25" si="41">(1-BN17)</f>
        <v>#DIV/0!</v>
      </c>
      <c r="BP17">
        <v>2114</v>
      </c>
      <c r="BQ17">
        <v>290</v>
      </c>
      <c r="BR17">
        <v>1438.52</v>
      </c>
      <c r="BS17">
        <v>295</v>
      </c>
      <c r="BT17">
        <v>7920.85</v>
      </c>
      <c r="BU17">
        <v>1444.15</v>
      </c>
      <c r="BV17">
        <v>-5.63</v>
      </c>
      <c r="BW17">
        <v>300</v>
      </c>
      <c r="BX17">
        <v>24</v>
      </c>
      <c r="BY17">
        <v>1455.7772230284199</v>
      </c>
      <c r="BZ17">
        <v>2.7372031198988398</v>
      </c>
      <c r="CA17">
        <v>-9.2131263872577396</v>
      </c>
      <c r="CB17">
        <v>1.87746592168702</v>
      </c>
      <c r="CC17">
        <v>0.46237328980703002</v>
      </c>
      <c r="CD17">
        <v>-6.5640086763069996E-3</v>
      </c>
      <c r="CE17">
        <v>290</v>
      </c>
      <c r="CF17">
        <v>1430.96</v>
      </c>
      <c r="CG17">
        <v>615</v>
      </c>
      <c r="CH17">
        <v>7916.35</v>
      </c>
      <c r="CI17">
        <v>1444.14</v>
      </c>
      <c r="CJ17">
        <v>-13.18</v>
      </c>
      <c r="CX17">
        <f t="shared" ref="CX17:CX25" si="42">$B$11*DV17+$C$11*DW17+$F$11*EH17*(1-EK17)</f>
        <v>5.0002999999999999E-2</v>
      </c>
      <c r="CY17">
        <f t="shared" ref="CY17:CY25" si="43">CX17*CZ17</f>
        <v>2.1002520075599999E-2</v>
      </c>
      <c r="CZ17">
        <f t="shared" ref="CZ17:CZ25" si="44">($B$11*$D$9+$C$11*$D$9+$F$11*((EU17+EM17)/MAX(EU17+EM17+EV17, 0.1)*$I$9+EV17/MAX(EU17+EM17+EV17, 0.1)*$J$9))/($B$11+$C$11+$F$11)</f>
        <v>0.42002519999999999</v>
      </c>
      <c r="DA17">
        <f t="shared" ref="DA17:DA25" si="45">($B$11*$K$9+$C$11*$K$9+$F$11*((EU17+EM17)/MAX(EU17+EM17+EV17, 0.1)*$P$9+EV17/MAX(EU17+EM17+EV17, 0.1)*$Q$9))/($B$11+$C$11+$F$11)</f>
        <v>7.9804787999999988E-2</v>
      </c>
      <c r="DB17">
        <v>2</v>
      </c>
      <c r="DC17">
        <v>0.5</v>
      </c>
      <c r="DD17" t="s">
        <v>426</v>
      </c>
      <c r="DE17">
        <v>2</v>
      </c>
      <c r="DF17">
        <v>1661378739.0999999</v>
      </c>
      <c r="DG17">
        <v>418.741266666667</v>
      </c>
      <c r="DH17">
        <v>418.12086666666698</v>
      </c>
      <c r="DI17">
        <v>16.042533333333299</v>
      </c>
      <c r="DJ17">
        <v>15.402333333333299</v>
      </c>
      <c r="DK17">
        <v>422.02326666666698</v>
      </c>
      <c r="DL17">
        <v>16.106533333333299</v>
      </c>
      <c r="DM17">
        <v>699.98606666666706</v>
      </c>
      <c r="DN17">
        <v>101.047266666667</v>
      </c>
      <c r="DO17">
        <v>0.16019739999999999</v>
      </c>
      <c r="DP17">
        <v>21.993279999999999</v>
      </c>
      <c r="DQ17">
        <v>21.990726666666699</v>
      </c>
      <c r="DR17">
        <v>999.9</v>
      </c>
      <c r="DS17">
        <v>0</v>
      </c>
      <c r="DT17">
        <v>0</v>
      </c>
      <c r="DU17">
        <v>10005.503333333299</v>
      </c>
      <c r="DV17">
        <v>0</v>
      </c>
      <c r="DW17">
        <v>2.2811699999999999</v>
      </c>
      <c r="DX17">
        <v>0.76240202000000001</v>
      </c>
      <c r="DY17">
        <v>425.64906666666701</v>
      </c>
      <c r="DZ17">
        <v>424.66173333333302</v>
      </c>
      <c r="EA17">
        <v>0.49259266666666701</v>
      </c>
      <c r="EB17">
        <v>418.12086666666698</v>
      </c>
      <c r="EC17">
        <v>15.402333333333299</v>
      </c>
      <c r="ED17">
        <v>1.60613933333333</v>
      </c>
      <c r="EE17">
        <v>1.5563640000000001</v>
      </c>
      <c r="EF17">
        <v>14.0176</v>
      </c>
      <c r="EG17">
        <v>13.53314</v>
      </c>
      <c r="EH17">
        <v>5.0002999999999999E-2</v>
      </c>
      <c r="EI17">
        <v>0</v>
      </c>
      <c r="EJ17">
        <v>0</v>
      </c>
      <c r="EK17">
        <v>0</v>
      </c>
      <c r="EL17">
        <v>323.23399999999998</v>
      </c>
      <c r="EM17">
        <v>5.0002999999999999E-2</v>
      </c>
      <c r="EN17">
        <v>0.878</v>
      </c>
      <c r="EO17">
        <v>-0.75666666666666704</v>
      </c>
      <c r="EP17">
        <v>37.670666666666698</v>
      </c>
      <c r="EQ17">
        <v>42.224800000000002</v>
      </c>
      <c r="ER17">
        <v>40.428933333333298</v>
      </c>
      <c r="ES17">
        <v>41.983066666666701</v>
      </c>
      <c r="ET17">
        <v>39.7622</v>
      </c>
      <c r="EU17">
        <v>0</v>
      </c>
      <c r="EV17">
        <v>0</v>
      </c>
      <c r="EW17">
        <v>0</v>
      </c>
      <c r="EX17">
        <v>1067.2999999523199</v>
      </c>
      <c r="EY17">
        <v>0</v>
      </c>
      <c r="EZ17">
        <v>323.47480000000002</v>
      </c>
      <c r="FA17">
        <v>-12.524615206916801</v>
      </c>
      <c r="FB17">
        <v>-4.00461545591053</v>
      </c>
      <c r="FC17">
        <v>0.94640000000000002</v>
      </c>
      <c r="FD17">
        <v>15</v>
      </c>
      <c r="FE17">
        <v>1661378773.0999999</v>
      </c>
      <c r="FF17" t="s">
        <v>427</v>
      </c>
      <c r="FG17">
        <v>1661378773.0999999</v>
      </c>
      <c r="FH17">
        <v>1661378765.0999999</v>
      </c>
      <c r="FI17">
        <v>37</v>
      </c>
      <c r="FJ17">
        <v>-0.14000000000000001</v>
      </c>
      <c r="FK17">
        <v>0.151</v>
      </c>
      <c r="FL17">
        <v>-3.282</v>
      </c>
      <c r="FM17">
        <v>-6.4000000000000001E-2</v>
      </c>
      <c r="FN17">
        <v>419</v>
      </c>
      <c r="FO17">
        <v>16</v>
      </c>
      <c r="FP17">
        <v>0.28999999999999998</v>
      </c>
      <c r="FQ17">
        <v>0.1</v>
      </c>
      <c r="FR17">
        <v>-0.19308904761904799</v>
      </c>
      <c r="FS17">
        <v>11.7493739532467</v>
      </c>
      <c r="FT17">
        <v>2.0099618965396102</v>
      </c>
      <c r="FU17">
        <v>0</v>
      </c>
      <c r="FV17">
        <v>324.62264705882399</v>
      </c>
      <c r="FW17">
        <v>-15.354468970046799</v>
      </c>
      <c r="FX17">
        <v>2.40343541968761</v>
      </c>
      <c r="FY17">
        <v>0</v>
      </c>
      <c r="FZ17">
        <v>0.64998538095238101</v>
      </c>
      <c r="GA17">
        <v>-2.4213493246753202</v>
      </c>
      <c r="GB17">
        <v>0.244796745929484</v>
      </c>
      <c r="GC17">
        <v>0</v>
      </c>
      <c r="GD17">
        <v>0</v>
      </c>
      <c r="GE17">
        <v>3</v>
      </c>
      <c r="GF17" t="s">
        <v>428</v>
      </c>
      <c r="GG17">
        <v>3.3294700000000002</v>
      </c>
      <c r="GH17">
        <v>2.92319</v>
      </c>
      <c r="GI17">
        <v>0.102841</v>
      </c>
      <c r="GJ17">
        <v>0.10229199999999999</v>
      </c>
      <c r="GK17">
        <v>8.7474399999999994E-2</v>
      </c>
      <c r="GL17">
        <v>8.5503800000000005E-2</v>
      </c>
      <c r="GM17">
        <v>31363.8</v>
      </c>
      <c r="GN17">
        <v>28343.7</v>
      </c>
      <c r="GO17">
        <v>31187.8</v>
      </c>
      <c r="GP17">
        <v>28903.8</v>
      </c>
      <c r="GQ17">
        <v>37945.699999999997</v>
      </c>
      <c r="GR17">
        <v>35952.800000000003</v>
      </c>
      <c r="GS17">
        <v>44235.199999999997</v>
      </c>
      <c r="GT17">
        <v>41981.7</v>
      </c>
      <c r="GU17">
        <v>2.0618699999999999</v>
      </c>
      <c r="GV17">
        <v>2.2749799999999998</v>
      </c>
      <c r="GW17">
        <v>-8.3669999999999994E-3</v>
      </c>
      <c r="GX17">
        <v>0</v>
      </c>
      <c r="GY17">
        <v>22.119299999999999</v>
      </c>
      <c r="GZ17">
        <v>999.9</v>
      </c>
      <c r="HA17">
        <v>56.817999999999998</v>
      </c>
      <c r="HB17">
        <v>31.077999999999999</v>
      </c>
      <c r="HC17">
        <v>25.479600000000001</v>
      </c>
      <c r="HD17">
        <v>61.783799999999999</v>
      </c>
      <c r="HE17">
        <v>42.063299999999998</v>
      </c>
      <c r="HF17">
        <v>2</v>
      </c>
      <c r="HG17">
        <v>3.2708300000000003E-2</v>
      </c>
      <c r="HH17">
        <v>3.15299</v>
      </c>
      <c r="HI17">
        <v>19.742100000000001</v>
      </c>
      <c r="HJ17">
        <v>5.2288199999999998</v>
      </c>
      <c r="HK17">
        <v>11.986000000000001</v>
      </c>
      <c r="HL17">
        <v>4.9929500000000004</v>
      </c>
      <c r="HM17">
        <v>3.2958799999999999</v>
      </c>
      <c r="HN17">
        <v>9999</v>
      </c>
      <c r="HO17">
        <v>9999</v>
      </c>
      <c r="HP17">
        <v>999.9</v>
      </c>
      <c r="HQ17">
        <v>9999</v>
      </c>
      <c r="HR17">
        <v>4.9717200000000004</v>
      </c>
      <c r="HS17">
        <v>1.8709100000000001</v>
      </c>
      <c r="HT17">
        <v>1.87042</v>
      </c>
      <c r="HU17">
        <v>1.8725499999999999</v>
      </c>
      <c r="HV17">
        <v>1.8696600000000001</v>
      </c>
      <c r="HW17">
        <v>1.87931</v>
      </c>
      <c r="HX17">
        <v>1.87619</v>
      </c>
      <c r="HY17">
        <v>1.8716200000000001</v>
      </c>
      <c r="HZ17">
        <v>0</v>
      </c>
      <c r="IA17">
        <v>0</v>
      </c>
      <c r="IB17">
        <v>0</v>
      </c>
      <c r="IC17">
        <v>4.5</v>
      </c>
      <c r="ID17" t="s">
        <v>429</v>
      </c>
      <c r="IE17" t="s">
        <v>430</v>
      </c>
      <c r="IF17" t="s">
        <v>431</v>
      </c>
      <c r="IG17" t="s">
        <v>431</v>
      </c>
      <c r="IH17" t="s">
        <v>431</v>
      </c>
      <c r="II17" t="s">
        <v>431</v>
      </c>
      <c r="IJ17">
        <v>0</v>
      </c>
      <c r="IK17">
        <v>100</v>
      </c>
      <c r="IL17">
        <v>100</v>
      </c>
      <c r="IM17">
        <v>-3.282</v>
      </c>
      <c r="IN17">
        <v>-6.4000000000000001E-2</v>
      </c>
      <c r="IO17">
        <v>-2.3677535274879702</v>
      </c>
      <c r="IP17">
        <v>-2.2040790174604999E-3</v>
      </c>
      <c r="IQ17">
        <v>9.2619741190362804E-7</v>
      </c>
      <c r="IR17">
        <v>-9.2239158235341894E-11</v>
      </c>
      <c r="IS17">
        <v>-0.30846216254208503</v>
      </c>
      <c r="IT17">
        <v>-1.9198164839598301E-3</v>
      </c>
      <c r="IU17">
        <v>5.7639259002565302E-4</v>
      </c>
      <c r="IV17">
        <v>-5.2053891959579596E-6</v>
      </c>
      <c r="IW17">
        <v>6</v>
      </c>
      <c r="IX17">
        <v>2107</v>
      </c>
      <c r="IY17">
        <v>1</v>
      </c>
      <c r="IZ17">
        <v>50</v>
      </c>
      <c r="JA17">
        <v>17.600000000000001</v>
      </c>
      <c r="JB17">
        <v>21.9</v>
      </c>
      <c r="JC17">
        <v>1.3208</v>
      </c>
      <c r="JD17">
        <v>2.4536099999999998</v>
      </c>
      <c r="JE17">
        <v>2.04956</v>
      </c>
      <c r="JF17">
        <v>2.5476100000000002</v>
      </c>
      <c r="JG17">
        <v>2.2961399999999998</v>
      </c>
      <c r="JH17">
        <v>2.4902299999999999</v>
      </c>
      <c r="JI17">
        <v>35.754399999999997</v>
      </c>
      <c r="JJ17">
        <v>24.253900000000002</v>
      </c>
      <c r="JK17">
        <v>18</v>
      </c>
      <c r="JL17">
        <v>507.73899999999998</v>
      </c>
      <c r="JM17">
        <v>691.29100000000005</v>
      </c>
      <c r="JN17">
        <v>18.025099999999998</v>
      </c>
      <c r="JO17">
        <v>27.7392</v>
      </c>
      <c r="JP17">
        <v>29.9983</v>
      </c>
      <c r="JQ17">
        <v>27.582799999999999</v>
      </c>
      <c r="JR17">
        <v>27.547999999999998</v>
      </c>
      <c r="JS17">
        <v>26.4633</v>
      </c>
      <c r="JT17">
        <v>39.3386</v>
      </c>
      <c r="JU17">
        <v>65.801900000000003</v>
      </c>
      <c r="JV17">
        <v>18.0626</v>
      </c>
      <c r="JW17">
        <v>419.75700000000001</v>
      </c>
      <c r="JX17">
        <v>15.831899999999999</v>
      </c>
      <c r="JY17">
        <v>99.667000000000002</v>
      </c>
      <c r="JZ17">
        <v>96.256100000000004</v>
      </c>
    </row>
    <row r="18" spans="1:286" x14ac:dyDescent="0.2">
      <c r="A18">
        <v>2</v>
      </c>
      <c r="B18">
        <v>1661380113</v>
      </c>
      <c r="C18">
        <v>1365.9000000953699</v>
      </c>
      <c r="D18" t="s">
        <v>432</v>
      </c>
      <c r="E18" t="s">
        <v>433</v>
      </c>
      <c r="F18">
        <v>15</v>
      </c>
      <c r="G18" t="s">
        <v>421</v>
      </c>
      <c r="H18" t="s">
        <v>422</v>
      </c>
      <c r="J18" t="s">
        <v>423</v>
      </c>
      <c r="K18">
        <v>1661380105</v>
      </c>
      <c r="L18">
        <f t="shared" si="0"/>
        <v>9.3069080133011725E-4</v>
      </c>
      <c r="M18">
        <f t="shared" si="1"/>
        <v>0.93069080133011728</v>
      </c>
      <c r="N18">
        <f t="shared" si="2"/>
        <v>4.5098083665630648</v>
      </c>
      <c r="O18">
        <f t="shared" si="3"/>
        <v>420.19113333333303</v>
      </c>
      <c r="P18">
        <f t="shared" si="4"/>
        <v>221.86321392699438</v>
      </c>
      <c r="Q18">
        <f t="shared" si="5"/>
        <v>22.455819289455395</v>
      </c>
      <c r="R18">
        <f t="shared" si="6"/>
        <v>42.529520735554101</v>
      </c>
      <c r="S18">
        <f t="shared" si="7"/>
        <v>3.9030782099089542E-2</v>
      </c>
      <c r="T18">
        <f t="shared" si="8"/>
        <v>3.0277006765272105</v>
      </c>
      <c r="U18">
        <f t="shared" si="9"/>
        <v>3.8753396377519733E-2</v>
      </c>
      <c r="V18">
        <f t="shared" si="10"/>
        <v>2.4245630259377295E-2</v>
      </c>
      <c r="W18">
        <f t="shared" si="11"/>
        <v>212.83403687267378</v>
      </c>
      <c r="X18">
        <f t="shared" si="12"/>
        <v>22.989158378590322</v>
      </c>
      <c r="Y18">
        <f t="shared" si="13"/>
        <v>22.989158378590322</v>
      </c>
      <c r="Z18">
        <f t="shared" si="14"/>
        <v>2.8178719552452547</v>
      </c>
      <c r="AA18">
        <f t="shared" si="15"/>
        <v>16.053827697358631</v>
      </c>
      <c r="AB18">
        <f t="shared" si="16"/>
        <v>0.42608070092677264</v>
      </c>
      <c r="AC18">
        <f t="shared" si="17"/>
        <v>2.6540754576360408</v>
      </c>
      <c r="AD18">
        <f t="shared" si="18"/>
        <v>2.3917912543184823</v>
      </c>
      <c r="AE18">
        <f t="shared" si="19"/>
        <v>-41.043464338658168</v>
      </c>
      <c r="AF18">
        <f t="shared" si="20"/>
        <v>-160.88624823939065</v>
      </c>
      <c r="AG18">
        <f t="shared" si="21"/>
        <v>-10.959095268043297</v>
      </c>
      <c r="AH18">
        <f t="shared" si="22"/>
        <v>-5.4770973418328595E-2</v>
      </c>
      <c r="AI18">
        <v>124</v>
      </c>
      <c r="AJ18">
        <v>18</v>
      </c>
      <c r="AK18">
        <f t="shared" si="23"/>
        <v>1</v>
      </c>
      <c r="AL18">
        <f t="shared" si="24"/>
        <v>0</v>
      </c>
      <c r="AM18">
        <f t="shared" si="25"/>
        <v>54314.070165127661</v>
      </c>
      <c r="AN18" t="s">
        <v>424</v>
      </c>
      <c r="AO18">
        <v>7920.85</v>
      </c>
      <c r="AP18">
        <v>323.47480000000002</v>
      </c>
      <c r="AQ18">
        <v>1455.7772230284199</v>
      </c>
      <c r="AR18">
        <f t="shared" si="26"/>
        <v>0.77779924367336728</v>
      </c>
      <c r="AS18">
        <v>-3.12490905305319</v>
      </c>
      <c r="AT18" t="s">
        <v>434</v>
      </c>
      <c r="AU18">
        <v>8281.5400000000009</v>
      </c>
      <c r="AV18">
        <v>386.66642307692302</v>
      </c>
      <c r="AW18">
        <v>417.10033053069202</v>
      </c>
      <c r="AX18">
        <f t="shared" si="27"/>
        <v>7.2965435954094882E-2</v>
      </c>
      <c r="AY18">
        <v>0.5</v>
      </c>
      <c r="AZ18">
        <f t="shared" si="28"/>
        <v>1019.0637372397299</v>
      </c>
      <c r="BA18">
        <f t="shared" si="29"/>
        <v>4.5098083665630648</v>
      </c>
      <c r="BB18">
        <f t="shared" si="30"/>
        <v>37.178214926353043</v>
      </c>
      <c r="BC18">
        <f t="shared" si="31"/>
        <v>7.4918939224507246E-3</v>
      </c>
      <c r="BD18">
        <f t="shared" si="32"/>
        <v>2.4902327245250113</v>
      </c>
      <c r="BE18">
        <f t="shared" si="33"/>
        <v>208.2458124710561</v>
      </c>
      <c r="BF18" t="s">
        <v>435</v>
      </c>
      <c r="BG18">
        <v>233.21</v>
      </c>
      <c r="BH18">
        <f t="shared" si="34"/>
        <v>233.21</v>
      </c>
      <c r="BI18">
        <f t="shared" si="35"/>
        <v>0.44087793048910229</v>
      </c>
      <c r="BJ18">
        <f t="shared" si="36"/>
        <v>0.16550031405098517</v>
      </c>
      <c r="BK18">
        <f t="shared" si="37"/>
        <v>0.84958673268274165</v>
      </c>
      <c r="BL18">
        <f t="shared" si="38"/>
        <v>0.32505991988790123</v>
      </c>
      <c r="BM18">
        <f t="shared" si="39"/>
        <v>0.91731402439263166</v>
      </c>
      <c r="BN18">
        <f t="shared" si="40"/>
        <v>9.9818153158211867E-2</v>
      </c>
      <c r="BO18">
        <f t="shared" si="41"/>
        <v>0.90018184684178815</v>
      </c>
      <c r="BP18">
        <v>2115</v>
      </c>
      <c r="BQ18">
        <v>290</v>
      </c>
      <c r="BR18">
        <v>412.51</v>
      </c>
      <c r="BS18">
        <v>65</v>
      </c>
      <c r="BT18">
        <v>8281.5400000000009</v>
      </c>
      <c r="BU18">
        <v>411.35</v>
      </c>
      <c r="BV18">
        <v>1.1599999999999999</v>
      </c>
      <c r="BW18">
        <v>300</v>
      </c>
      <c r="BX18">
        <v>24.1</v>
      </c>
      <c r="BY18">
        <v>417.10033053069202</v>
      </c>
      <c r="BZ18">
        <v>1.37283761473403</v>
      </c>
      <c r="CA18">
        <v>-4.7640471447663302</v>
      </c>
      <c r="CB18">
        <v>1.0053086498946</v>
      </c>
      <c r="CC18">
        <v>0.445072907874145</v>
      </c>
      <c r="CD18">
        <v>-5.8674115684093503E-3</v>
      </c>
      <c r="CE18">
        <v>290</v>
      </c>
      <c r="CF18">
        <v>410.69</v>
      </c>
      <c r="CG18">
        <v>885</v>
      </c>
      <c r="CH18">
        <v>8248.9</v>
      </c>
      <c r="CI18">
        <v>411.32</v>
      </c>
      <c r="CJ18">
        <v>-0.63</v>
      </c>
      <c r="CX18">
        <f t="shared" si="42"/>
        <v>1200.0266666666701</v>
      </c>
      <c r="CY18">
        <f t="shared" si="43"/>
        <v>1019.0637372397299</v>
      </c>
      <c r="CZ18">
        <f t="shared" si="44"/>
        <v>0.84920090990177466</v>
      </c>
      <c r="DA18">
        <f t="shared" si="45"/>
        <v>0.1773577561104252</v>
      </c>
      <c r="DB18">
        <v>2</v>
      </c>
      <c r="DC18">
        <v>0.5</v>
      </c>
      <c r="DD18" t="s">
        <v>426</v>
      </c>
      <c r="DE18">
        <v>2</v>
      </c>
      <c r="DF18">
        <v>1661380105</v>
      </c>
      <c r="DG18">
        <v>420.19113333333303</v>
      </c>
      <c r="DH18">
        <v>421.59140000000002</v>
      </c>
      <c r="DI18">
        <v>4.2096720000000003</v>
      </c>
      <c r="DJ18">
        <v>3.9448766666666701</v>
      </c>
      <c r="DK18">
        <v>423.28913333333298</v>
      </c>
      <c r="DL18">
        <v>4.381672</v>
      </c>
      <c r="DM18">
        <v>699.99186666666697</v>
      </c>
      <c r="DN18">
        <v>101.022066666667</v>
      </c>
      <c r="DO18">
        <v>0.192636266666667</v>
      </c>
      <c r="DP18">
        <v>22.003513333333299</v>
      </c>
      <c r="DQ18">
        <v>23.052633333333301</v>
      </c>
      <c r="DR18">
        <v>999.9</v>
      </c>
      <c r="DS18">
        <v>0</v>
      </c>
      <c r="DT18">
        <v>0</v>
      </c>
      <c r="DU18">
        <v>9998.4113333333298</v>
      </c>
      <c r="DV18">
        <v>0</v>
      </c>
      <c r="DW18">
        <v>2.2600726666666699</v>
      </c>
      <c r="DX18">
        <v>-1.5844486666666699</v>
      </c>
      <c r="DY18">
        <v>421.78946666666701</v>
      </c>
      <c r="DZ18">
        <v>423.26100000000002</v>
      </c>
      <c r="EA18">
        <v>0.281584733333333</v>
      </c>
      <c r="EB18">
        <v>421.59140000000002</v>
      </c>
      <c r="EC18">
        <v>3.9448766666666701</v>
      </c>
      <c r="ED18">
        <v>0.426966333333333</v>
      </c>
      <c r="EE18">
        <v>0.39852013333333303</v>
      </c>
      <c r="EF18">
        <v>-4.8925953333333299</v>
      </c>
      <c r="EG18">
        <v>-5.8002133333333301</v>
      </c>
      <c r="EH18">
        <v>1200.0266666666701</v>
      </c>
      <c r="EI18">
        <v>0.692018666666667</v>
      </c>
      <c r="EJ18">
        <v>0.307981333333333</v>
      </c>
      <c r="EK18">
        <v>0</v>
      </c>
      <c r="EL18">
        <v>386.683066666667</v>
      </c>
      <c r="EM18">
        <v>5.0003000000000002</v>
      </c>
      <c r="EN18">
        <v>4476.8493333333299</v>
      </c>
      <c r="EO18">
        <v>12571.3866666667</v>
      </c>
      <c r="EP18">
        <v>40.3832666666667</v>
      </c>
      <c r="EQ18">
        <v>42.620800000000003</v>
      </c>
      <c r="ER18">
        <v>41.858066666666701</v>
      </c>
      <c r="ES18">
        <v>42.332999999999998</v>
      </c>
      <c r="ET18">
        <v>41.853999999999999</v>
      </c>
      <c r="EU18">
        <v>826.98199999999997</v>
      </c>
      <c r="EV18">
        <v>368.04466666666701</v>
      </c>
      <c r="EW18">
        <v>0</v>
      </c>
      <c r="EX18">
        <v>1364.5</v>
      </c>
      <c r="EY18">
        <v>0</v>
      </c>
      <c r="EZ18">
        <v>386.66642307692302</v>
      </c>
      <c r="FA18">
        <v>-8.8751111015694004</v>
      </c>
      <c r="FB18">
        <v>-99.597948735864094</v>
      </c>
      <c r="FC18">
        <v>4476.2076923076902</v>
      </c>
      <c r="FD18">
        <v>15</v>
      </c>
      <c r="FE18">
        <v>1661380133</v>
      </c>
      <c r="FF18" t="s">
        <v>436</v>
      </c>
      <c r="FG18">
        <v>1661380131</v>
      </c>
      <c r="FH18">
        <v>1661380133</v>
      </c>
      <c r="FI18">
        <v>38</v>
      </c>
      <c r="FJ18">
        <v>0.186</v>
      </c>
      <c r="FK18">
        <v>-1.6E-2</v>
      </c>
      <c r="FL18">
        <v>-3.0979999999999999</v>
      </c>
      <c r="FM18">
        <v>-0.17199999999999999</v>
      </c>
      <c r="FN18">
        <v>422</v>
      </c>
      <c r="FO18">
        <v>4</v>
      </c>
      <c r="FP18">
        <v>0.35</v>
      </c>
      <c r="FQ18">
        <v>0.06</v>
      </c>
      <c r="FR18">
        <v>-1.59979952380952</v>
      </c>
      <c r="FS18">
        <v>0.14706311688311599</v>
      </c>
      <c r="FT18">
        <v>3.5826828664482703E-2</v>
      </c>
      <c r="FU18">
        <v>1</v>
      </c>
      <c r="FV18">
        <v>387.09329411764702</v>
      </c>
      <c r="FW18">
        <v>-8.5632696674103901</v>
      </c>
      <c r="FX18">
        <v>0.85543568291979399</v>
      </c>
      <c r="FY18">
        <v>0</v>
      </c>
      <c r="FZ18">
        <v>0.28178414285714298</v>
      </c>
      <c r="GA18">
        <v>4.8490909090929198E-4</v>
      </c>
      <c r="GB18">
        <v>6.8068552879846399E-4</v>
      </c>
      <c r="GC18">
        <v>1</v>
      </c>
      <c r="GD18">
        <v>2</v>
      </c>
      <c r="GE18">
        <v>3</v>
      </c>
      <c r="GF18" t="s">
        <v>437</v>
      </c>
      <c r="GG18">
        <v>3.32498</v>
      </c>
      <c r="GH18">
        <v>2.95364</v>
      </c>
      <c r="GI18">
        <v>0.10327500000000001</v>
      </c>
      <c r="GJ18">
        <v>0.10292800000000001</v>
      </c>
      <c r="GK18">
        <v>3.1542399999999998E-2</v>
      </c>
      <c r="GL18">
        <v>2.9120199999999999E-2</v>
      </c>
      <c r="GM18">
        <v>31407.7</v>
      </c>
      <c r="GN18">
        <v>28385.1</v>
      </c>
      <c r="GO18">
        <v>31241.8</v>
      </c>
      <c r="GP18">
        <v>28960.9</v>
      </c>
      <c r="GQ18">
        <v>40359.9</v>
      </c>
      <c r="GR18">
        <v>38248.699999999997</v>
      </c>
      <c r="GS18">
        <v>44312.9</v>
      </c>
      <c r="GT18">
        <v>42060.800000000003</v>
      </c>
      <c r="GU18">
        <v>2.2042000000000002</v>
      </c>
      <c r="GV18">
        <v>2.2734999999999999</v>
      </c>
      <c r="GW18">
        <v>9.7930400000000001E-2</v>
      </c>
      <c r="GX18">
        <v>0</v>
      </c>
      <c r="GY18">
        <v>21.4434</v>
      </c>
      <c r="GZ18">
        <v>999.9</v>
      </c>
      <c r="HA18">
        <v>37.534999999999997</v>
      </c>
      <c r="HB18">
        <v>31.571999999999999</v>
      </c>
      <c r="HC18">
        <v>17.317</v>
      </c>
      <c r="HD18">
        <v>61.954099999999997</v>
      </c>
      <c r="HE18">
        <v>43.585700000000003</v>
      </c>
      <c r="HF18">
        <v>2</v>
      </c>
      <c r="HG18">
        <v>-5.1669199999999998E-2</v>
      </c>
      <c r="HH18">
        <v>3.7382499999999999</v>
      </c>
      <c r="HI18">
        <v>19.671199999999999</v>
      </c>
      <c r="HJ18">
        <v>5.2261300000000004</v>
      </c>
      <c r="HK18">
        <v>11.986000000000001</v>
      </c>
      <c r="HL18">
        <v>4.992</v>
      </c>
      <c r="HM18">
        <v>3.2953800000000002</v>
      </c>
      <c r="HN18">
        <v>9999</v>
      </c>
      <c r="HO18">
        <v>9999</v>
      </c>
      <c r="HP18">
        <v>999.9</v>
      </c>
      <c r="HQ18">
        <v>9999</v>
      </c>
      <c r="HR18">
        <v>4.9716500000000003</v>
      </c>
      <c r="HS18">
        <v>1.8709</v>
      </c>
      <c r="HT18">
        <v>1.87039</v>
      </c>
      <c r="HU18">
        <v>1.87253</v>
      </c>
      <c r="HV18">
        <v>1.8696600000000001</v>
      </c>
      <c r="HW18">
        <v>1.87927</v>
      </c>
      <c r="HX18">
        <v>1.8761300000000001</v>
      </c>
      <c r="HY18">
        <v>1.8715599999999999</v>
      </c>
      <c r="HZ18">
        <v>0</v>
      </c>
      <c r="IA18">
        <v>0</v>
      </c>
      <c r="IB18">
        <v>0</v>
      </c>
      <c r="IC18">
        <v>4.5</v>
      </c>
      <c r="ID18" t="s">
        <v>429</v>
      </c>
      <c r="IE18" t="s">
        <v>430</v>
      </c>
      <c r="IF18" t="s">
        <v>431</v>
      </c>
      <c r="IG18" t="s">
        <v>431</v>
      </c>
      <c r="IH18" t="s">
        <v>431</v>
      </c>
      <c r="II18" t="s">
        <v>431</v>
      </c>
      <c r="IJ18">
        <v>0</v>
      </c>
      <c r="IK18">
        <v>100</v>
      </c>
      <c r="IL18">
        <v>100</v>
      </c>
      <c r="IM18">
        <v>-3.0979999999999999</v>
      </c>
      <c r="IN18">
        <v>-0.17199999999999999</v>
      </c>
      <c r="IO18">
        <v>-2.50828484910345</v>
      </c>
      <c r="IP18">
        <v>-2.2040790174604999E-3</v>
      </c>
      <c r="IQ18">
        <v>9.2619741190362804E-7</v>
      </c>
      <c r="IR18">
        <v>-9.2239158235341894E-11</v>
      </c>
      <c r="IS18">
        <v>-0.15742657050110001</v>
      </c>
      <c r="IT18">
        <v>-1.9198164839598301E-3</v>
      </c>
      <c r="IU18">
        <v>5.7639259002565302E-4</v>
      </c>
      <c r="IV18">
        <v>-5.2053891959579596E-6</v>
      </c>
      <c r="IW18">
        <v>6</v>
      </c>
      <c r="IX18">
        <v>2107</v>
      </c>
      <c r="IY18">
        <v>1</v>
      </c>
      <c r="IZ18">
        <v>50</v>
      </c>
      <c r="JA18">
        <v>22.3</v>
      </c>
      <c r="JB18">
        <v>22.5</v>
      </c>
      <c r="JC18">
        <v>1.31226</v>
      </c>
      <c r="JD18">
        <v>2.4584999999999999</v>
      </c>
      <c r="JE18">
        <v>2.04956</v>
      </c>
      <c r="JF18">
        <v>2.5585900000000001</v>
      </c>
      <c r="JG18">
        <v>2.2961399999999998</v>
      </c>
      <c r="JH18">
        <v>2.5390600000000001</v>
      </c>
      <c r="JI18">
        <v>35.3827</v>
      </c>
      <c r="JJ18">
        <v>24.2364</v>
      </c>
      <c r="JK18">
        <v>18</v>
      </c>
      <c r="JL18">
        <v>591.30200000000002</v>
      </c>
      <c r="JM18">
        <v>675.72199999999998</v>
      </c>
      <c r="JN18">
        <v>16.874099999999999</v>
      </c>
      <c r="JO18">
        <v>26.573899999999998</v>
      </c>
      <c r="JP18">
        <v>30</v>
      </c>
      <c r="JQ18">
        <v>26.516200000000001</v>
      </c>
      <c r="JR18">
        <v>26.494599999999998</v>
      </c>
      <c r="JS18">
        <v>26.2895</v>
      </c>
      <c r="JT18">
        <v>100</v>
      </c>
      <c r="JU18">
        <v>0</v>
      </c>
      <c r="JV18">
        <v>16.8752</v>
      </c>
      <c r="JW18">
        <v>421.63799999999998</v>
      </c>
      <c r="JX18">
        <v>1.91367</v>
      </c>
      <c r="JY18">
        <v>99.840999999999994</v>
      </c>
      <c r="JZ18">
        <v>96.441100000000006</v>
      </c>
    </row>
    <row r="19" spans="1:286" x14ac:dyDescent="0.2">
      <c r="A19">
        <v>3</v>
      </c>
      <c r="B19">
        <v>1661380413.0999999</v>
      </c>
      <c r="C19">
        <v>1666</v>
      </c>
      <c r="D19" t="s">
        <v>438</v>
      </c>
      <c r="E19" t="s">
        <v>439</v>
      </c>
      <c r="F19">
        <v>15</v>
      </c>
      <c r="G19" t="s">
        <v>421</v>
      </c>
      <c r="H19" t="s">
        <v>422</v>
      </c>
      <c r="J19" t="s">
        <v>423</v>
      </c>
      <c r="K19">
        <v>1661380404.5999999</v>
      </c>
      <c r="L19">
        <f t="shared" si="0"/>
        <v>1.2868778309648604E-3</v>
      </c>
      <c r="M19">
        <f t="shared" si="1"/>
        <v>1.2868778309648603</v>
      </c>
      <c r="N19">
        <f t="shared" si="2"/>
        <v>4.6532216869192036</v>
      </c>
      <c r="O19">
        <f t="shared" si="3"/>
        <v>420.00462499999998</v>
      </c>
      <c r="P19">
        <f t="shared" si="4"/>
        <v>237.10050119958018</v>
      </c>
      <c r="Q19">
        <f t="shared" si="5"/>
        <v>24.0002145579966</v>
      </c>
      <c r="R19">
        <f t="shared" si="6"/>
        <v>42.514465656341478</v>
      </c>
      <c r="S19">
        <f t="shared" si="7"/>
        <v>4.471557728557779E-2</v>
      </c>
      <c r="T19">
        <f t="shared" si="8"/>
        <v>3.0281648951703724</v>
      </c>
      <c r="U19">
        <f t="shared" si="9"/>
        <v>4.4351966763907791E-2</v>
      </c>
      <c r="V19">
        <f t="shared" si="10"/>
        <v>2.7752401592748326E-2</v>
      </c>
      <c r="W19">
        <f t="shared" si="11"/>
        <v>212.82455748475326</v>
      </c>
      <c r="X19">
        <f t="shared" si="12"/>
        <v>25.941414745335933</v>
      </c>
      <c r="Y19">
        <f t="shared" si="13"/>
        <v>25.941414745335933</v>
      </c>
      <c r="Z19">
        <f t="shared" si="14"/>
        <v>3.3625786501252701</v>
      </c>
      <c r="AA19">
        <f t="shared" si="15"/>
        <v>15.094365038173619</v>
      </c>
      <c r="AB19">
        <f t="shared" si="16"/>
        <v>0.48132304509719825</v>
      </c>
      <c r="AC19">
        <f t="shared" si="17"/>
        <v>3.1887598046021361</v>
      </c>
      <c r="AD19">
        <f t="shared" si="18"/>
        <v>2.881255605028072</v>
      </c>
      <c r="AE19">
        <f t="shared" si="19"/>
        <v>-56.751312345550339</v>
      </c>
      <c r="AF19">
        <f t="shared" si="20"/>
        <v>-145.87839944034067</v>
      </c>
      <c r="AG19">
        <f t="shared" si="21"/>
        <v>-10.240784510682072</v>
      </c>
      <c r="AH19">
        <f t="shared" si="22"/>
        <v>-4.5938811819809189E-2</v>
      </c>
      <c r="AI19">
        <v>114</v>
      </c>
      <c r="AJ19">
        <v>16</v>
      </c>
      <c r="AK19">
        <f t="shared" si="23"/>
        <v>1</v>
      </c>
      <c r="AL19">
        <f t="shared" si="24"/>
        <v>0</v>
      </c>
      <c r="AM19">
        <f t="shared" si="25"/>
        <v>53773.856788657009</v>
      </c>
      <c r="AN19" t="s">
        <v>424</v>
      </c>
      <c r="AO19">
        <v>7920.85</v>
      </c>
      <c r="AP19">
        <v>323.47480000000002</v>
      </c>
      <c r="AQ19">
        <v>1455.7772230284199</v>
      </c>
      <c r="AR19">
        <f t="shared" si="26"/>
        <v>0.77779924367336728</v>
      </c>
      <c r="AS19">
        <v>-3.12490905305319</v>
      </c>
      <c r="AT19" t="s">
        <v>440</v>
      </c>
      <c r="AU19">
        <v>8263.49</v>
      </c>
      <c r="AV19">
        <v>307.3064</v>
      </c>
      <c r="AW19">
        <v>336.87246871392</v>
      </c>
      <c r="AX19">
        <f t="shared" si="27"/>
        <v>8.7766355104038518E-2</v>
      </c>
      <c r="AY19">
        <v>0.5</v>
      </c>
      <c r="AZ19">
        <f t="shared" si="28"/>
        <v>1019.0111784895092</v>
      </c>
      <c r="BA19">
        <f t="shared" si="29"/>
        <v>4.6532216869192036</v>
      </c>
      <c r="BB19">
        <f t="shared" si="30"/>
        <v>44.71744847314752</v>
      </c>
      <c r="BC19">
        <f t="shared" si="31"/>
        <v>7.633018071010759E-3</v>
      </c>
      <c r="BD19">
        <f t="shared" si="32"/>
        <v>3.3214490889865509</v>
      </c>
      <c r="BE19">
        <f t="shared" si="33"/>
        <v>186.11593541810134</v>
      </c>
      <c r="BF19" t="s">
        <v>441</v>
      </c>
      <c r="BG19">
        <v>210.23</v>
      </c>
      <c r="BH19">
        <f t="shared" si="34"/>
        <v>210.23</v>
      </c>
      <c r="BI19">
        <f t="shared" si="35"/>
        <v>0.37593594156685972</v>
      </c>
      <c r="BJ19">
        <f t="shared" si="36"/>
        <v>0.23346093150401628</v>
      </c>
      <c r="BK19">
        <f t="shared" si="37"/>
        <v>0.89832383198928278</v>
      </c>
      <c r="BL19">
        <f t="shared" si="38"/>
        <v>2.2068069710666367</v>
      </c>
      <c r="BM19">
        <f t="shared" si="39"/>
        <v>0.98816776468773515</v>
      </c>
      <c r="BN19">
        <f t="shared" si="40"/>
        <v>0.1597119084733977</v>
      </c>
      <c r="BO19">
        <f t="shared" si="41"/>
        <v>0.84028809152660233</v>
      </c>
      <c r="BP19">
        <v>2117</v>
      </c>
      <c r="BQ19">
        <v>290</v>
      </c>
      <c r="BR19">
        <v>332.79</v>
      </c>
      <c r="BS19">
        <v>195</v>
      </c>
      <c r="BT19">
        <v>8263.49</v>
      </c>
      <c r="BU19">
        <v>331.92</v>
      </c>
      <c r="BV19">
        <v>0.87</v>
      </c>
      <c r="BW19">
        <v>300</v>
      </c>
      <c r="BX19">
        <v>24.1</v>
      </c>
      <c r="BY19">
        <v>336.87246871392</v>
      </c>
      <c r="BZ19">
        <v>1.0535102978779001</v>
      </c>
      <c r="CA19">
        <v>-4.0938131935177102</v>
      </c>
      <c r="CB19">
        <v>0.77102912627901798</v>
      </c>
      <c r="CC19">
        <v>0.50170185864127304</v>
      </c>
      <c r="CD19">
        <v>-5.8642100111234701E-3</v>
      </c>
      <c r="CE19">
        <v>290</v>
      </c>
      <c r="CF19">
        <v>331.58</v>
      </c>
      <c r="CG19">
        <v>695</v>
      </c>
      <c r="CH19">
        <v>8248.65</v>
      </c>
      <c r="CI19">
        <v>331.91</v>
      </c>
      <c r="CJ19">
        <v>-0.33</v>
      </c>
      <c r="CX19">
        <f t="shared" si="42"/>
        <v>1199.9637499999999</v>
      </c>
      <c r="CY19">
        <f t="shared" si="43"/>
        <v>1019.0111784895092</v>
      </c>
      <c r="CZ19">
        <f t="shared" si="44"/>
        <v>0.84920163504064961</v>
      </c>
      <c r="DA19">
        <f t="shared" si="45"/>
        <v>0.177359155628454</v>
      </c>
      <c r="DB19">
        <v>2</v>
      </c>
      <c r="DC19">
        <v>0.5</v>
      </c>
      <c r="DD19" t="s">
        <v>426</v>
      </c>
      <c r="DE19">
        <v>2</v>
      </c>
      <c r="DF19">
        <v>1661380404.5999999</v>
      </c>
      <c r="DG19">
        <v>420.00462499999998</v>
      </c>
      <c r="DH19">
        <v>421.4885625</v>
      </c>
      <c r="DI19">
        <v>4.7550381249999996</v>
      </c>
      <c r="DJ19">
        <v>4.3891024999999999</v>
      </c>
      <c r="DK19">
        <v>423.09762499999999</v>
      </c>
      <c r="DL19">
        <v>4.9246299999999996</v>
      </c>
      <c r="DM19">
        <v>699.99125000000004</v>
      </c>
      <c r="DN19">
        <v>101.0264375</v>
      </c>
      <c r="DO19">
        <v>0.19736606249999999</v>
      </c>
      <c r="DP19">
        <v>25.04785</v>
      </c>
      <c r="DQ19">
        <v>25.9127875</v>
      </c>
      <c r="DR19">
        <v>999.9</v>
      </c>
      <c r="DS19">
        <v>0</v>
      </c>
      <c r="DT19">
        <v>0</v>
      </c>
      <c r="DU19">
        <v>10000.784374999999</v>
      </c>
      <c r="DV19">
        <v>0</v>
      </c>
      <c r="DW19">
        <v>2.2241399999999998</v>
      </c>
      <c r="DX19">
        <v>-1.486505</v>
      </c>
      <c r="DY19">
        <v>422.00868750000001</v>
      </c>
      <c r="DZ19">
        <v>423.34668749999997</v>
      </c>
      <c r="EA19">
        <v>0.36593550000000002</v>
      </c>
      <c r="EB19">
        <v>421.4885625</v>
      </c>
      <c r="EC19">
        <v>4.3891024999999999</v>
      </c>
      <c r="ED19">
        <v>0.48038381250000001</v>
      </c>
      <c r="EE19">
        <v>0.44341481249999998</v>
      </c>
      <c r="EF19">
        <v>-3.3244824999999998</v>
      </c>
      <c r="EG19">
        <v>-4.3920068749999999</v>
      </c>
      <c r="EH19">
        <v>1199.9637499999999</v>
      </c>
      <c r="EI19">
        <v>0.69199618750000003</v>
      </c>
      <c r="EJ19">
        <v>0.30800381249999997</v>
      </c>
      <c r="EK19">
        <v>0</v>
      </c>
      <c r="EL19">
        <v>307.55193750000001</v>
      </c>
      <c r="EM19">
        <v>5.0003000000000002</v>
      </c>
      <c r="EN19">
        <v>3571.4362500000002</v>
      </c>
      <c r="EO19">
        <v>12570.674999999999</v>
      </c>
      <c r="EP19">
        <v>41.077750000000002</v>
      </c>
      <c r="EQ19">
        <v>43.152124999999998</v>
      </c>
      <c r="ER19">
        <v>42.460687499999999</v>
      </c>
      <c r="ES19">
        <v>42.937249999999999</v>
      </c>
      <c r="ET19">
        <v>42.706687500000001</v>
      </c>
      <c r="EU19">
        <v>826.90937499999995</v>
      </c>
      <c r="EV19">
        <v>368.05437499999999</v>
      </c>
      <c r="EW19">
        <v>0</v>
      </c>
      <c r="EX19">
        <v>297</v>
      </c>
      <c r="EY19">
        <v>0</v>
      </c>
      <c r="EZ19">
        <v>307.3064</v>
      </c>
      <c r="FA19">
        <v>-8.1269230744885892</v>
      </c>
      <c r="FB19">
        <v>-98.620769048055806</v>
      </c>
      <c r="FC19">
        <v>3569.1763999999998</v>
      </c>
      <c r="FD19">
        <v>15</v>
      </c>
      <c r="FE19">
        <v>1661380431.0999999</v>
      </c>
      <c r="FF19" t="s">
        <v>442</v>
      </c>
      <c r="FG19">
        <v>1661380431.0999999</v>
      </c>
      <c r="FH19">
        <v>1661380133</v>
      </c>
      <c r="FI19">
        <v>39</v>
      </c>
      <c r="FJ19">
        <v>5.0000000000000001E-3</v>
      </c>
      <c r="FK19">
        <v>-1.6E-2</v>
      </c>
      <c r="FL19">
        <v>-3.093</v>
      </c>
      <c r="FM19">
        <v>-0.17199999999999999</v>
      </c>
      <c r="FN19">
        <v>421</v>
      </c>
      <c r="FO19">
        <v>4</v>
      </c>
      <c r="FP19">
        <v>0.51</v>
      </c>
      <c r="FQ19">
        <v>0.06</v>
      </c>
      <c r="FR19">
        <v>-1.4710714285714299</v>
      </c>
      <c r="FS19">
        <v>-0.107936103896107</v>
      </c>
      <c r="FT19">
        <v>3.63446503937635E-2</v>
      </c>
      <c r="FU19">
        <v>1</v>
      </c>
      <c r="FV19">
        <v>308.01838235294099</v>
      </c>
      <c r="FW19">
        <v>-8.7664935139074007</v>
      </c>
      <c r="FX19">
        <v>0.875272596687517</v>
      </c>
      <c r="FY19">
        <v>0</v>
      </c>
      <c r="FZ19">
        <v>0.36684347619047603</v>
      </c>
      <c r="GA19">
        <v>-1.37703896103886E-2</v>
      </c>
      <c r="GB19">
        <v>1.5990750189093001E-3</v>
      </c>
      <c r="GC19">
        <v>1</v>
      </c>
      <c r="GD19">
        <v>2</v>
      </c>
      <c r="GE19">
        <v>3</v>
      </c>
      <c r="GF19" t="s">
        <v>437</v>
      </c>
      <c r="GG19">
        <v>3.3252100000000002</v>
      </c>
      <c r="GH19">
        <v>2.9582299999999999</v>
      </c>
      <c r="GI19">
        <v>0.103242</v>
      </c>
      <c r="GJ19">
        <v>0.10291400000000001</v>
      </c>
      <c r="GK19">
        <v>3.4789500000000001E-2</v>
      </c>
      <c r="GL19">
        <v>3.1854E-2</v>
      </c>
      <c r="GM19">
        <v>31403.4</v>
      </c>
      <c r="GN19">
        <v>28379.5</v>
      </c>
      <c r="GO19">
        <v>31237.200000000001</v>
      </c>
      <c r="GP19">
        <v>28955.8</v>
      </c>
      <c r="GQ19">
        <v>40217.800000000003</v>
      </c>
      <c r="GR19">
        <v>38133.9</v>
      </c>
      <c r="GS19">
        <v>44306.400000000001</v>
      </c>
      <c r="GT19">
        <v>42053.7</v>
      </c>
      <c r="GU19">
        <v>2.2200500000000001</v>
      </c>
      <c r="GV19">
        <v>2.2720199999999999</v>
      </c>
      <c r="GW19">
        <v>0.152808</v>
      </c>
      <c r="GX19">
        <v>0</v>
      </c>
      <c r="GY19">
        <v>23.402899999999999</v>
      </c>
      <c r="GZ19">
        <v>999.9</v>
      </c>
      <c r="HA19">
        <v>37.485999999999997</v>
      </c>
      <c r="HB19">
        <v>31.602</v>
      </c>
      <c r="HC19">
        <v>17.324300000000001</v>
      </c>
      <c r="HD19">
        <v>61.580500000000001</v>
      </c>
      <c r="HE19">
        <v>43.734000000000002</v>
      </c>
      <c r="HF19">
        <v>2</v>
      </c>
      <c r="HG19">
        <v>-4.6140800000000003E-2</v>
      </c>
      <c r="HH19">
        <v>2.4767999999999999</v>
      </c>
      <c r="HI19">
        <v>19.768699999999999</v>
      </c>
      <c r="HJ19">
        <v>5.2222299999999997</v>
      </c>
      <c r="HK19">
        <v>11.986000000000001</v>
      </c>
      <c r="HL19">
        <v>4.9914500000000004</v>
      </c>
      <c r="HM19">
        <v>3.2946300000000002</v>
      </c>
      <c r="HN19">
        <v>9999</v>
      </c>
      <c r="HO19">
        <v>9999</v>
      </c>
      <c r="HP19">
        <v>999.9</v>
      </c>
      <c r="HQ19">
        <v>9999</v>
      </c>
      <c r="HR19">
        <v>4.9716800000000001</v>
      </c>
      <c r="HS19">
        <v>1.8709199999999999</v>
      </c>
      <c r="HT19">
        <v>1.87042</v>
      </c>
      <c r="HU19">
        <v>1.87256</v>
      </c>
      <c r="HV19">
        <v>1.8696600000000001</v>
      </c>
      <c r="HW19">
        <v>1.8792800000000001</v>
      </c>
      <c r="HX19">
        <v>1.87616</v>
      </c>
      <c r="HY19">
        <v>1.8715999999999999</v>
      </c>
      <c r="HZ19">
        <v>0</v>
      </c>
      <c r="IA19">
        <v>0</v>
      </c>
      <c r="IB19">
        <v>0</v>
      </c>
      <c r="IC19">
        <v>4.5</v>
      </c>
      <c r="ID19" t="s">
        <v>429</v>
      </c>
      <c r="IE19" t="s">
        <v>430</v>
      </c>
      <c r="IF19" t="s">
        <v>431</v>
      </c>
      <c r="IG19" t="s">
        <v>431</v>
      </c>
      <c r="IH19" t="s">
        <v>431</v>
      </c>
      <c r="II19" t="s">
        <v>431</v>
      </c>
      <c r="IJ19">
        <v>0</v>
      </c>
      <c r="IK19">
        <v>100</v>
      </c>
      <c r="IL19">
        <v>100</v>
      </c>
      <c r="IM19">
        <v>-3.093</v>
      </c>
      <c r="IN19">
        <v>-0.1696</v>
      </c>
      <c r="IO19">
        <v>-2.3219320242509398</v>
      </c>
      <c r="IP19">
        <v>-2.2040790174604999E-3</v>
      </c>
      <c r="IQ19">
        <v>9.2619741190362804E-7</v>
      </c>
      <c r="IR19">
        <v>-9.2239158235341894E-11</v>
      </c>
      <c r="IS19">
        <v>-0.17349414090746601</v>
      </c>
      <c r="IT19">
        <v>-1.9198164839598301E-3</v>
      </c>
      <c r="IU19">
        <v>5.7639259002565302E-4</v>
      </c>
      <c r="IV19">
        <v>-5.2053891959579596E-6</v>
      </c>
      <c r="IW19">
        <v>6</v>
      </c>
      <c r="IX19">
        <v>2107</v>
      </c>
      <c r="IY19">
        <v>1</v>
      </c>
      <c r="IZ19">
        <v>50</v>
      </c>
      <c r="JA19">
        <v>4.7</v>
      </c>
      <c r="JB19">
        <v>4.7</v>
      </c>
      <c r="JC19">
        <v>1.31348</v>
      </c>
      <c r="JD19">
        <v>2.4523899999999998</v>
      </c>
      <c r="JE19">
        <v>2.04956</v>
      </c>
      <c r="JF19">
        <v>2.5598100000000001</v>
      </c>
      <c r="JG19">
        <v>2.2961399999999998</v>
      </c>
      <c r="JH19">
        <v>2.5</v>
      </c>
      <c r="JI19">
        <v>35.498600000000003</v>
      </c>
      <c r="JJ19">
        <v>24.245100000000001</v>
      </c>
      <c r="JK19">
        <v>18</v>
      </c>
      <c r="JL19">
        <v>602.81500000000005</v>
      </c>
      <c r="JM19">
        <v>674.78200000000004</v>
      </c>
      <c r="JN19">
        <v>21.234100000000002</v>
      </c>
      <c r="JO19">
        <v>26.755500000000001</v>
      </c>
      <c r="JP19">
        <v>30.0001</v>
      </c>
      <c r="JQ19">
        <v>26.549900000000001</v>
      </c>
      <c r="JR19">
        <v>26.524999999999999</v>
      </c>
      <c r="JS19">
        <v>26.3157</v>
      </c>
      <c r="JT19">
        <v>100</v>
      </c>
      <c r="JU19">
        <v>0</v>
      </c>
      <c r="JV19">
        <v>21.222999999999999</v>
      </c>
      <c r="JW19">
        <v>421.54</v>
      </c>
      <c r="JX19">
        <v>0</v>
      </c>
      <c r="JY19">
        <v>99.826400000000007</v>
      </c>
      <c r="JZ19">
        <v>96.424499999999995</v>
      </c>
    </row>
    <row r="20" spans="1:286" x14ac:dyDescent="0.2">
      <c r="A20">
        <v>4</v>
      </c>
      <c r="B20">
        <v>1661380713.0999999</v>
      </c>
      <c r="C20">
        <v>1966</v>
      </c>
      <c r="D20" t="s">
        <v>443</v>
      </c>
      <c r="E20" t="s">
        <v>444</v>
      </c>
      <c r="F20">
        <v>15</v>
      </c>
      <c r="G20" t="s">
        <v>421</v>
      </c>
      <c r="H20" t="s">
        <v>422</v>
      </c>
      <c r="J20" t="s">
        <v>423</v>
      </c>
      <c r="K20">
        <v>1661380705.0999999</v>
      </c>
      <c r="L20">
        <f t="shared" si="0"/>
        <v>1.6321342845790874E-3</v>
      </c>
      <c r="M20">
        <f t="shared" si="1"/>
        <v>1.6321342845790874</v>
      </c>
      <c r="N20">
        <f t="shared" si="2"/>
        <v>4.8327354394697366</v>
      </c>
      <c r="O20">
        <f t="shared" si="3"/>
        <v>419.90473333333301</v>
      </c>
      <c r="P20">
        <f t="shared" si="4"/>
        <v>235.8693590873564</v>
      </c>
      <c r="Q20">
        <f t="shared" si="5"/>
        <v>23.875469800928968</v>
      </c>
      <c r="R20">
        <f t="shared" si="6"/>
        <v>42.50413372367759</v>
      </c>
      <c r="S20">
        <f t="shared" si="7"/>
        <v>4.7012860434204447E-2</v>
      </c>
      <c r="T20">
        <f t="shared" si="8"/>
        <v>3.0276077176516849</v>
      </c>
      <c r="U20">
        <f t="shared" si="9"/>
        <v>4.6611036723370775E-2</v>
      </c>
      <c r="V20">
        <f t="shared" si="10"/>
        <v>2.9167713821607107E-2</v>
      </c>
      <c r="W20">
        <f t="shared" si="11"/>
        <v>212.83286247216927</v>
      </c>
      <c r="X20">
        <f t="shared" si="12"/>
        <v>28.881086149275191</v>
      </c>
      <c r="Y20">
        <f t="shared" si="13"/>
        <v>28.881086149275191</v>
      </c>
      <c r="Z20">
        <f t="shared" si="14"/>
        <v>3.9941818019383466</v>
      </c>
      <c r="AA20">
        <f t="shared" si="15"/>
        <v>13.876527316145365</v>
      </c>
      <c r="AB20">
        <f t="shared" si="16"/>
        <v>0.52893346859506996</v>
      </c>
      <c r="AC20">
        <f t="shared" si="17"/>
        <v>3.8117135256142571</v>
      </c>
      <c r="AD20">
        <f t="shared" si="18"/>
        <v>3.4652483333432764</v>
      </c>
      <c r="AE20">
        <f t="shared" si="19"/>
        <v>-71.977121949937754</v>
      </c>
      <c r="AF20">
        <f t="shared" si="20"/>
        <v>-131.38901832919748</v>
      </c>
      <c r="AG20">
        <f t="shared" si="21"/>
        <v>-9.5047553616220899</v>
      </c>
      <c r="AH20">
        <f t="shared" si="22"/>
        <v>-3.8033168588071931E-2</v>
      </c>
      <c r="AI20">
        <v>105</v>
      </c>
      <c r="AJ20">
        <v>15</v>
      </c>
      <c r="AK20">
        <f t="shared" si="23"/>
        <v>1</v>
      </c>
      <c r="AL20">
        <f t="shared" si="24"/>
        <v>0</v>
      </c>
      <c r="AM20">
        <f t="shared" si="25"/>
        <v>53215.671054453225</v>
      </c>
      <c r="AN20" t="s">
        <v>424</v>
      </c>
      <c r="AO20">
        <v>7920.85</v>
      </c>
      <c r="AP20">
        <v>323.47480000000002</v>
      </c>
      <c r="AQ20">
        <v>1455.7772230284199</v>
      </c>
      <c r="AR20">
        <f t="shared" si="26"/>
        <v>0.77779924367336728</v>
      </c>
      <c r="AS20">
        <v>-3.12490905305319</v>
      </c>
      <c r="AT20" t="s">
        <v>445</v>
      </c>
      <c r="AU20">
        <v>8264.6299999999992</v>
      </c>
      <c r="AV20">
        <v>260.87788461538503</v>
      </c>
      <c r="AW20">
        <v>288.44177937909097</v>
      </c>
      <c r="AX20">
        <f t="shared" si="27"/>
        <v>9.5561380958891884E-2</v>
      </c>
      <c r="AY20">
        <v>0.5</v>
      </c>
      <c r="AZ20">
        <f t="shared" si="28"/>
        <v>1019.0494972394685</v>
      </c>
      <c r="BA20">
        <f t="shared" si="29"/>
        <v>4.8327354394697366</v>
      </c>
      <c r="BB20">
        <f t="shared" si="30"/>
        <v>48.690888610834044</v>
      </c>
      <c r="BC20">
        <f t="shared" si="31"/>
        <v>7.8088890815211738E-3</v>
      </c>
      <c r="BD20">
        <f t="shared" si="32"/>
        <v>4.0470400860866018</v>
      </c>
      <c r="BE20">
        <f t="shared" si="33"/>
        <v>170.31664380050159</v>
      </c>
      <c r="BF20" t="s">
        <v>446</v>
      </c>
      <c r="BG20">
        <v>194.45</v>
      </c>
      <c r="BH20">
        <f t="shared" si="34"/>
        <v>194.45</v>
      </c>
      <c r="BI20">
        <f t="shared" si="35"/>
        <v>0.32586048935567069</v>
      </c>
      <c r="BJ20">
        <f t="shared" si="36"/>
        <v>0.29325856948121248</v>
      </c>
      <c r="BK20">
        <f t="shared" si="37"/>
        <v>0.92548184351922669</v>
      </c>
      <c r="BL20">
        <f t="shared" si="38"/>
        <v>-0.78679754914581257</v>
      </c>
      <c r="BM20">
        <f t="shared" si="39"/>
        <v>1.0309396323000093</v>
      </c>
      <c r="BN20">
        <f t="shared" si="40"/>
        <v>0.21858552295336584</v>
      </c>
      <c r="BO20">
        <f t="shared" si="41"/>
        <v>0.78141447704663414</v>
      </c>
      <c r="BP20">
        <v>2119</v>
      </c>
      <c r="BQ20">
        <v>290</v>
      </c>
      <c r="BR20">
        <v>286.17</v>
      </c>
      <c r="BS20">
        <v>135</v>
      </c>
      <c r="BT20">
        <v>8264.6299999999992</v>
      </c>
      <c r="BU20">
        <v>285.12</v>
      </c>
      <c r="BV20">
        <v>1.05</v>
      </c>
      <c r="BW20">
        <v>300</v>
      </c>
      <c r="BX20">
        <v>24.1</v>
      </c>
      <c r="BY20">
        <v>288.44177937909097</v>
      </c>
      <c r="BZ20">
        <v>1.2617598825842999</v>
      </c>
      <c r="CA20">
        <v>-2.7455134638137402</v>
      </c>
      <c r="CB20">
        <v>0.92291444115284704</v>
      </c>
      <c r="CC20">
        <v>0.240154839572394</v>
      </c>
      <c r="CD20">
        <v>-5.8611575083426003E-3</v>
      </c>
      <c r="CE20">
        <v>290</v>
      </c>
      <c r="CF20">
        <v>285.14999999999998</v>
      </c>
      <c r="CG20">
        <v>795</v>
      </c>
      <c r="CH20">
        <v>8240.8799999999992</v>
      </c>
      <c r="CI20">
        <v>285.11</v>
      </c>
      <c r="CJ20">
        <v>0.04</v>
      </c>
      <c r="CX20">
        <f t="shared" si="42"/>
        <v>1200.00866666667</v>
      </c>
      <c r="CY20">
        <f t="shared" si="43"/>
        <v>1019.0494972394685</v>
      </c>
      <c r="CZ20">
        <f t="shared" si="44"/>
        <v>0.84920178124224566</v>
      </c>
      <c r="DA20">
        <f t="shared" si="45"/>
        <v>0.17735943779753424</v>
      </c>
      <c r="DB20">
        <v>2</v>
      </c>
      <c r="DC20">
        <v>0.5</v>
      </c>
      <c r="DD20" t="s">
        <v>426</v>
      </c>
      <c r="DE20">
        <v>2</v>
      </c>
      <c r="DF20">
        <v>1661380705.0999999</v>
      </c>
      <c r="DG20">
        <v>419.90473333333301</v>
      </c>
      <c r="DH20">
        <v>421.481333333333</v>
      </c>
      <c r="DI20">
        <v>5.2254133333333304</v>
      </c>
      <c r="DJ20">
        <v>4.7615239999999996</v>
      </c>
      <c r="DK20">
        <v>423.10773333333299</v>
      </c>
      <c r="DL20">
        <v>5.3933119999999999</v>
      </c>
      <c r="DM20">
        <v>699.99699999999996</v>
      </c>
      <c r="DN20">
        <v>101.02053333333301</v>
      </c>
      <c r="DO20">
        <v>0.202745066666667</v>
      </c>
      <c r="DP20">
        <v>28.076126666666699</v>
      </c>
      <c r="DQ20">
        <v>28.779053333333302</v>
      </c>
      <c r="DR20">
        <v>999.9</v>
      </c>
      <c r="DS20">
        <v>0</v>
      </c>
      <c r="DT20">
        <v>0</v>
      </c>
      <c r="DU20">
        <v>9998.00133333333</v>
      </c>
      <c r="DV20">
        <v>0</v>
      </c>
      <c r="DW20">
        <v>2.2412519999999998</v>
      </c>
      <c r="DX20">
        <v>-1.46419866666667</v>
      </c>
      <c r="DY20">
        <v>422.22340000000003</v>
      </c>
      <c r="DZ20">
        <v>423.49786666666699</v>
      </c>
      <c r="EA20">
        <v>0.46388966666666698</v>
      </c>
      <c r="EB20">
        <v>421.481333333333</v>
      </c>
      <c r="EC20">
        <v>4.7615239999999996</v>
      </c>
      <c r="ED20">
        <v>0.52787373333333298</v>
      </c>
      <c r="EE20">
        <v>0.48101139999999998</v>
      </c>
      <c r="EF20">
        <v>-2.055358</v>
      </c>
      <c r="EG20">
        <v>-3.3069980000000001</v>
      </c>
      <c r="EH20">
        <v>1200.00866666667</v>
      </c>
      <c r="EI20">
        <v>0.69199140000000003</v>
      </c>
      <c r="EJ20">
        <v>0.30800860000000002</v>
      </c>
      <c r="EK20">
        <v>0</v>
      </c>
      <c r="EL20">
        <v>260.91153333333301</v>
      </c>
      <c r="EM20">
        <v>5.0003000000000002</v>
      </c>
      <c r="EN20">
        <v>3044.1406666666699</v>
      </c>
      <c r="EO20">
        <v>12571.1266666667</v>
      </c>
      <c r="EP20">
        <v>41.7582666666667</v>
      </c>
      <c r="EQ20">
        <v>43.662199999999999</v>
      </c>
      <c r="ER20">
        <v>43.125</v>
      </c>
      <c r="ES20">
        <v>43.5</v>
      </c>
      <c r="ET20">
        <v>43.561999999999998</v>
      </c>
      <c r="EU20">
        <v>826.934666666667</v>
      </c>
      <c r="EV20">
        <v>368.07400000000001</v>
      </c>
      <c r="EW20">
        <v>0</v>
      </c>
      <c r="EX20">
        <v>296.60000014305098</v>
      </c>
      <c r="EY20">
        <v>0</v>
      </c>
      <c r="EZ20">
        <v>260.87788461538503</v>
      </c>
      <c r="FA20">
        <v>-4.3344615420125097</v>
      </c>
      <c r="FB20">
        <v>-51.716239334176997</v>
      </c>
      <c r="FC20">
        <v>3043.6430769230801</v>
      </c>
      <c r="FD20">
        <v>15</v>
      </c>
      <c r="FE20">
        <v>1661380733.0999999</v>
      </c>
      <c r="FF20" t="s">
        <v>447</v>
      </c>
      <c r="FG20">
        <v>1661380733.0999999</v>
      </c>
      <c r="FH20">
        <v>1661380133</v>
      </c>
      <c r="FI20">
        <v>40</v>
      </c>
      <c r="FJ20">
        <v>-0.11</v>
      </c>
      <c r="FK20">
        <v>-1.6E-2</v>
      </c>
      <c r="FL20">
        <v>-3.2029999999999998</v>
      </c>
      <c r="FM20">
        <v>-0.17199999999999999</v>
      </c>
      <c r="FN20">
        <v>422</v>
      </c>
      <c r="FO20">
        <v>4</v>
      </c>
      <c r="FP20">
        <v>0.15</v>
      </c>
      <c r="FQ20">
        <v>0.06</v>
      </c>
      <c r="FR20">
        <v>-1.4680042857142901</v>
      </c>
      <c r="FS20">
        <v>0.105087272727272</v>
      </c>
      <c r="FT20">
        <v>3.48883984771345E-2</v>
      </c>
      <c r="FU20">
        <v>1</v>
      </c>
      <c r="FV20">
        <v>261.22823529411801</v>
      </c>
      <c r="FW20">
        <v>-4.8536287191830301</v>
      </c>
      <c r="FX20">
        <v>0.48969222379821897</v>
      </c>
      <c r="FY20">
        <v>0</v>
      </c>
      <c r="FZ20">
        <v>0.46504195238095197</v>
      </c>
      <c r="GA20">
        <v>-1.6454805194804401E-2</v>
      </c>
      <c r="GB20">
        <v>1.7260245398076301E-3</v>
      </c>
      <c r="GC20">
        <v>1</v>
      </c>
      <c r="GD20">
        <v>2</v>
      </c>
      <c r="GE20">
        <v>3</v>
      </c>
      <c r="GF20" t="s">
        <v>437</v>
      </c>
      <c r="GG20">
        <v>3.3252799999999998</v>
      </c>
      <c r="GH20">
        <v>2.9640200000000001</v>
      </c>
      <c r="GI20">
        <v>0.10322199999999999</v>
      </c>
      <c r="GJ20">
        <v>0.102879</v>
      </c>
      <c r="GK20">
        <v>3.74887E-2</v>
      </c>
      <c r="GL20">
        <v>3.4063000000000003E-2</v>
      </c>
      <c r="GM20">
        <v>31401.1</v>
      </c>
      <c r="GN20">
        <v>28376.3</v>
      </c>
      <c r="GO20">
        <v>31234.799999999999</v>
      </c>
      <c r="GP20">
        <v>28952</v>
      </c>
      <c r="GQ20">
        <v>40101.5</v>
      </c>
      <c r="GR20">
        <v>38040.800000000003</v>
      </c>
      <c r="GS20">
        <v>44302.8</v>
      </c>
      <c r="GT20">
        <v>42047.5</v>
      </c>
      <c r="GU20">
        <v>2.2330700000000001</v>
      </c>
      <c r="GV20">
        <v>2.2714799999999999</v>
      </c>
      <c r="GW20">
        <v>0.206593</v>
      </c>
      <c r="GX20">
        <v>0</v>
      </c>
      <c r="GY20">
        <v>25.395199999999999</v>
      </c>
      <c r="GZ20">
        <v>999.9</v>
      </c>
      <c r="HA20">
        <v>37.412999999999997</v>
      </c>
      <c r="HB20">
        <v>31.582000000000001</v>
      </c>
      <c r="HC20">
        <v>17.271899999999999</v>
      </c>
      <c r="HD20">
        <v>61.730499999999999</v>
      </c>
      <c r="HE20">
        <v>43.8782</v>
      </c>
      <c r="HF20">
        <v>2</v>
      </c>
      <c r="HG20">
        <v>-4.3031E-2</v>
      </c>
      <c r="HH20">
        <v>0.80653900000000001</v>
      </c>
      <c r="HI20">
        <v>19.847999999999999</v>
      </c>
      <c r="HJ20">
        <v>5.2256799999999997</v>
      </c>
      <c r="HK20">
        <v>11.985799999999999</v>
      </c>
      <c r="HL20">
        <v>4.9926000000000004</v>
      </c>
      <c r="HM20">
        <v>3.2953000000000001</v>
      </c>
      <c r="HN20">
        <v>9999</v>
      </c>
      <c r="HO20">
        <v>9999</v>
      </c>
      <c r="HP20">
        <v>999.9</v>
      </c>
      <c r="HQ20">
        <v>9999</v>
      </c>
      <c r="HR20">
        <v>4.9716899999999997</v>
      </c>
      <c r="HS20">
        <v>1.8708899999999999</v>
      </c>
      <c r="HT20">
        <v>1.8704099999999999</v>
      </c>
      <c r="HU20">
        <v>1.8725400000000001</v>
      </c>
      <c r="HV20">
        <v>1.86965</v>
      </c>
      <c r="HW20">
        <v>1.8792800000000001</v>
      </c>
      <c r="HX20">
        <v>1.87615</v>
      </c>
      <c r="HY20">
        <v>1.8715999999999999</v>
      </c>
      <c r="HZ20">
        <v>0</v>
      </c>
      <c r="IA20">
        <v>0</v>
      </c>
      <c r="IB20">
        <v>0</v>
      </c>
      <c r="IC20">
        <v>4.5</v>
      </c>
      <c r="ID20" t="s">
        <v>429</v>
      </c>
      <c r="IE20" t="s">
        <v>430</v>
      </c>
      <c r="IF20" t="s">
        <v>431</v>
      </c>
      <c r="IG20" t="s">
        <v>431</v>
      </c>
      <c r="IH20" t="s">
        <v>431</v>
      </c>
      <c r="II20" t="s">
        <v>431</v>
      </c>
      <c r="IJ20">
        <v>0</v>
      </c>
      <c r="IK20">
        <v>100</v>
      </c>
      <c r="IL20">
        <v>100</v>
      </c>
      <c r="IM20">
        <v>-3.2029999999999998</v>
      </c>
      <c r="IN20">
        <v>-0.16789999999999999</v>
      </c>
      <c r="IO20">
        <v>-2.3167809626789202</v>
      </c>
      <c r="IP20">
        <v>-2.2040790174604999E-3</v>
      </c>
      <c r="IQ20">
        <v>9.2619741190362804E-7</v>
      </c>
      <c r="IR20">
        <v>-9.2239158235341894E-11</v>
      </c>
      <c r="IS20">
        <v>-0.17349414090746601</v>
      </c>
      <c r="IT20">
        <v>-1.9198164839598301E-3</v>
      </c>
      <c r="IU20">
        <v>5.7639259002565302E-4</v>
      </c>
      <c r="IV20">
        <v>-5.2053891959579596E-6</v>
      </c>
      <c r="IW20">
        <v>6</v>
      </c>
      <c r="IX20">
        <v>2107</v>
      </c>
      <c r="IY20">
        <v>1</v>
      </c>
      <c r="IZ20">
        <v>50</v>
      </c>
      <c r="JA20">
        <v>4.7</v>
      </c>
      <c r="JB20">
        <v>9.6999999999999993</v>
      </c>
      <c r="JC20">
        <v>1.3147</v>
      </c>
      <c r="JD20">
        <v>2.4597199999999999</v>
      </c>
      <c r="JE20">
        <v>2.04956</v>
      </c>
      <c r="JF20">
        <v>2.5598100000000001</v>
      </c>
      <c r="JG20">
        <v>2.2961399999999998</v>
      </c>
      <c r="JH20">
        <v>2.50366</v>
      </c>
      <c r="JI20">
        <v>35.452300000000001</v>
      </c>
      <c r="JJ20">
        <v>24.253900000000002</v>
      </c>
      <c r="JK20">
        <v>18</v>
      </c>
      <c r="JL20">
        <v>613.11800000000005</v>
      </c>
      <c r="JM20">
        <v>675.48400000000004</v>
      </c>
      <c r="JN20">
        <v>25.844899999999999</v>
      </c>
      <c r="JO20">
        <v>26.863299999999999</v>
      </c>
      <c r="JP20">
        <v>30.0001</v>
      </c>
      <c r="JQ20">
        <v>26.6419</v>
      </c>
      <c r="JR20">
        <v>26.6145</v>
      </c>
      <c r="JS20">
        <v>26.33</v>
      </c>
      <c r="JT20">
        <v>100</v>
      </c>
      <c r="JU20">
        <v>0</v>
      </c>
      <c r="JV20">
        <v>25.8169</v>
      </c>
      <c r="JW20">
        <v>421.48399999999998</v>
      </c>
      <c r="JX20">
        <v>0</v>
      </c>
      <c r="JY20">
        <v>99.818399999999997</v>
      </c>
      <c r="JZ20">
        <v>96.410899999999998</v>
      </c>
    </row>
    <row r="21" spans="1:286" x14ac:dyDescent="0.2">
      <c r="A21">
        <v>5</v>
      </c>
      <c r="B21">
        <v>1661381013.0999999</v>
      </c>
      <c r="C21">
        <v>2266</v>
      </c>
      <c r="D21" t="s">
        <v>448</v>
      </c>
      <c r="E21" t="s">
        <v>449</v>
      </c>
      <c r="F21">
        <v>15</v>
      </c>
      <c r="G21" t="s">
        <v>421</v>
      </c>
      <c r="H21" t="s">
        <v>422</v>
      </c>
      <c r="J21" t="s">
        <v>423</v>
      </c>
      <c r="K21">
        <v>1661381005.0999999</v>
      </c>
      <c r="L21">
        <f t="shared" si="0"/>
        <v>1.9443266382269744E-3</v>
      </c>
      <c r="M21">
        <f t="shared" si="1"/>
        <v>1.9443266382269744</v>
      </c>
      <c r="N21">
        <f t="shared" si="2"/>
        <v>4.7149245322807403</v>
      </c>
      <c r="O21">
        <f t="shared" si="3"/>
        <v>420.04386666666699</v>
      </c>
      <c r="P21">
        <f t="shared" si="4"/>
        <v>234.91184562579392</v>
      </c>
      <c r="Q21">
        <f t="shared" si="5"/>
        <v>23.777302382689168</v>
      </c>
      <c r="R21">
        <f t="shared" si="6"/>
        <v>42.515991499368894</v>
      </c>
      <c r="S21">
        <f t="shared" si="7"/>
        <v>4.6589823739950499E-2</v>
      </c>
      <c r="T21">
        <f t="shared" si="8"/>
        <v>3.0282137302860241</v>
      </c>
      <c r="U21">
        <f t="shared" si="9"/>
        <v>4.619524447560374E-2</v>
      </c>
      <c r="V21">
        <f t="shared" si="10"/>
        <v>2.890720050116987E-2</v>
      </c>
      <c r="W21">
        <f t="shared" si="11"/>
        <v>212.82785627253404</v>
      </c>
      <c r="X21">
        <f t="shared" si="12"/>
        <v>31.79417582523358</v>
      </c>
      <c r="Y21">
        <f t="shared" si="13"/>
        <v>31.79417582523358</v>
      </c>
      <c r="Z21">
        <f t="shared" si="14"/>
        <v>4.7197359111903756</v>
      </c>
      <c r="AA21">
        <f t="shared" si="15"/>
        <v>12.604145177049059</v>
      </c>
      <c r="AB21">
        <f t="shared" si="16"/>
        <v>0.57087871662211709</v>
      </c>
      <c r="AC21">
        <f t="shared" si="17"/>
        <v>4.5292934078673781</v>
      </c>
      <c r="AD21">
        <f t="shared" si="18"/>
        <v>4.1488571945682589</v>
      </c>
      <c r="AE21">
        <f t="shared" si="19"/>
        <v>-85.744804745809574</v>
      </c>
      <c r="AF21">
        <f t="shared" si="20"/>
        <v>-118.30409016428989</v>
      </c>
      <c r="AG21">
        <f t="shared" si="21"/>
        <v>-8.8103938789167966</v>
      </c>
      <c r="AH21">
        <f t="shared" si="22"/>
        <v>-3.1432516482212236E-2</v>
      </c>
      <c r="AI21">
        <v>97</v>
      </c>
      <c r="AJ21">
        <v>14</v>
      </c>
      <c r="AK21">
        <f t="shared" si="23"/>
        <v>1</v>
      </c>
      <c r="AL21">
        <f t="shared" si="24"/>
        <v>0</v>
      </c>
      <c r="AM21">
        <f t="shared" si="25"/>
        <v>52710.072560053894</v>
      </c>
      <c r="AN21" t="s">
        <v>424</v>
      </c>
      <c r="AO21">
        <v>7920.85</v>
      </c>
      <c r="AP21">
        <v>323.47480000000002</v>
      </c>
      <c r="AQ21">
        <v>1455.7772230284199</v>
      </c>
      <c r="AR21">
        <f t="shared" si="26"/>
        <v>0.77779924367336728</v>
      </c>
      <c r="AS21">
        <v>-3.12490905305319</v>
      </c>
      <c r="AT21" t="s">
        <v>450</v>
      </c>
      <c r="AU21">
        <v>8257.44</v>
      </c>
      <c r="AV21">
        <v>237.834423076923</v>
      </c>
      <c r="AW21">
        <v>268.31016078467098</v>
      </c>
      <c r="AX21">
        <f t="shared" si="27"/>
        <v>0.11358398660200542</v>
      </c>
      <c r="AY21">
        <v>0.5</v>
      </c>
      <c r="AZ21">
        <f t="shared" si="28"/>
        <v>1019.0317572396575</v>
      </c>
      <c r="BA21">
        <f t="shared" si="29"/>
        <v>4.7149245322807403</v>
      </c>
      <c r="BB21">
        <f t="shared" si="30"/>
        <v>57.872844730663644</v>
      </c>
      <c r="BC21">
        <f t="shared" si="31"/>
        <v>7.6934143903133979E-3</v>
      </c>
      <c r="BD21">
        <f t="shared" si="32"/>
        <v>4.4257252829002471</v>
      </c>
      <c r="BE21">
        <f t="shared" si="33"/>
        <v>163.09109645302107</v>
      </c>
      <c r="BF21" t="s">
        <v>451</v>
      </c>
      <c r="BG21">
        <v>185.53</v>
      </c>
      <c r="BH21">
        <f t="shared" si="34"/>
        <v>185.53</v>
      </c>
      <c r="BI21">
        <f t="shared" si="35"/>
        <v>0.30852413692638792</v>
      </c>
      <c r="BJ21">
        <f t="shared" si="36"/>
        <v>0.36815267594154516</v>
      </c>
      <c r="BK21">
        <f t="shared" si="37"/>
        <v>0.93483145699203862</v>
      </c>
      <c r="BL21">
        <f t="shared" si="38"/>
        <v>-0.55245059409868214</v>
      </c>
      <c r="BM21">
        <f t="shared" si="39"/>
        <v>1.0487189977636782</v>
      </c>
      <c r="BN21">
        <f t="shared" si="40"/>
        <v>0.28718873022574809</v>
      </c>
      <c r="BO21">
        <f t="shared" si="41"/>
        <v>0.71281126977425191</v>
      </c>
      <c r="BP21">
        <v>2121</v>
      </c>
      <c r="BQ21">
        <v>290</v>
      </c>
      <c r="BR21">
        <v>262.86</v>
      </c>
      <c r="BS21">
        <v>165</v>
      </c>
      <c r="BT21">
        <v>8257.44</v>
      </c>
      <c r="BU21">
        <v>262.35000000000002</v>
      </c>
      <c r="BV21">
        <v>0.51</v>
      </c>
      <c r="BW21">
        <v>300</v>
      </c>
      <c r="BX21">
        <v>24.1</v>
      </c>
      <c r="BY21">
        <v>268.31016078467098</v>
      </c>
      <c r="BZ21">
        <v>0.87415472855923704</v>
      </c>
      <c r="CA21">
        <v>-4.9225238035696401</v>
      </c>
      <c r="CB21">
        <v>0.63905040446165495</v>
      </c>
      <c r="CC21">
        <v>0.67939266036894697</v>
      </c>
      <c r="CD21">
        <v>-5.8581775305895497E-3</v>
      </c>
      <c r="CE21">
        <v>290</v>
      </c>
      <c r="CF21">
        <v>262.20999999999998</v>
      </c>
      <c r="CG21">
        <v>695</v>
      </c>
      <c r="CH21">
        <v>8239.18</v>
      </c>
      <c r="CI21">
        <v>262.33999999999997</v>
      </c>
      <c r="CJ21">
        <v>-0.13</v>
      </c>
      <c r="CX21">
        <f t="shared" si="42"/>
        <v>1199.98866666667</v>
      </c>
      <c r="CY21">
        <f t="shared" si="43"/>
        <v>1019.0317572396575</v>
      </c>
      <c r="CZ21">
        <f t="shared" si="44"/>
        <v>0.84920115126614082</v>
      </c>
      <c r="DA21">
        <f t="shared" si="45"/>
        <v>0.17735822194365178</v>
      </c>
      <c r="DB21">
        <v>2</v>
      </c>
      <c r="DC21">
        <v>0.5</v>
      </c>
      <c r="DD21" t="s">
        <v>426</v>
      </c>
      <c r="DE21">
        <v>2</v>
      </c>
      <c r="DF21">
        <v>1661381005.0999999</v>
      </c>
      <c r="DG21">
        <v>420.04386666666699</v>
      </c>
      <c r="DH21">
        <v>421.62433333333303</v>
      </c>
      <c r="DI21">
        <v>5.6400920000000001</v>
      </c>
      <c r="DJ21">
        <v>5.0877026666666696</v>
      </c>
      <c r="DK21">
        <v>423.22186666666698</v>
      </c>
      <c r="DL21">
        <v>5.8210920000000002</v>
      </c>
      <c r="DM21">
        <v>699.99919999999997</v>
      </c>
      <c r="DN21">
        <v>101.00960000000001</v>
      </c>
      <c r="DO21">
        <v>0.20837953333333301</v>
      </c>
      <c r="DP21">
        <v>31.0695266666667</v>
      </c>
      <c r="DQ21">
        <v>31.61852</v>
      </c>
      <c r="DR21">
        <v>999.9</v>
      </c>
      <c r="DS21">
        <v>0</v>
      </c>
      <c r="DT21">
        <v>0</v>
      </c>
      <c r="DU21">
        <v>10002.746666666701</v>
      </c>
      <c r="DV21">
        <v>0</v>
      </c>
      <c r="DW21">
        <v>2.24362866666667</v>
      </c>
      <c r="DX21">
        <v>-1.60323666666667</v>
      </c>
      <c r="DY21">
        <v>422.40980000000002</v>
      </c>
      <c r="DZ21">
        <v>423.78039999999999</v>
      </c>
      <c r="EA21">
        <v>0.567224533333333</v>
      </c>
      <c r="EB21">
        <v>421.62433333333303</v>
      </c>
      <c r="EC21">
        <v>5.0877026666666696</v>
      </c>
      <c r="ED21">
        <v>0.57120159999999998</v>
      </c>
      <c r="EE21">
        <v>0.51390653333333303</v>
      </c>
      <c r="EF21">
        <v>-0.98291113333333302</v>
      </c>
      <c r="EG21">
        <v>-2.4177420000000001</v>
      </c>
      <c r="EH21">
        <v>1199.98866666667</v>
      </c>
      <c r="EI21">
        <v>0.69201153333333298</v>
      </c>
      <c r="EJ21">
        <v>0.30798846666666702</v>
      </c>
      <c r="EK21">
        <v>0</v>
      </c>
      <c r="EL21">
        <v>237.8546</v>
      </c>
      <c r="EM21">
        <v>5.0003000000000002</v>
      </c>
      <c r="EN21">
        <v>2788.5433333333299</v>
      </c>
      <c r="EO21">
        <v>12570.96</v>
      </c>
      <c r="EP21">
        <v>42.424599999999998</v>
      </c>
      <c r="EQ21">
        <v>44.099800000000002</v>
      </c>
      <c r="ER21">
        <v>43.641399999999997</v>
      </c>
      <c r="ES21">
        <v>44.0165333333333</v>
      </c>
      <c r="ET21">
        <v>44.378999999999998</v>
      </c>
      <c r="EU21">
        <v>826.94600000000003</v>
      </c>
      <c r="EV21">
        <v>368.042666666667</v>
      </c>
      <c r="EW21">
        <v>0</v>
      </c>
      <c r="EX21">
        <v>297</v>
      </c>
      <c r="EY21">
        <v>0</v>
      </c>
      <c r="EZ21">
        <v>237.834423076923</v>
      </c>
      <c r="FA21">
        <v>-2.6312820511797601</v>
      </c>
      <c r="FB21">
        <v>-21.9569230784087</v>
      </c>
      <c r="FC21">
        <v>2788.26923076923</v>
      </c>
      <c r="FD21">
        <v>15</v>
      </c>
      <c r="FE21">
        <v>1661381035.0999999</v>
      </c>
      <c r="FF21" t="s">
        <v>452</v>
      </c>
      <c r="FG21">
        <v>1661381035.0999999</v>
      </c>
      <c r="FH21">
        <v>1661381035.0999999</v>
      </c>
      <c r="FI21">
        <v>41</v>
      </c>
      <c r="FJ21">
        <v>2.4E-2</v>
      </c>
      <c r="FK21">
        <v>-1.2E-2</v>
      </c>
      <c r="FL21">
        <v>-3.1779999999999999</v>
      </c>
      <c r="FM21">
        <v>-0.18099999999999999</v>
      </c>
      <c r="FN21">
        <v>422</v>
      </c>
      <c r="FO21">
        <v>5</v>
      </c>
      <c r="FP21">
        <v>0.61</v>
      </c>
      <c r="FQ21">
        <v>0.14000000000000001</v>
      </c>
      <c r="FR21">
        <v>-1.6070035</v>
      </c>
      <c r="FS21">
        <v>6.6076240601505506E-2</v>
      </c>
      <c r="FT21">
        <v>1.9760572935772901E-2</v>
      </c>
      <c r="FU21">
        <v>1</v>
      </c>
      <c r="FV21">
        <v>237.97370588235299</v>
      </c>
      <c r="FW21">
        <v>-2.0700993121555702</v>
      </c>
      <c r="FX21">
        <v>0.28007326031213298</v>
      </c>
      <c r="FY21">
        <v>0</v>
      </c>
      <c r="FZ21">
        <v>0.56796239999999998</v>
      </c>
      <c r="GA21">
        <v>-2.1388872180451001E-2</v>
      </c>
      <c r="GB21">
        <v>2.1357483793743E-3</v>
      </c>
      <c r="GC21">
        <v>1</v>
      </c>
      <c r="GD21">
        <v>2</v>
      </c>
      <c r="GE21">
        <v>3</v>
      </c>
      <c r="GF21" t="s">
        <v>437</v>
      </c>
      <c r="GG21">
        <v>3.3254000000000001</v>
      </c>
      <c r="GH21">
        <v>2.9698699999999998</v>
      </c>
      <c r="GI21">
        <v>0.10322099999999999</v>
      </c>
      <c r="GJ21">
        <v>0.10288700000000001</v>
      </c>
      <c r="GK21">
        <v>3.99114E-2</v>
      </c>
      <c r="GL21">
        <v>3.5969300000000003E-2</v>
      </c>
      <c r="GM21">
        <v>31397.3</v>
      </c>
      <c r="GN21">
        <v>28373.200000000001</v>
      </c>
      <c r="GO21">
        <v>31231.4</v>
      </c>
      <c r="GP21">
        <v>28949.599999999999</v>
      </c>
      <c r="GQ21">
        <v>39995.599999999999</v>
      </c>
      <c r="GR21">
        <v>37962.400000000001</v>
      </c>
      <c r="GS21">
        <v>44298.1</v>
      </c>
      <c r="GT21">
        <v>42044.2</v>
      </c>
      <c r="GU21">
        <v>2.2460800000000001</v>
      </c>
      <c r="GV21">
        <v>2.2709999999999999</v>
      </c>
      <c r="GW21">
        <v>0.25213099999999999</v>
      </c>
      <c r="GX21">
        <v>0</v>
      </c>
      <c r="GY21">
        <v>27.511500000000002</v>
      </c>
      <c r="GZ21">
        <v>999.9</v>
      </c>
      <c r="HA21">
        <v>37.314999999999998</v>
      </c>
      <c r="HB21">
        <v>31.571999999999999</v>
      </c>
      <c r="HC21">
        <v>17.2178</v>
      </c>
      <c r="HD21">
        <v>61.730600000000003</v>
      </c>
      <c r="HE21">
        <v>43.946300000000001</v>
      </c>
      <c r="HF21">
        <v>2</v>
      </c>
      <c r="HG21">
        <v>-3.8468000000000002E-2</v>
      </c>
      <c r="HH21">
        <v>-0.72703700000000004</v>
      </c>
      <c r="HI21">
        <v>19.8523</v>
      </c>
      <c r="HJ21">
        <v>5.2220800000000001</v>
      </c>
      <c r="HK21">
        <v>11.9857</v>
      </c>
      <c r="HL21">
        <v>4.9919500000000001</v>
      </c>
      <c r="HM21">
        <v>3.2953299999999999</v>
      </c>
      <c r="HN21">
        <v>9999</v>
      </c>
      <c r="HO21">
        <v>9999</v>
      </c>
      <c r="HP21">
        <v>999.9</v>
      </c>
      <c r="HQ21">
        <v>9999</v>
      </c>
      <c r="HR21">
        <v>4.9716899999999997</v>
      </c>
      <c r="HS21">
        <v>1.8709</v>
      </c>
      <c r="HT21">
        <v>1.8704000000000001</v>
      </c>
      <c r="HU21">
        <v>1.8725499999999999</v>
      </c>
      <c r="HV21">
        <v>1.8696600000000001</v>
      </c>
      <c r="HW21">
        <v>1.8793</v>
      </c>
      <c r="HX21">
        <v>1.8761699999999999</v>
      </c>
      <c r="HY21">
        <v>1.87161</v>
      </c>
      <c r="HZ21">
        <v>0</v>
      </c>
      <c r="IA21">
        <v>0</v>
      </c>
      <c r="IB21">
        <v>0</v>
      </c>
      <c r="IC21">
        <v>4.5</v>
      </c>
      <c r="ID21" t="s">
        <v>429</v>
      </c>
      <c r="IE21" t="s">
        <v>430</v>
      </c>
      <c r="IF21" t="s">
        <v>431</v>
      </c>
      <c r="IG21" t="s">
        <v>431</v>
      </c>
      <c r="IH21" t="s">
        <v>431</v>
      </c>
      <c r="II21" t="s">
        <v>431</v>
      </c>
      <c r="IJ21">
        <v>0</v>
      </c>
      <c r="IK21">
        <v>100</v>
      </c>
      <c r="IL21">
        <v>100</v>
      </c>
      <c r="IM21">
        <v>-3.1779999999999999</v>
      </c>
      <c r="IN21">
        <v>-0.18099999999999999</v>
      </c>
      <c r="IO21">
        <v>-2.4269183785092099</v>
      </c>
      <c r="IP21">
        <v>-2.2040790174604999E-3</v>
      </c>
      <c r="IQ21">
        <v>9.2619741190362804E-7</v>
      </c>
      <c r="IR21">
        <v>-9.2239158235341894E-11</v>
      </c>
      <c r="IS21">
        <v>-0.17349414090746601</v>
      </c>
      <c r="IT21">
        <v>-1.9198164839598301E-3</v>
      </c>
      <c r="IU21">
        <v>5.7639259002565302E-4</v>
      </c>
      <c r="IV21">
        <v>-5.2053891959579596E-6</v>
      </c>
      <c r="IW21">
        <v>6</v>
      </c>
      <c r="IX21">
        <v>2107</v>
      </c>
      <c r="IY21">
        <v>1</v>
      </c>
      <c r="IZ21">
        <v>50</v>
      </c>
      <c r="JA21">
        <v>4.7</v>
      </c>
      <c r="JB21">
        <v>14.7</v>
      </c>
      <c r="JC21">
        <v>1.31592</v>
      </c>
      <c r="JD21">
        <v>2.4584999999999999</v>
      </c>
      <c r="JE21">
        <v>2.04956</v>
      </c>
      <c r="JF21">
        <v>2.5598100000000001</v>
      </c>
      <c r="JG21">
        <v>2.2961399999999998</v>
      </c>
      <c r="JH21">
        <v>2.52441</v>
      </c>
      <c r="JI21">
        <v>35.3827</v>
      </c>
      <c r="JJ21">
        <v>24.245100000000001</v>
      </c>
      <c r="JK21">
        <v>18</v>
      </c>
      <c r="JL21">
        <v>623.32899999999995</v>
      </c>
      <c r="JM21">
        <v>676.01900000000001</v>
      </c>
      <c r="JN21">
        <v>30.244700000000002</v>
      </c>
      <c r="JO21">
        <v>26.959</v>
      </c>
      <c r="JP21">
        <v>30.000299999999999</v>
      </c>
      <c r="JQ21">
        <v>26.713999999999999</v>
      </c>
      <c r="JR21">
        <v>26.686599999999999</v>
      </c>
      <c r="JS21">
        <v>26.348700000000001</v>
      </c>
      <c r="JT21">
        <v>100</v>
      </c>
      <c r="JU21">
        <v>0</v>
      </c>
      <c r="JV21">
        <v>30.224299999999999</v>
      </c>
      <c r="JW21">
        <v>421.55200000000002</v>
      </c>
      <c r="JX21">
        <v>0</v>
      </c>
      <c r="JY21">
        <v>99.807699999999997</v>
      </c>
      <c r="JZ21">
        <v>96.403199999999998</v>
      </c>
    </row>
    <row r="22" spans="1:286" x14ac:dyDescent="0.2">
      <c r="A22">
        <v>6</v>
      </c>
      <c r="B22">
        <v>1661381313.0999999</v>
      </c>
      <c r="C22">
        <v>2566</v>
      </c>
      <c r="D22" t="s">
        <v>453</v>
      </c>
      <c r="E22" t="s">
        <v>454</v>
      </c>
      <c r="F22">
        <v>15</v>
      </c>
      <c r="G22" t="s">
        <v>421</v>
      </c>
      <c r="H22" t="s">
        <v>422</v>
      </c>
      <c r="J22" t="s">
        <v>423</v>
      </c>
      <c r="K22">
        <v>1661381305.0999999</v>
      </c>
      <c r="L22">
        <f t="shared" si="0"/>
        <v>2.2908046497071882E-3</v>
      </c>
      <c r="M22">
        <f t="shared" si="1"/>
        <v>2.2908046497071881</v>
      </c>
      <c r="N22">
        <f t="shared" si="2"/>
        <v>4.2514928876915992</v>
      </c>
      <c r="O22">
        <f t="shared" si="3"/>
        <v>420.06433333333302</v>
      </c>
      <c r="P22">
        <f t="shared" si="4"/>
        <v>244.59424381008571</v>
      </c>
      <c r="Q22">
        <f t="shared" si="5"/>
        <v>24.75529534578472</v>
      </c>
      <c r="R22">
        <f t="shared" si="6"/>
        <v>42.514559925502347</v>
      </c>
      <c r="S22">
        <f t="shared" si="7"/>
        <v>4.6038964872636631E-2</v>
      </c>
      <c r="T22">
        <f t="shared" si="8"/>
        <v>3.0272491682925677</v>
      </c>
      <c r="U22">
        <f t="shared" si="9"/>
        <v>4.5653497823573544E-2</v>
      </c>
      <c r="V22">
        <f t="shared" si="10"/>
        <v>2.8567799679166575E-2</v>
      </c>
      <c r="W22">
        <f t="shared" si="11"/>
        <v>212.83102051137558</v>
      </c>
      <c r="X22">
        <f t="shared" si="12"/>
        <v>34.636531758254279</v>
      </c>
      <c r="Y22">
        <f t="shared" si="13"/>
        <v>34.636531758254279</v>
      </c>
      <c r="Z22">
        <f t="shared" si="14"/>
        <v>5.5356723917369299</v>
      </c>
      <c r="AA22">
        <f t="shared" si="15"/>
        <v>11.442771274966843</v>
      </c>
      <c r="AB22">
        <f t="shared" si="16"/>
        <v>0.61139137624106366</v>
      </c>
      <c r="AC22">
        <f t="shared" si="17"/>
        <v>5.3430358918262595</v>
      </c>
      <c r="AD22">
        <f t="shared" si="18"/>
        <v>4.9242810154958665</v>
      </c>
      <c r="AE22">
        <f t="shared" si="19"/>
        <v>-101.024485052087</v>
      </c>
      <c r="AF22">
        <f t="shared" si="20"/>
        <v>-103.87105755238215</v>
      </c>
      <c r="AG22">
        <f t="shared" si="21"/>
        <v>-7.9601887129843192</v>
      </c>
      <c r="AH22">
        <f t="shared" si="22"/>
        <v>-2.4710806077891334E-2</v>
      </c>
      <c r="AI22">
        <v>88</v>
      </c>
      <c r="AJ22">
        <v>13</v>
      </c>
      <c r="AK22">
        <f t="shared" si="23"/>
        <v>1</v>
      </c>
      <c r="AL22">
        <f t="shared" si="24"/>
        <v>0</v>
      </c>
      <c r="AM22">
        <f t="shared" si="25"/>
        <v>52177.463060671551</v>
      </c>
      <c r="AN22" t="s">
        <v>424</v>
      </c>
      <c r="AO22">
        <v>7920.85</v>
      </c>
      <c r="AP22">
        <v>323.47480000000002</v>
      </c>
      <c r="AQ22">
        <v>1455.7772230284199</v>
      </c>
      <c r="AR22">
        <f t="shared" si="26"/>
        <v>0.77779924367336728</v>
      </c>
      <c r="AS22">
        <v>-3.12490905305319</v>
      </c>
      <c r="AT22" t="s">
        <v>455</v>
      </c>
      <c r="AU22">
        <v>8243.6</v>
      </c>
      <c r="AV22">
        <v>225.84819999999999</v>
      </c>
      <c r="AW22">
        <v>256.09005160318299</v>
      </c>
      <c r="AX22">
        <f t="shared" si="27"/>
        <v>0.11809069276163597</v>
      </c>
      <c r="AY22">
        <v>0.5</v>
      </c>
      <c r="AZ22">
        <f t="shared" si="28"/>
        <v>1019.0465233737698</v>
      </c>
      <c r="BA22">
        <f t="shared" si="29"/>
        <v>4.2514928876915992</v>
      </c>
      <c r="BB22">
        <f t="shared" si="30"/>
        <v>60.169954950772571</v>
      </c>
      <c r="BC22">
        <f t="shared" si="31"/>
        <v>7.2385330517822141E-3</v>
      </c>
      <c r="BD22">
        <f t="shared" si="32"/>
        <v>4.6846301287961705</v>
      </c>
      <c r="BE22">
        <f t="shared" si="33"/>
        <v>158.49395142901218</v>
      </c>
      <c r="BF22" t="s">
        <v>456</v>
      </c>
      <c r="BG22">
        <v>183.25</v>
      </c>
      <c r="BH22">
        <f t="shared" si="34"/>
        <v>183.25</v>
      </c>
      <c r="BI22">
        <f t="shared" si="35"/>
        <v>0.28443139882704305</v>
      </c>
      <c r="BJ22">
        <f t="shared" si="36"/>
        <v>0.41518163342242165</v>
      </c>
      <c r="BK22">
        <f t="shared" si="37"/>
        <v>0.94275953371760901</v>
      </c>
      <c r="BL22">
        <f t="shared" si="38"/>
        <v>-0.44879371553179964</v>
      </c>
      <c r="BM22">
        <f t="shared" si="39"/>
        <v>1.0595112639753892</v>
      </c>
      <c r="BN22">
        <f t="shared" si="40"/>
        <v>0.33687244053598286</v>
      </c>
      <c r="BO22">
        <f t="shared" si="41"/>
        <v>0.66312755946401714</v>
      </c>
      <c r="BP22">
        <v>2123</v>
      </c>
      <c r="BQ22">
        <v>290</v>
      </c>
      <c r="BR22">
        <v>250.22</v>
      </c>
      <c r="BS22">
        <v>295</v>
      </c>
      <c r="BT22">
        <v>8243.6</v>
      </c>
      <c r="BU22">
        <v>249.86</v>
      </c>
      <c r="BV22">
        <v>0.36</v>
      </c>
      <c r="BW22">
        <v>300</v>
      </c>
      <c r="BX22">
        <v>24.1</v>
      </c>
      <c r="BY22">
        <v>256.09005160318299</v>
      </c>
      <c r="BZ22">
        <v>1.1103672929561099</v>
      </c>
      <c r="CA22">
        <v>-5.1360775890771597</v>
      </c>
      <c r="CB22">
        <v>0.81125867889582004</v>
      </c>
      <c r="CC22">
        <v>0.58872847958804697</v>
      </c>
      <c r="CD22">
        <v>-5.8550389321468301E-3</v>
      </c>
      <c r="CE22">
        <v>290</v>
      </c>
      <c r="CF22">
        <v>249.88</v>
      </c>
      <c r="CG22">
        <v>755</v>
      </c>
      <c r="CH22">
        <v>8232.25</v>
      </c>
      <c r="CI22">
        <v>249.85</v>
      </c>
      <c r="CJ22">
        <v>0.03</v>
      </c>
      <c r="CX22">
        <f t="shared" si="42"/>
        <v>1200.0060000000001</v>
      </c>
      <c r="CY22">
        <f t="shared" si="43"/>
        <v>1019.0465233737698</v>
      </c>
      <c r="CZ22">
        <f t="shared" si="44"/>
        <v>0.84920119013885742</v>
      </c>
      <c r="DA22">
        <f t="shared" si="45"/>
        <v>0.17735829696799479</v>
      </c>
      <c r="DB22">
        <v>2</v>
      </c>
      <c r="DC22">
        <v>0.5</v>
      </c>
      <c r="DD22" t="s">
        <v>426</v>
      </c>
      <c r="DE22">
        <v>2</v>
      </c>
      <c r="DF22">
        <v>1661381305.0999999</v>
      </c>
      <c r="DG22">
        <v>420.06433333333302</v>
      </c>
      <c r="DH22">
        <v>421.55399999999997</v>
      </c>
      <c r="DI22">
        <v>6.0408413333333302</v>
      </c>
      <c r="DJ22">
        <v>5.3902726666666698</v>
      </c>
      <c r="DK22">
        <v>423.19133333333298</v>
      </c>
      <c r="DL22">
        <v>6.2176819999999999</v>
      </c>
      <c r="DM22">
        <v>699.99260000000004</v>
      </c>
      <c r="DN22">
        <v>100.997</v>
      </c>
      <c r="DO22">
        <v>0.212639933333333</v>
      </c>
      <c r="DP22">
        <v>34.000086666666697</v>
      </c>
      <c r="DQ22">
        <v>34.396180000000001</v>
      </c>
      <c r="DR22">
        <v>999.9</v>
      </c>
      <c r="DS22">
        <v>0</v>
      </c>
      <c r="DT22">
        <v>0</v>
      </c>
      <c r="DU22">
        <v>9998.1640000000007</v>
      </c>
      <c r="DV22">
        <v>0</v>
      </c>
      <c r="DW22">
        <v>2.2332679999999998</v>
      </c>
      <c r="DX22">
        <v>-1.5386753333333301</v>
      </c>
      <c r="DY22">
        <v>422.56799999999998</v>
      </c>
      <c r="DZ22">
        <v>423.83853333333298</v>
      </c>
      <c r="EA22">
        <v>0.65056973333333301</v>
      </c>
      <c r="EB22">
        <v>421.55399999999997</v>
      </c>
      <c r="EC22">
        <v>5.3902726666666698</v>
      </c>
      <c r="ED22">
        <v>0.61010693333333299</v>
      </c>
      <c r="EE22">
        <v>0.54440153333333297</v>
      </c>
      <c r="EF22">
        <v>-7.9697913333333301E-2</v>
      </c>
      <c r="EG22">
        <v>-1.6373693333333299</v>
      </c>
      <c r="EH22">
        <v>1200.0060000000001</v>
      </c>
      <c r="EI22">
        <v>0.69201126666666701</v>
      </c>
      <c r="EJ22">
        <v>0.30798873333333299</v>
      </c>
      <c r="EK22">
        <v>0</v>
      </c>
      <c r="EL22">
        <v>225.89400000000001</v>
      </c>
      <c r="EM22">
        <v>5.0003000000000002</v>
      </c>
      <c r="EN22">
        <v>2661.2793333333302</v>
      </c>
      <c r="EO22">
        <v>12571.153333333301</v>
      </c>
      <c r="EP22">
        <v>43.133133333333298</v>
      </c>
      <c r="EQ22">
        <v>44.699599999999997</v>
      </c>
      <c r="ER22">
        <v>44.332999999999998</v>
      </c>
      <c r="ES22">
        <v>44.662333333333301</v>
      </c>
      <c r="ET22">
        <v>45.266466666666702</v>
      </c>
      <c r="EU22">
        <v>826.95600000000002</v>
      </c>
      <c r="EV22">
        <v>368.04933333333298</v>
      </c>
      <c r="EW22">
        <v>0</v>
      </c>
      <c r="EX22">
        <v>296.59999990463302</v>
      </c>
      <c r="EY22">
        <v>0</v>
      </c>
      <c r="EZ22">
        <v>225.84819999999999</v>
      </c>
      <c r="FA22">
        <v>-0.57230769940583803</v>
      </c>
      <c r="FB22">
        <v>-8.3269231050090493</v>
      </c>
      <c r="FC22">
        <v>2661.2096000000001</v>
      </c>
      <c r="FD22">
        <v>15</v>
      </c>
      <c r="FE22">
        <v>1661381343.0999999</v>
      </c>
      <c r="FF22" t="s">
        <v>457</v>
      </c>
      <c r="FG22">
        <v>1661381343.0999999</v>
      </c>
      <c r="FH22">
        <v>1661381035.0999999</v>
      </c>
      <c r="FI22">
        <v>42</v>
      </c>
      <c r="FJ22">
        <v>5.0999999999999997E-2</v>
      </c>
      <c r="FK22">
        <v>-1.2E-2</v>
      </c>
      <c r="FL22">
        <v>-3.1269999999999998</v>
      </c>
      <c r="FM22">
        <v>-0.18099999999999999</v>
      </c>
      <c r="FN22">
        <v>422</v>
      </c>
      <c r="FO22">
        <v>5</v>
      </c>
      <c r="FP22">
        <v>0.46</v>
      </c>
      <c r="FQ22">
        <v>0.14000000000000001</v>
      </c>
      <c r="FR22">
        <v>-1.5448457142857099</v>
      </c>
      <c r="FS22">
        <v>0.151507012987012</v>
      </c>
      <c r="FT22">
        <v>3.1978425550365501E-2</v>
      </c>
      <c r="FU22">
        <v>1</v>
      </c>
      <c r="FV22">
        <v>225.94841176470601</v>
      </c>
      <c r="FW22">
        <v>-1.148418641336</v>
      </c>
      <c r="FX22">
        <v>0.20652162935393401</v>
      </c>
      <c r="FY22">
        <v>0</v>
      </c>
      <c r="FZ22">
        <v>0.65105009523809498</v>
      </c>
      <c r="GA22">
        <v>-1.0366519480519599E-2</v>
      </c>
      <c r="GB22">
        <v>1.2390102003793E-3</v>
      </c>
      <c r="GC22">
        <v>1</v>
      </c>
      <c r="GD22">
        <v>2</v>
      </c>
      <c r="GE22">
        <v>3</v>
      </c>
      <c r="GF22" t="s">
        <v>437</v>
      </c>
      <c r="GG22">
        <v>3.3254700000000001</v>
      </c>
      <c r="GH22">
        <v>2.9746700000000001</v>
      </c>
      <c r="GI22">
        <v>0.103169</v>
      </c>
      <c r="GJ22">
        <v>0.102835</v>
      </c>
      <c r="GK22">
        <v>4.2116099999999997E-2</v>
      </c>
      <c r="GL22">
        <v>3.7699099999999999E-2</v>
      </c>
      <c r="GM22">
        <v>31391.1</v>
      </c>
      <c r="GN22">
        <v>28367.5</v>
      </c>
      <c r="GO22">
        <v>31224.2</v>
      </c>
      <c r="GP22">
        <v>28943</v>
      </c>
      <c r="GQ22">
        <v>39893.699999999997</v>
      </c>
      <c r="GR22">
        <v>37885.300000000003</v>
      </c>
      <c r="GS22">
        <v>44287.7</v>
      </c>
      <c r="GT22">
        <v>42034.8</v>
      </c>
      <c r="GU22">
        <v>2.2567699999999999</v>
      </c>
      <c r="GV22">
        <v>2.2696499999999999</v>
      </c>
      <c r="GW22">
        <v>0.292599</v>
      </c>
      <c r="GX22">
        <v>0</v>
      </c>
      <c r="GY22">
        <v>29.6462</v>
      </c>
      <c r="GZ22">
        <v>999.9</v>
      </c>
      <c r="HA22">
        <v>37.162999999999997</v>
      </c>
      <c r="HB22">
        <v>31.532</v>
      </c>
      <c r="HC22">
        <v>17.110700000000001</v>
      </c>
      <c r="HD22">
        <v>61.790599999999998</v>
      </c>
      <c r="HE22">
        <v>44.0304</v>
      </c>
      <c r="HF22">
        <v>2</v>
      </c>
      <c r="HG22">
        <v>-2.27896E-2</v>
      </c>
      <c r="HH22">
        <v>-4.4100200000000003</v>
      </c>
      <c r="HI22">
        <v>19.574000000000002</v>
      </c>
      <c r="HJ22">
        <v>5.2253800000000004</v>
      </c>
      <c r="HK22">
        <v>11.986000000000001</v>
      </c>
      <c r="HL22">
        <v>4.9923500000000001</v>
      </c>
      <c r="HM22">
        <v>3.2954500000000002</v>
      </c>
      <c r="HN22">
        <v>9999</v>
      </c>
      <c r="HO22">
        <v>9999</v>
      </c>
      <c r="HP22">
        <v>999.9</v>
      </c>
      <c r="HQ22">
        <v>9999</v>
      </c>
      <c r="HR22">
        <v>4.9716500000000003</v>
      </c>
      <c r="HS22">
        <v>1.8708800000000001</v>
      </c>
      <c r="HT22">
        <v>1.8704099999999999</v>
      </c>
      <c r="HU22">
        <v>1.87253</v>
      </c>
      <c r="HV22">
        <v>1.8696600000000001</v>
      </c>
      <c r="HW22">
        <v>1.8792800000000001</v>
      </c>
      <c r="HX22">
        <v>1.8761300000000001</v>
      </c>
      <c r="HY22">
        <v>1.8715999999999999</v>
      </c>
      <c r="HZ22">
        <v>0</v>
      </c>
      <c r="IA22">
        <v>0</v>
      </c>
      <c r="IB22">
        <v>0</v>
      </c>
      <c r="IC22">
        <v>4.5</v>
      </c>
      <c r="ID22" t="s">
        <v>429</v>
      </c>
      <c r="IE22" t="s">
        <v>430</v>
      </c>
      <c r="IF22" t="s">
        <v>431</v>
      </c>
      <c r="IG22" t="s">
        <v>431</v>
      </c>
      <c r="IH22" t="s">
        <v>431</v>
      </c>
      <c r="II22" t="s">
        <v>431</v>
      </c>
      <c r="IJ22">
        <v>0</v>
      </c>
      <c r="IK22">
        <v>100</v>
      </c>
      <c r="IL22">
        <v>100</v>
      </c>
      <c r="IM22">
        <v>-3.1269999999999998</v>
      </c>
      <c r="IN22">
        <v>-0.17680000000000001</v>
      </c>
      <c r="IO22">
        <v>-2.4022863301697401</v>
      </c>
      <c r="IP22">
        <v>-2.2040790174604999E-3</v>
      </c>
      <c r="IQ22">
        <v>9.2619741190362804E-7</v>
      </c>
      <c r="IR22">
        <v>-9.2239158235341894E-11</v>
      </c>
      <c r="IS22">
        <v>-0.18593565442092899</v>
      </c>
      <c r="IT22">
        <v>-1.9198164839598301E-3</v>
      </c>
      <c r="IU22">
        <v>5.7639259002565302E-4</v>
      </c>
      <c r="IV22">
        <v>-5.2053891959579596E-6</v>
      </c>
      <c r="IW22">
        <v>6</v>
      </c>
      <c r="IX22">
        <v>2107</v>
      </c>
      <c r="IY22">
        <v>1</v>
      </c>
      <c r="IZ22">
        <v>50</v>
      </c>
      <c r="JA22">
        <v>4.5999999999999996</v>
      </c>
      <c r="JB22">
        <v>4.5999999999999996</v>
      </c>
      <c r="JC22">
        <v>1.31592</v>
      </c>
      <c r="JD22">
        <v>2.4584999999999999</v>
      </c>
      <c r="JE22">
        <v>2.04956</v>
      </c>
      <c r="JF22">
        <v>2.5598100000000001</v>
      </c>
      <c r="JG22">
        <v>2.2961399999999998</v>
      </c>
      <c r="JH22">
        <v>2.5476100000000002</v>
      </c>
      <c r="JI22">
        <v>35.313299999999998</v>
      </c>
      <c r="JJ22">
        <v>24.218800000000002</v>
      </c>
      <c r="JK22">
        <v>18</v>
      </c>
      <c r="JL22">
        <v>632.60400000000004</v>
      </c>
      <c r="JM22">
        <v>676.48199999999997</v>
      </c>
      <c r="JN22">
        <v>34.386699999999998</v>
      </c>
      <c r="JO22">
        <v>27.118400000000001</v>
      </c>
      <c r="JP22">
        <v>30.001799999999999</v>
      </c>
      <c r="JQ22">
        <v>26.841200000000001</v>
      </c>
      <c r="JR22">
        <v>26.813300000000002</v>
      </c>
      <c r="JS22">
        <v>26.354500000000002</v>
      </c>
      <c r="JT22">
        <v>100</v>
      </c>
      <c r="JU22">
        <v>0</v>
      </c>
      <c r="JV22">
        <v>34.972900000000003</v>
      </c>
      <c r="JW22">
        <v>421.47300000000001</v>
      </c>
      <c r="JX22">
        <v>0</v>
      </c>
      <c r="JY22">
        <v>99.784400000000005</v>
      </c>
      <c r="JZ22">
        <v>96.381399999999999</v>
      </c>
    </row>
    <row r="23" spans="1:286" x14ac:dyDescent="0.2">
      <c r="A23">
        <v>7</v>
      </c>
      <c r="B23">
        <v>1661381613.0999999</v>
      </c>
      <c r="C23">
        <v>2866</v>
      </c>
      <c r="D23" t="s">
        <v>458</v>
      </c>
      <c r="E23" t="s">
        <v>459</v>
      </c>
      <c r="F23">
        <v>15</v>
      </c>
      <c r="G23" t="s">
        <v>421</v>
      </c>
      <c r="H23" t="s">
        <v>422</v>
      </c>
      <c r="J23" t="s">
        <v>423</v>
      </c>
      <c r="K23">
        <v>1661381605.0999999</v>
      </c>
      <c r="L23">
        <f t="shared" si="0"/>
        <v>2.6456265234127436E-3</v>
      </c>
      <c r="M23">
        <f t="shared" si="1"/>
        <v>2.6456265234127434</v>
      </c>
      <c r="N23">
        <f t="shared" si="2"/>
        <v>3.9054535464643054</v>
      </c>
      <c r="O23">
        <f t="shared" si="3"/>
        <v>419.92166666666702</v>
      </c>
      <c r="P23">
        <f t="shared" si="4"/>
        <v>246.58377415610357</v>
      </c>
      <c r="Q23">
        <f t="shared" si="5"/>
        <v>24.955581698767322</v>
      </c>
      <c r="R23">
        <f t="shared" si="6"/>
        <v>42.498292904497482</v>
      </c>
      <c r="S23">
        <f t="shared" si="7"/>
        <v>4.4496366964339257E-2</v>
      </c>
      <c r="T23">
        <f t="shared" si="8"/>
        <v>3.0274633882419506</v>
      </c>
      <c r="U23">
        <f t="shared" si="9"/>
        <v>4.4136214585157485E-2</v>
      </c>
      <c r="V23">
        <f t="shared" si="10"/>
        <v>2.7617249253750933E-2</v>
      </c>
      <c r="W23">
        <f t="shared" si="11"/>
        <v>212.82660567216553</v>
      </c>
      <c r="X23">
        <f t="shared" si="12"/>
        <v>37.56554342481946</v>
      </c>
      <c r="Y23">
        <f t="shared" si="13"/>
        <v>37.56554342481946</v>
      </c>
      <c r="Z23">
        <f t="shared" si="14"/>
        <v>6.5021307354946893</v>
      </c>
      <c r="AA23">
        <f t="shared" si="15"/>
        <v>10.298736414151584</v>
      </c>
      <c r="AB23">
        <f t="shared" si="16"/>
        <v>0.65001025394493928</v>
      </c>
      <c r="AC23">
        <f t="shared" si="17"/>
        <v>6.3115534547690189</v>
      </c>
      <c r="AD23">
        <f t="shared" si="18"/>
        <v>5.8521204815497505</v>
      </c>
      <c r="AE23">
        <f t="shared" si="19"/>
        <v>-116.67212968250199</v>
      </c>
      <c r="AF23">
        <f t="shared" si="20"/>
        <v>-89.141852511733333</v>
      </c>
      <c r="AG23">
        <f t="shared" si="21"/>
        <v>-7.0311763104887728</v>
      </c>
      <c r="AH23">
        <f t="shared" si="22"/>
        <v>-1.8552832558569321E-2</v>
      </c>
      <c r="AI23">
        <v>76</v>
      </c>
      <c r="AJ23">
        <v>11</v>
      </c>
      <c r="AK23">
        <f t="shared" si="23"/>
        <v>1</v>
      </c>
      <c r="AL23">
        <f t="shared" si="24"/>
        <v>0</v>
      </c>
      <c r="AM23">
        <f t="shared" si="25"/>
        <v>51675.465225693901</v>
      </c>
      <c r="AN23" t="s">
        <v>424</v>
      </c>
      <c r="AO23">
        <v>7920.85</v>
      </c>
      <c r="AP23">
        <v>323.47480000000002</v>
      </c>
      <c r="AQ23">
        <v>1455.7772230284199</v>
      </c>
      <c r="AR23">
        <f t="shared" si="26"/>
        <v>0.77779924367336728</v>
      </c>
      <c r="AS23">
        <v>-3.12490905305319</v>
      </c>
      <c r="AT23" t="s">
        <v>460</v>
      </c>
      <c r="AU23">
        <v>8250.3700000000008</v>
      </c>
      <c r="AV23">
        <v>219.76187999999999</v>
      </c>
      <c r="AW23">
        <v>243.652397107957</v>
      </c>
      <c r="AX23">
        <f t="shared" si="27"/>
        <v>9.8051639924443879E-2</v>
      </c>
      <c r="AY23">
        <v>0.5</v>
      </c>
      <c r="AZ23">
        <f t="shared" si="28"/>
        <v>1019.0194972394612</v>
      </c>
      <c r="BA23">
        <f t="shared" si="29"/>
        <v>3.9054535464643054</v>
      </c>
      <c r="BB23">
        <f t="shared" si="30"/>
        <v>49.958266409655742</v>
      </c>
      <c r="BC23">
        <f t="shared" si="31"/>
        <v>6.89914434273618E-3</v>
      </c>
      <c r="BD23">
        <f t="shared" si="32"/>
        <v>4.9748118233509402</v>
      </c>
      <c r="BE23">
        <f t="shared" si="33"/>
        <v>153.64003621308942</v>
      </c>
      <c r="BF23" t="s">
        <v>461</v>
      </c>
      <c r="BG23">
        <v>183.38</v>
      </c>
      <c r="BH23">
        <f t="shared" si="34"/>
        <v>183.38</v>
      </c>
      <c r="BI23">
        <f t="shared" si="35"/>
        <v>0.2473704253410306</v>
      </c>
      <c r="BJ23">
        <f t="shared" si="36"/>
        <v>0.39637575829555061</v>
      </c>
      <c r="BK23">
        <f t="shared" si="37"/>
        <v>0.95263083255989567</v>
      </c>
      <c r="BL23">
        <f t="shared" si="38"/>
        <v>-0.29929588990534511</v>
      </c>
      <c r="BM23">
        <f t="shared" si="39"/>
        <v>1.0704956566979273</v>
      </c>
      <c r="BN23">
        <f t="shared" si="40"/>
        <v>0.33075520903005595</v>
      </c>
      <c r="BO23">
        <f t="shared" si="41"/>
        <v>0.66924479096994405</v>
      </c>
      <c r="BP23">
        <v>2125</v>
      </c>
      <c r="BQ23">
        <v>290</v>
      </c>
      <c r="BR23">
        <v>241.46</v>
      </c>
      <c r="BS23">
        <v>145</v>
      </c>
      <c r="BT23">
        <v>8250.3700000000008</v>
      </c>
      <c r="BU23">
        <v>241.2</v>
      </c>
      <c r="BV23">
        <v>0.26</v>
      </c>
      <c r="BW23">
        <v>300</v>
      </c>
      <c r="BX23">
        <v>24.1</v>
      </c>
      <c r="BY23">
        <v>243.652397107957</v>
      </c>
      <c r="BZ23">
        <v>1.1712904095502299</v>
      </c>
      <c r="CA23">
        <v>-2.0232732785568901</v>
      </c>
      <c r="CB23">
        <v>0.85526039456757097</v>
      </c>
      <c r="CC23">
        <v>0.166578529148521</v>
      </c>
      <c r="CD23">
        <v>-5.8518057842046802E-3</v>
      </c>
      <c r="CE23">
        <v>290</v>
      </c>
      <c r="CF23">
        <v>241.78</v>
      </c>
      <c r="CG23">
        <v>825</v>
      </c>
      <c r="CH23">
        <v>8225.26</v>
      </c>
      <c r="CI23">
        <v>241.19</v>
      </c>
      <c r="CJ23">
        <v>0.59</v>
      </c>
      <c r="CX23">
        <f t="shared" si="42"/>
        <v>1199.9733333333299</v>
      </c>
      <c r="CY23">
        <f t="shared" si="43"/>
        <v>1019.0194972394612</v>
      </c>
      <c r="CZ23">
        <f t="shared" si="44"/>
        <v>0.84920178551700931</v>
      </c>
      <c r="DA23">
        <f t="shared" si="45"/>
        <v>0.17735944604782838</v>
      </c>
      <c r="DB23">
        <v>2</v>
      </c>
      <c r="DC23">
        <v>0.5</v>
      </c>
      <c r="DD23" t="s">
        <v>426</v>
      </c>
      <c r="DE23">
        <v>2</v>
      </c>
      <c r="DF23">
        <v>1661381605.0999999</v>
      </c>
      <c r="DG23">
        <v>419.92166666666702</v>
      </c>
      <c r="DH23">
        <v>421.35493333333301</v>
      </c>
      <c r="DI23">
        <v>6.4226906666666697</v>
      </c>
      <c r="DJ23">
        <v>5.6716486666666697</v>
      </c>
      <c r="DK23">
        <v>423.13266666666698</v>
      </c>
      <c r="DL23">
        <v>6.59769733333333</v>
      </c>
      <c r="DM23">
        <v>699.99666666666701</v>
      </c>
      <c r="DN23">
        <v>100.98480000000001</v>
      </c>
      <c r="DO23">
        <v>0.22048726666666699</v>
      </c>
      <c r="DP23">
        <v>37.019386666666698</v>
      </c>
      <c r="DQ23">
        <v>37.229853333333303</v>
      </c>
      <c r="DR23">
        <v>999.9</v>
      </c>
      <c r="DS23">
        <v>0</v>
      </c>
      <c r="DT23">
        <v>0</v>
      </c>
      <c r="DU23">
        <v>10000.666666666701</v>
      </c>
      <c r="DV23">
        <v>0</v>
      </c>
      <c r="DW23">
        <v>2.2241399999999998</v>
      </c>
      <c r="DX23">
        <v>-1.347496</v>
      </c>
      <c r="DY23">
        <v>422.722466666667</v>
      </c>
      <c r="DZ23">
        <v>423.75853333333299</v>
      </c>
      <c r="EA23">
        <v>0.75104086666666703</v>
      </c>
      <c r="EB23">
        <v>421.35493333333301</v>
      </c>
      <c r="EC23">
        <v>5.6716486666666697</v>
      </c>
      <c r="ED23">
        <v>0.64859466666666699</v>
      </c>
      <c r="EE23">
        <v>0.57275086666666697</v>
      </c>
      <c r="EF23">
        <v>0.7649416</v>
      </c>
      <c r="EG23">
        <v>-0.94591879999999995</v>
      </c>
      <c r="EH23">
        <v>1199.9733333333299</v>
      </c>
      <c r="EI23">
        <v>0.69199060000000001</v>
      </c>
      <c r="EJ23">
        <v>0.3080098</v>
      </c>
      <c r="EK23">
        <v>0</v>
      </c>
      <c r="EL23">
        <v>219.768</v>
      </c>
      <c r="EM23">
        <v>5.0003000000000002</v>
      </c>
      <c r="EN23">
        <v>2599.9899999999998</v>
      </c>
      <c r="EO23">
        <v>12570.753333333299</v>
      </c>
      <c r="EP23">
        <v>43.849800000000002</v>
      </c>
      <c r="EQ23">
        <v>45.241599999999998</v>
      </c>
      <c r="ER23">
        <v>44.983199999999997</v>
      </c>
      <c r="ES23">
        <v>45.245733333333298</v>
      </c>
      <c r="ET23">
        <v>46.145666666666699</v>
      </c>
      <c r="EU23">
        <v>826.91</v>
      </c>
      <c r="EV23">
        <v>368.06333333333299</v>
      </c>
      <c r="EW23">
        <v>0</v>
      </c>
      <c r="EX23">
        <v>296.39999985694902</v>
      </c>
      <c r="EY23">
        <v>0</v>
      </c>
      <c r="EZ23">
        <v>219.76187999999999</v>
      </c>
      <c r="FA23">
        <v>-1.0349230856371401</v>
      </c>
      <c r="FB23">
        <v>-2.6353845967251299</v>
      </c>
      <c r="FC23">
        <v>2600.0540000000001</v>
      </c>
      <c r="FD23">
        <v>15</v>
      </c>
      <c r="FE23">
        <v>1661381631.0999999</v>
      </c>
      <c r="FF23" t="s">
        <v>462</v>
      </c>
      <c r="FG23">
        <v>1661381631.0999999</v>
      </c>
      <c r="FH23">
        <v>1661381035.0999999</v>
      </c>
      <c r="FI23">
        <v>43</v>
      </c>
      <c r="FJ23">
        <v>-8.4000000000000005E-2</v>
      </c>
      <c r="FK23">
        <v>-1.2E-2</v>
      </c>
      <c r="FL23">
        <v>-3.2109999999999999</v>
      </c>
      <c r="FM23">
        <v>-0.18099999999999999</v>
      </c>
      <c r="FN23">
        <v>421</v>
      </c>
      <c r="FO23">
        <v>5</v>
      </c>
      <c r="FP23">
        <v>0.28000000000000003</v>
      </c>
      <c r="FQ23">
        <v>0.14000000000000001</v>
      </c>
      <c r="FR23">
        <v>-1.3645235</v>
      </c>
      <c r="FS23">
        <v>0.25016165413533797</v>
      </c>
      <c r="FT23">
        <v>3.8592941488697102E-2</v>
      </c>
      <c r="FU23">
        <v>1</v>
      </c>
      <c r="FV23">
        <v>219.78423529411799</v>
      </c>
      <c r="FW23">
        <v>-1.0360580598454401</v>
      </c>
      <c r="FX23">
        <v>0.206331124341365</v>
      </c>
      <c r="FY23">
        <v>0</v>
      </c>
      <c r="FZ23">
        <v>0.75159005000000001</v>
      </c>
      <c r="GA23">
        <v>-1.5072315789473101E-2</v>
      </c>
      <c r="GB23">
        <v>1.65119721641601E-3</v>
      </c>
      <c r="GC23">
        <v>1</v>
      </c>
      <c r="GD23">
        <v>2</v>
      </c>
      <c r="GE23">
        <v>3</v>
      </c>
      <c r="GF23" t="s">
        <v>437</v>
      </c>
      <c r="GG23">
        <v>3.32552</v>
      </c>
      <c r="GH23">
        <v>2.9819499999999999</v>
      </c>
      <c r="GI23">
        <v>0.10310999999999999</v>
      </c>
      <c r="GJ23">
        <v>0.102746</v>
      </c>
      <c r="GK23">
        <v>4.4171299999999997E-2</v>
      </c>
      <c r="GL23">
        <v>3.9281200000000002E-2</v>
      </c>
      <c r="GM23">
        <v>31385</v>
      </c>
      <c r="GN23">
        <v>28362.1</v>
      </c>
      <c r="GO23">
        <v>31217.1</v>
      </c>
      <c r="GP23">
        <v>28935.8</v>
      </c>
      <c r="GQ23">
        <v>39798.1</v>
      </c>
      <c r="GR23">
        <v>37813.5</v>
      </c>
      <c r="GS23">
        <v>44277.3</v>
      </c>
      <c r="GT23">
        <v>42024.7</v>
      </c>
      <c r="GU23">
        <v>2.2733500000000002</v>
      </c>
      <c r="GV23">
        <v>2.2674500000000002</v>
      </c>
      <c r="GW23">
        <v>0.34805399999999997</v>
      </c>
      <c r="GX23">
        <v>0</v>
      </c>
      <c r="GY23">
        <v>31.610299999999999</v>
      </c>
      <c r="GZ23">
        <v>999.9</v>
      </c>
      <c r="HA23">
        <v>37.113999999999997</v>
      </c>
      <c r="HB23">
        <v>31.491</v>
      </c>
      <c r="HC23">
        <v>17.051400000000001</v>
      </c>
      <c r="HD23">
        <v>60.920699999999997</v>
      </c>
      <c r="HE23">
        <v>44.226799999999997</v>
      </c>
      <c r="HF23">
        <v>2</v>
      </c>
      <c r="HG23">
        <v>-8.9380099999999997E-3</v>
      </c>
      <c r="HH23">
        <v>-3.6422400000000001</v>
      </c>
      <c r="HI23">
        <v>19.692699999999999</v>
      </c>
      <c r="HJ23">
        <v>5.2259799999999998</v>
      </c>
      <c r="HK23">
        <v>11.986000000000001</v>
      </c>
      <c r="HL23">
        <v>4.9924999999999997</v>
      </c>
      <c r="HM23">
        <v>3.2954500000000002</v>
      </c>
      <c r="HN23">
        <v>9999</v>
      </c>
      <c r="HO23">
        <v>9999</v>
      </c>
      <c r="HP23">
        <v>999.9</v>
      </c>
      <c r="HQ23">
        <v>9999</v>
      </c>
      <c r="HR23">
        <v>4.9716500000000003</v>
      </c>
      <c r="HS23">
        <v>1.8708800000000001</v>
      </c>
      <c r="HT23">
        <v>1.87039</v>
      </c>
      <c r="HU23">
        <v>1.8725400000000001</v>
      </c>
      <c r="HV23">
        <v>1.8696600000000001</v>
      </c>
      <c r="HW23">
        <v>1.87927</v>
      </c>
      <c r="HX23">
        <v>1.87616</v>
      </c>
      <c r="HY23">
        <v>1.87158</v>
      </c>
      <c r="HZ23">
        <v>0</v>
      </c>
      <c r="IA23">
        <v>0</v>
      </c>
      <c r="IB23">
        <v>0</v>
      </c>
      <c r="IC23">
        <v>4.5</v>
      </c>
      <c r="ID23" t="s">
        <v>429</v>
      </c>
      <c r="IE23" t="s">
        <v>430</v>
      </c>
      <c r="IF23" t="s">
        <v>431</v>
      </c>
      <c r="IG23" t="s">
        <v>431</v>
      </c>
      <c r="IH23" t="s">
        <v>431</v>
      </c>
      <c r="II23" t="s">
        <v>431</v>
      </c>
      <c r="IJ23">
        <v>0</v>
      </c>
      <c r="IK23">
        <v>100</v>
      </c>
      <c r="IL23">
        <v>100</v>
      </c>
      <c r="IM23">
        <v>-3.2109999999999999</v>
      </c>
      <c r="IN23">
        <v>-0.17499999999999999</v>
      </c>
      <c r="IO23">
        <v>-2.35126679951594</v>
      </c>
      <c r="IP23">
        <v>-2.2040790174604999E-3</v>
      </c>
      <c r="IQ23">
        <v>9.2619741190362804E-7</v>
      </c>
      <c r="IR23">
        <v>-9.2239158235341894E-11</v>
      </c>
      <c r="IS23">
        <v>-0.18593565442092899</v>
      </c>
      <c r="IT23">
        <v>-1.9198164839598301E-3</v>
      </c>
      <c r="IU23">
        <v>5.7639259002565302E-4</v>
      </c>
      <c r="IV23">
        <v>-5.2053891959579596E-6</v>
      </c>
      <c r="IW23">
        <v>6</v>
      </c>
      <c r="IX23">
        <v>2107</v>
      </c>
      <c r="IY23">
        <v>1</v>
      </c>
      <c r="IZ23">
        <v>50</v>
      </c>
      <c r="JA23">
        <v>4.5</v>
      </c>
      <c r="JB23">
        <v>9.6</v>
      </c>
      <c r="JC23">
        <v>1.31592</v>
      </c>
      <c r="JD23">
        <v>2.4584999999999999</v>
      </c>
      <c r="JE23">
        <v>2.04956</v>
      </c>
      <c r="JF23">
        <v>2.5598100000000001</v>
      </c>
      <c r="JG23">
        <v>2.2961399999999998</v>
      </c>
      <c r="JH23">
        <v>2.4902299999999999</v>
      </c>
      <c r="JI23">
        <v>35.290199999999999</v>
      </c>
      <c r="JJ23">
        <v>24.2364</v>
      </c>
      <c r="JK23">
        <v>18</v>
      </c>
      <c r="JL23">
        <v>646.72900000000004</v>
      </c>
      <c r="JM23">
        <v>676.52599999999995</v>
      </c>
      <c r="JN23">
        <v>39.248899999999999</v>
      </c>
      <c r="JO23">
        <v>27.32</v>
      </c>
      <c r="JP23">
        <v>30.000399999999999</v>
      </c>
      <c r="JQ23">
        <v>26.9971</v>
      </c>
      <c r="JR23">
        <v>26.966999999999999</v>
      </c>
      <c r="JS23">
        <v>26.357900000000001</v>
      </c>
      <c r="JT23">
        <v>100</v>
      </c>
      <c r="JU23">
        <v>0</v>
      </c>
      <c r="JV23">
        <v>39.243000000000002</v>
      </c>
      <c r="JW23">
        <v>421.25099999999998</v>
      </c>
      <c r="JX23">
        <v>0</v>
      </c>
      <c r="JY23">
        <v>99.761399999999995</v>
      </c>
      <c r="JZ23">
        <v>96.358000000000004</v>
      </c>
    </row>
    <row r="24" spans="1:286" x14ac:dyDescent="0.2">
      <c r="A24">
        <v>8</v>
      </c>
      <c r="B24">
        <v>1661381913.0999999</v>
      </c>
      <c r="C24">
        <v>3166</v>
      </c>
      <c r="D24" t="s">
        <v>463</v>
      </c>
      <c r="E24" t="s">
        <v>464</v>
      </c>
      <c r="F24">
        <v>15</v>
      </c>
      <c r="G24" t="s">
        <v>421</v>
      </c>
      <c r="H24" t="s">
        <v>422</v>
      </c>
      <c r="J24" t="s">
        <v>423</v>
      </c>
      <c r="K24">
        <v>1661381905.0999999</v>
      </c>
      <c r="L24">
        <f t="shared" si="0"/>
        <v>2.9500337162553449E-3</v>
      </c>
      <c r="M24">
        <f t="shared" si="1"/>
        <v>2.9500337162553447</v>
      </c>
      <c r="N24">
        <f t="shared" si="2"/>
        <v>3.0166109548245732</v>
      </c>
      <c r="O24">
        <f t="shared" si="3"/>
        <v>419.98399999999998</v>
      </c>
      <c r="P24">
        <f t="shared" si="4"/>
        <v>265.30578613444766</v>
      </c>
      <c r="Q24">
        <f t="shared" si="5"/>
        <v>26.850023476528026</v>
      </c>
      <c r="R24">
        <f t="shared" si="6"/>
        <v>42.504087166992917</v>
      </c>
      <c r="S24">
        <f t="shared" si="7"/>
        <v>4.1934284214342137E-2</v>
      </c>
      <c r="T24">
        <f t="shared" si="8"/>
        <v>3.0271835910699583</v>
      </c>
      <c r="U24">
        <f t="shared" si="9"/>
        <v>4.1614222354373287E-2</v>
      </c>
      <c r="V24">
        <f t="shared" si="10"/>
        <v>2.6037441482071055E-2</v>
      </c>
      <c r="W24">
        <f t="shared" si="11"/>
        <v>212.83055187224321</v>
      </c>
      <c r="X24">
        <f t="shared" si="12"/>
        <v>40.375217985401399</v>
      </c>
      <c r="Y24">
        <f t="shared" si="13"/>
        <v>40.375217985401399</v>
      </c>
      <c r="Z24">
        <f t="shared" si="14"/>
        <v>7.5635603009135188</v>
      </c>
      <c r="AA24">
        <f t="shared" si="15"/>
        <v>9.23794226640209</v>
      </c>
      <c r="AB24">
        <f t="shared" si="16"/>
        <v>0.68144500845779399</v>
      </c>
      <c r="AC24">
        <f t="shared" si="17"/>
        <v>7.3765887337938194</v>
      </c>
      <c r="AD24">
        <f t="shared" si="18"/>
        <v>6.8821152924557252</v>
      </c>
      <c r="AE24">
        <f t="shared" si="19"/>
        <v>-130.0964868868607</v>
      </c>
      <c r="AF24">
        <f t="shared" si="20"/>
        <v>-76.54227293086052</v>
      </c>
      <c r="AG24">
        <f t="shared" si="21"/>
        <v>-6.2057269750820252</v>
      </c>
      <c r="AH24">
        <f t="shared" si="22"/>
        <v>-1.3934920560046749E-2</v>
      </c>
      <c r="AI24">
        <v>70</v>
      </c>
      <c r="AJ24">
        <v>10</v>
      </c>
      <c r="AK24">
        <f t="shared" si="23"/>
        <v>1</v>
      </c>
      <c r="AL24">
        <f t="shared" si="24"/>
        <v>0</v>
      </c>
      <c r="AM24">
        <f t="shared" si="25"/>
        <v>51190.293717326793</v>
      </c>
      <c r="AN24" t="s">
        <v>424</v>
      </c>
      <c r="AO24">
        <v>7920.85</v>
      </c>
      <c r="AP24">
        <v>323.47480000000002</v>
      </c>
      <c r="AQ24">
        <v>1455.7772230284199</v>
      </c>
      <c r="AR24">
        <f t="shared" si="26"/>
        <v>0.77779924367336728</v>
      </c>
      <c r="AS24">
        <v>-3.12490905305319</v>
      </c>
      <c r="AT24" t="s">
        <v>465</v>
      </c>
      <c r="AU24">
        <v>8241.7199999999993</v>
      </c>
      <c r="AV24">
        <v>217.97891999999999</v>
      </c>
      <c r="AW24">
        <v>237.638690339747</v>
      </c>
      <c r="AX24">
        <f t="shared" si="27"/>
        <v>8.2729669615835055E-2</v>
      </c>
      <c r="AY24">
        <v>0.5</v>
      </c>
      <c r="AZ24">
        <f t="shared" si="28"/>
        <v>1019.0397172395019</v>
      </c>
      <c r="BA24">
        <f t="shared" si="29"/>
        <v>3.0166109548245732</v>
      </c>
      <c r="BB24">
        <f t="shared" si="30"/>
        <v>42.15240956631898</v>
      </c>
      <c r="BC24">
        <f t="shared" si="31"/>
        <v>6.0267719736328395E-3</v>
      </c>
      <c r="BD24">
        <f t="shared" si="32"/>
        <v>5.1260109662577511</v>
      </c>
      <c r="BE24">
        <f t="shared" si="33"/>
        <v>151.22686706080722</v>
      </c>
      <c r="BF24" t="s">
        <v>466</v>
      </c>
      <c r="BG24">
        <v>190.01</v>
      </c>
      <c r="BH24">
        <f t="shared" si="34"/>
        <v>190.01</v>
      </c>
      <c r="BI24">
        <f t="shared" si="35"/>
        <v>0.20042481412287405</v>
      </c>
      <c r="BJ24">
        <f t="shared" si="36"/>
        <v>0.41277159207001279</v>
      </c>
      <c r="BK24">
        <f t="shared" si="37"/>
        <v>0.96237168298149434</v>
      </c>
      <c r="BL24">
        <f t="shared" si="38"/>
        <v>-0.22903845965948524</v>
      </c>
      <c r="BM24">
        <f t="shared" si="39"/>
        <v>1.0758066996188866</v>
      </c>
      <c r="BN24">
        <f t="shared" si="40"/>
        <v>0.35980878430457008</v>
      </c>
      <c r="BO24">
        <f t="shared" si="41"/>
        <v>0.64019121569542992</v>
      </c>
      <c r="BP24">
        <v>2127</v>
      </c>
      <c r="BQ24">
        <v>290</v>
      </c>
      <c r="BR24">
        <v>235.99</v>
      </c>
      <c r="BS24">
        <v>185</v>
      </c>
      <c r="BT24">
        <v>8241.7199999999993</v>
      </c>
      <c r="BU24">
        <v>235.95</v>
      </c>
      <c r="BV24">
        <v>0.04</v>
      </c>
      <c r="BW24">
        <v>300</v>
      </c>
      <c r="BX24">
        <v>24.2</v>
      </c>
      <c r="BY24">
        <v>237.638690339747</v>
      </c>
      <c r="BZ24">
        <v>1.0597045085646299</v>
      </c>
      <c r="CA24">
        <v>-1.3912329184619201</v>
      </c>
      <c r="CB24">
        <v>0.77331313833278303</v>
      </c>
      <c r="CC24">
        <v>0.103615605292737</v>
      </c>
      <c r="CD24">
        <v>-5.8485917686318103E-3</v>
      </c>
      <c r="CE24">
        <v>290</v>
      </c>
      <c r="CF24">
        <v>237.24</v>
      </c>
      <c r="CG24">
        <v>815</v>
      </c>
      <c r="CH24">
        <v>8220.26</v>
      </c>
      <c r="CI24">
        <v>235.95</v>
      </c>
      <c r="CJ24">
        <v>1.29</v>
      </c>
      <c r="CX24">
        <f t="shared" si="42"/>
        <v>1199.9973333333301</v>
      </c>
      <c r="CY24">
        <f t="shared" si="43"/>
        <v>1019.0397172395019</v>
      </c>
      <c r="CZ24">
        <f t="shared" si="44"/>
        <v>0.84920165148103499</v>
      </c>
      <c r="DA24">
        <f t="shared" si="45"/>
        <v>0.17735918735839729</v>
      </c>
      <c r="DB24">
        <v>2</v>
      </c>
      <c r="DC24">
        <v>0.5</v>
      </c>
      <c r="DD24" t="s">
        <v>426</v>
      </c>
      <c r="DE24">
        <v>2</v>
      </c>
      <c r="DF24">
        <v>1661381905.0999999</v>
      </c>
      <c r="DG24">
        <v>419.98399999999998</v>
      </c>
      <c r="DH24">
        <v>421.19986666666699</v>
      </c>
      <c r="DI24">
        <v>6.7333759999999998</v>
      </c>
      <c r="DJ24">
        <v>5.8961933333333301</v>
      </c>
      <c r="DK24">
        <v>423.21499999999997</v>
      </c>
      <c r="DL24">
        <v>6.9183760000000003</v>
      </c>
      <c r="DM24">
        <v>700.00733333333301</v>
      </c>
      <c r="DN24">
        <v>100.979133333333</v>
      </c>
      <c r="DO24">
        <v>0.22492960000000001</v>
      </c>
      <c r="DP24">
        <v>39.906213333333298</v>
      </c>
      <c r="DQ24">
        <v>39.917386666666701</v>
      </c>
      <c r="DR24">
        <v>999.9</v>
      </c>
      <c r="DS24">
        <v>0</v>
      </c>
      <c r="DT24">
        <v>0</v>
      </c>
      <c r="DU24">
        <v>9999.5366666666705</v>
      </c>
      <c r="DV24">
        <v>0</v>
      </c>
      <c r="DW24">
        <v>2.23459866666667</v>
      </c>
      <c r="DX24">
        <v>-1.19411</v>
      </c>
      <c r="DY24">
        <v>422.8578</v>
      </c>
      <c r="DZ24">
        <v>423.69799999999998</v>
      </c>
      <c r="EA24">
        <v>0.84883106666666697</v>
      </c>
      <c r="EB24">
        <v>421.19986666666699</v>
      </c>
      <c r="EC24">
        <v>5.8961933333333301</v>
      </c>
      <c r="ED24">
        <v>0.68110706666666698</v>
      </c>
      <c r="EE24">
        <v>0.59539286666666602</v>
      </c>
      <c r="EF24">
        <v>1.4445479999999999</v>
      </c>
      <c r="EG24">
        <v>-0.41513860000000002</v>
      </c>
      <c r="EH24">
        <v>1199.9973333333301</v>
      </c>
      <c r="EI24">
        <v>0.69199500000000003</v>
      </c>
      <c r="EJ24">
        <v>0.30800499999999997</v>
      </c>
      <c r="EK24">
        <v>0</v>
      </c>
      <c r="EL24">
        <v>218.003533333333</v>
      </c>
      <c r="EM24">
        <v>5.0003000000000002</v>
      </c>
      <c r="EN24">
        <v>2587.0893333333302</v>
      </c>
      <c r="EO24">
        <v>12571.0133333333</v>
      </c>
      <c r="EP24">
        <v>44.620600000000003</v>
      </c>
      <c r="EQ24">
        <v>45.811999999999998</v>
      </c>
      <c r="ER24">
        <v>45.695533333333302</v>
      </c>
      <c r="ES24">
        <v>45.929066666666699</v>
      </c>
      <c r="ET24">
        <v>47.058066666666697</v>
      </c>
      <c r="EU24">
        <v>826.93200000000002</v>
      </c>
      <c r="EV24">
        <v>368.065333333333</v>
      </c>
      <c r="EW24">
        <v>0</v>
      </c>
      <c r="EX24">
        <v>297</v>
      </c>
      <c r="EY24">
        <v>0</v>
      </c>
      <c r="EZ24">
        <v>217.97891999999999</v>
      </c>
      <c r="FA24">
        <v>0.86753845302388799</v>
      </c>
      <c r="FB24">
        <v>5.9676922957359304</v>
      </c>
      <c r="FC24">
        <v>2587.1304</v>
      </c>
      <c r="FD24">
        <v>15</v>
      </c>
      <c r="FE24">
        <v>1661381934.0999999</v>
      </c>
      <c r="FF24" t="s">
        <v>467</v>
      </c>
      <c r="FG24">
        <v>1661381931.0999999</v>
      </c>
      <c r="FH24">
        <v>1661381934.0999999</v>
      </c>
      <c r="FI24">
        <v>44</v>
      </c>
      <c r="FJ24">
        <v>-0.02</v>
      </c>
      <c r="FK24">
        <v>-8.0000000000000002E-3</v>
      </c>
      <c r="FL24">
        <v>-3.2309999999999999</v>
      </c>
      <c r="FM24">
        <v>-0.185</v>
      </c>
      <c r="FN24">
        <v>421</v>
      </c>
      <c r="FO24">
        <v>6</v>
      </c>
      <c r="FP24">
        <v>0.38</v>
      </c>
      <c r="FQ24">
        <v>0.11</v>
      </c>
      <c r="FR24">
        <v>-1.1981900000000001</v>
      </c>
      <c r="FS24">
        <v>-1.61855639097753E-2</v>
      </c>
      <c r="FT24">
        <v>2.7308634165772502E-2</v>
      </c>
      <c r="FU24">
        <v>1</v>
      </c>
      <c r="FV24">
        <v>217.971970588235</v>
      </c>
      <c r="FW24">
        <v>0.58815889496381202</v>
      </c>
      <c r="FX24">
        <v>0.17972388713116899</v>
      </c>
      <c r="FY24">
        <v>1</v>
      </c>
      <c r="FZ24">
        <v>0.85036635000000005</v>
      </c>
      <c r="GA24">
        <v>-3.0409488721805801E-2</v>
      </c>
      <c r="GB24">
        <v>3.0743235235576702E-3</v>
      </c>
      <c r="GC24">
        <v>1</v>
      </c>
      <c r="GD24">
        <v>3</v>
      </c>
      <c r="GE24">
        <v>3</v>
      </c>
      <c r="GF24" t="s">
        <v>468</v>
      </c>
      <c r="GG24">
        <v>3.32559</v>
      </c>
      <c r="GH24">
        <v>2.9861900000000001</v>
      </c>
      <c r="GI24">
        <v>0.103078</v>
      </c>
      <c r="GJ24">
        <v>0.10266</v>
      </c>
      <c r="GK24">
        <v>4.5913099999999998E-2</v>
      </c>
      <c r="GL24">
        <v>4.0556500000000002E-2</v>
      </c>
      <c r="GM24">
        <v>31374.6</v>
      </c>
      <c r="GN24">
        <v>28354.400000000001</v>
      </c>
      <c r="GO24">
        <v>31207.1</v>
      </c>
      <c r="GP24">
        <v>28926.7</v>
      </c>
      <c r="GQ24">
        <v>39711.4</v>
      </c>
      <c r="GR24">
        <v>37750.800000000003</v>
      </c>
      <c r="GS24">
        <v>44262.3</v>
      </c>
      <c r="GT24">
        <v>42011.4</v>
      </c>
      <c r="GU24">
        <v>2.2799</v>
      </c>
      <c r="GV24">
        <v>2.26417</v>
      </c>
      <c r="GW24">
        <v>0.39716800000000002</v>
      </c>
      <c r="GX24">
        <v>0</v>
      </c>
      <c r="GY24">
        <v>33.5503</v>
      </c>
      <c r="GZ24">
        <v>999.9</v>
      </c>
      <c r="HA24">
        <v>37.137999999999998</v>
      </c>
      <c r="HB24">
        <v>31.471</v>
      </c>
      <c r="HC24">
        <v>17.041899999999998</v>
      </c>
      <c r="HD24">
        <v>61.730699999999999</v>
      </c>
      <c r="HE24">
        <v>44.318899999999999</v>
      </c>
      <c r="HF24">
        <v>2</v>
      </c>
      <c r="HG24">
        <v>1.3318099999999999E-2</v>
      </c>
      <c r="HH24">
        <v>-5.2983799999999999</v>
      </c>
      <c r="HI24">
        <v>19.523299999999999</v>
      </c>
      <c r="HJ24">
        <v>5.2223800000000002</v>
      </c>
      <c r="HK24">
        <v>11.986000000000001</v>
      </c>
      <c r="HL24">
        <v>4.9915000000000003</v>
      </c>
      <c r="HM24">
        <v>3.2948499999999998</v>
      </c>
      <c r="HN24">
        <v>9999</v>
      </c>
      <c r="HO24">
        <v>9999</v>
      </c>
      <c r="HP24">
        <v>999.9</v>
      </c>
      <c r="HQ24">
        <v>9999</v>
      </c>
      <c r="HR24">
        <v>4.9716500000000003</v>
      </c>
      <c r="HS24">
        <v>1.8708800000000001</v>
      </c>
      <c r="HT24">
        <v>1.87039</v>
      </c>
      <c r="HU24">
        <v>1.8725499999999999</v>
      </c>
      <c r="HV24">
        <v>1.8696600000000001</v>
      </c>
      <c r="HW24">
        <v>1.87927</v>
      </c>
      <c r="HX24">
        <v>1.8761099999999999</v>
      </c>
      <c r="HY24">
        <v>1.8716200000000001</v>
      </c>
      <c r="HZ24">
        <v>0</v>
      </c>
      <c r="IA24">
        <v>0</v>
      </c>
      <c r="IB24">
        <v>0</v>
      </c>
      <c r="IC24">
        <v>4.5</v>
      </c>
      <c r="ID24" t="s">
        <v>429</v>
      </c>
      <c r="IE24" t="s">
        <v>430</v>
      </c>
      <c r="IF24" t="s">
        <v>431</v>
      </c>
      <c r="IG24" t="s">
        <v>431</v>
      </c>
      <c r="IH24" t="s">
        <v>431</v>
      </c>
      <c r="II24" t="s">
        <v>431</v>
      </c>
      <c r="IJ24">
        <v>0</v>
      </c>
      <c r="IK24">
        <v>100</v>
      </c>
      <c r="IL24">
        <v>100</v>
      </c>
      <c r="IM24">
        <v>-3.2309999999999999</v>
      </c>
      <c r="IN24">
        <v>-0.185</v>
      </c>
      <c r="IO24">
        <v>-2.4353522829387102</v>
      </c>
      <c r="IP24">
        <v>-2.2040790174604999E-3</v>
      </c>
      <c r="IQ24">
        <v>9.2619741190362804E-7</v>
      </c>
      <c r="IR24">
        <v>-9.2239158235341894E-11</v>
      </c>
      <c r="IS24">
        <v>-0.18593565442092899</v>
      </c>
      <c r="IT24">
        <v>-1.9198164839598301E-3</v>
      </c>
      <c r="IU24">
        <v>5.7639259002565302E-4</v>
      </c>
      <c r="IV24">
        <v>-5.2053891959579596E-6</v>
      </c>
      <c r="IW24">
        <v>6</v>
      </c>
      <c r="IX24">
        <v>2107</v>
      </c>
      <c r="IY24">
        <v>1</v>
      </c>
      <c r="IZ24">
        <v>50</v>
      </c>
      <c r="JA24">
        <v>4.7</v>
      </c>
      <c r="JB24">
        <v>14.6</v>
      </c>
      <c r="JC24">
        <v>1.31592</v>
      </c>
      <c r="JD24">
        <v>2.4597199999999999</v>
      </c>
      <c r="JE24">
        <v>2.04956</v>
      </c>
      <c r="JF24">
        <v>2.5598100000000001</v>
      </c>
      <c r="JG24">
        <v>2.2961399999999998</v>
      </c>
      <c r="JH24">
        <v>2.4902299999999999</v>
      </c>
      <c r="JI24">
        <v>35.336500000000001</v>
      </c>
      <c r="JJ24">
        <v>24.227599999999999</v>
      </c>
      <c r="JK24">
        <v>18</v>
      </c>
      <c r="JL24">
        <v>654.08500000000004</v>
      </c>
      <c r="JM24">
        <v>676.27800000000002</v>
      </c>
      <c r="JN24">
        <v>44.155999999999999</v>
      </c>
      <c r="JO24">
        <v>27.5837</v>
      </c>
      <c r="JP24">
        <v>30.000299999999999</v>
      </c>
      <c r="JQ24">
        <v>27.205300000000001</v>
      </c>
      <c r="JR24">
        <v>27.173300000000001</v>
      </c>
      <c r="JS24">
        <v>26.362400000000001</v>
      </c>
      <c r="JT24">
        <v>100</v>
      </c>
      <c r="JU24">
        <v>0</v>
      </c>
      <c r="JV24">
        <v>44.174599999999998</v>
      </c>
      <c r="JW24">
        <v>421.12299999999999</v>
      </c>
      <c r="JX24">
        <v>0</v>
      </c>
      <c r="JY24">
        <v>99.728300000000004</v>
      </c>
      <c r="JZ24">
        <v>96.327500000000001</v>
      </c>
    </row>
    <row r="25" spans="1:286" x14ac:dyDescent="0.2">
      <c r="A25">
        <v>9</v>
      </c>
      <c r="B25">
        <v>1661382214</v>
      </c>
      <c r="C25">
        <v>3466.9000000953702</v>
      </c>
      <c r="D25" t="s">
        <v>469</v>
      </c>
      <c r="E25" t="s">
        <v>470</v>
      </c>
      <c r="F25">
        <v>15</v>
      </c>
      <c r="G25" t="s">
        <v>421</v>
      </c>
      <c r="H25" t="s">
        <v>422</v>
      </c>
      <c r="J25" t="s">
        <v>423</v>
      </c>
      <c r="K25">
        <v>1661382205.5</v>
      </c>
      <c r="L25">
        <f t="shared" si="0"/>
        <v>3.3394182356711591E-3</v>
      </c>
      <c r="M25">
        <f t="shared" si="1"/>
        <v>3.3394182356711593</v>
      </c>
      <c r="N25">
        <f t="shared" si="2"/>
        <v>1.9438006230376188</v>
      </c>
      <c r="O25">
        <f t="shared" si="3"/>
        <v>420.00749999999999</v>
      </c>
      <c r="P25">
        <f t="shared" si="4"/>
        <v>297.58189207263371</v>
      </c>
      <c r="Q25">
        <f t="shared" si="5"/>
        <v>30.11369416850377</v>
      </c>
      <c r="R25">
        <f t="shared" si="6"/>
        <v>42.502510201093592</v>
      </c>
      <c r="S25">
        <f t="shared" si="7"/>
        <v>4.1329369969315452E-2</v>
      </c>
      <c r="T25">
        <f t="shared" si="8"/>
        <v>3.0276233092907434</v>
      </c>
      <c r="U25">
        <f t="shared" si="9"/>
        <v>4.1018483327989061E-2</v>
      </c>
      <c r="V25">
        <f t="shared" si="10"/>
        <v>2.5664288926443228E-2</v>
      </c>
      <c r="W25">
        <f t="shared" si="11"/>
        <v>212.82754717200467</v>
      </c>
      <c r="X25">
        <f t="shared" si="12"/>
        <v>42.772992746372921</v>
      </c>
      <c r="Y25">
        <f t="shared" si="13"/>
        <v>42.772992746372921</v>
      </c>
      <c r="Z25">
        <f t="shared" si="14"/>
        <v>8.5850131291712941</v>
      </c>
      <c r="AA25">
        <f t="shared" si="15"/>
        <v>8.6167746401159135</v>
      </c>
      <c r="AB25">
        <f t="shared" si="16"/>
        <v>0.72549774681627699</v>
      </c>
      <c r="AC25">
        <f t="shared" si="17"/>
        <v>8.419597553807181</v>
      </c>
      <c r="AD25">
        <f t="shared" si="18"/>
        <v>7.859515382355017</v>
      </c>
      <c r="AE25">
        <f t="shared" si="19"/>
        <v>-147.2683441930981</v>
      </c>
      <c r="AF25">
        <f t="shared" si="20"/>
        <v>-60.544153823181958</v>
      </c>
      <c r="AG25">
        <f t="shared" si="21"/>
        <v>-5.0239029068418404</v>
      </c>
      <c r="AH25">
        <f t="shared" si="22"/>
        <v>-8.8537511172290806E-3</v>
      </c>
      <c r="AI25">
        <v>66</v>
      </c>
      <c r="AJ25">
        <v>9</v>
      </c>
      <c r="AK25">
        <f t="shared" si="23"/>
        <v>1</v>
      </c>
      <c r="AL25">
        <f t="shared" si="24"/>
        <v>0</v>
      </c>
      <c r="AM25">
        <f t="shared" si="25"/>
        <v>50797.887377320607</v>
      </c>
      <c r="AN25" t="s">
        <v>424</v>
      </c>
      <c r="AO25">
        <v>7920.85</v>
      </c>
      <c r="AP25">
        <v>323.47480000000002</v>
      </c>
      <c r="AQ25">
        <v>1455.7772230284199</v>
      </c>
      <c r="AR25">
        <f t="shared" si="26"/>
        <v>0.77779924367336728</v>
      </c>
      <c r="AS25">
        <v>-3.12490905305319</v>
      </c>
      <c r="AT25" t="s">
        <v>471</v>
      </c>
      <c r="AU25">
        <v>8233.49</v>
      </c>
      <c r="AV25">
        <v>219.63736</v>
      </c>
      <c r="AW25">
        <v>234.31</v>
      </c>
      <c r="AX25">
        <f t="shared" si="27"/>
        <v>6.2620630788271958E-2</v>
      </c>
      <c r="AY25">
        <v>0.5</v>
      </c>
      <c r="AZ25">
        <f t="shared" si="28"/>
        <v>1019.0212472393804</v>
      </c>
      <c r="BA25">
        <f t="shared" si="29"/>
        <v>1.9438006230376188</v>
      </c>
      <c r="BB25">
        <f t="shared" si="30"/>
        <v>31.905876644390819</v>
      </c>
      <c r="BC25">
        <f t="shared" si="31"/>
        <v>4.9740961631785357E-3</v>
      </c>
      <c r="BD25">
        <f t="shared" si="32"/>
        <v>5.2130392344689511</v>
      </c>
      <c r="BE25">
        <f t="shared" si="33"/>
        <v>149.87194374497236</v>
      </c>
      <c r="BF25" t="s">
        <v>472</v>
      </c>
      <c r="BG25">
        <v>193.88</v>
      </c>
      <c r="BH25">
        <f t="shared" si="34"/>
        <v>193.88</v>
      </c>
      <c r="BI25">
        <f t="shared" si="35"/>
        <v>0.17254918697452093</v>
      </c>
      <c r="BJ25">
        <f t="shared" si="36"/>
        <v>0.36291466732624283</v>
      </c>
      <c r="BK25">
        <f t="shared" si="37"/>
        <v>0.96796094066759886</v>
      </c>
      <c r="BL25">
        <f t="shared" si="38"/>
        <v>-0.16455641688199826</v>
      </c>
      <c r="BM25">
        <f t="shared" si="39"/>
        <v>1.0787464534090836</v>
      </c>
      <c r="BN25">
        <f t="shared" si="40"/>
        <v>0.32035485994373619</v>
      </c>
      <c r="BO25">
        <f t="shared" si="41"/>
        <v>0.67964514005626375</v>
      </c>
      <c r="BP25">
        <v>2129</v>
      </c>
      <c r="BQ25">
        <v>290</v>
      </c>
      <c r="BR25">
        <v>234.31</v>
      </c>
      <c r="BS25">
        <v>225</v>
      </c>
      <c r="BT25">
        <v>8233.49</v>
      </c>
      <c r="BU25">
        <v>233.71</v>
      </c>
      <c r="BV25">
        <v>0.6</v>
      </c>
      <c r="BW25">
        <v>300</v>
      </c>
      <c r="BX25">
        <v>24.2</v>
      </c>
      <c r="BY25">
        <v>233.13087948704899</v>
      </c>
      <c r="BZ25">
        <v>1.22118705830525</v>
      </c>
      <c r="CA25">
        <v>0.48021375472049499</v>
      </c>
      <c r="CB25">
        <v>0.89061454905762105</v>
      </c>
      <c r="CC25">
        <v>1.02765057906373E-2</v>
      </c>
      <c r="CD25">
        <v>-5.8452758620689696E-3</v>
      </c>
      <c r="CE25">
        <v>290</v>
      </c>
      <c r="CF25">
        <v>235.59</v>
      </c>
      <c r="CG25">
        <v>865</v>
      </c>
      <c r="CH25">
        <v>8213.86</v>
      </c>
      <c r="CI25">
        <v>233.72</v>
      </c>
      <c r="CJ25">
        <v>1.87</v>
      </c>
      <c r="CX25">
        <f t="shared" si="42"/>
        <v>1199.9749999999999</v>
      </c>
      <c r="CY25">
        <f t="shared" si="43"/>
        <v>1019.0212472393804</v>
      </c>
      <c r="CZ25">
        <f t="shared" si="44"/>
        <v>0.84920206440915891</v>
      </c>
      <c r="DA25">
        <f t="shared" si="45"/>
        <v>0.17735998430967703</v>
      </c>
      <c r="DB25">
        <v>2</v>
      </c>
      <c r="DC25">
        <v>0.5</v>
      </c>
      <c r="DD25" t="s">
        <v>426</v>
      </c>
      <c r="DE25">
        <v>2</v>
      </c>
      <c r="DF25">
        <v>1661382205.5</v>
      </c>
      <c r="DG25">
        <v>420.00749999999999</v>
      </c>
      <c r="DH25">
        <v>420.96362499999998</v>
      </c>
      <c r="DI25">
        <v>7.1693293750000002</v>
      </c>
      <c r="DJ25">
        <v>6.2220343749999998</v>
      </c>
      <c r="DK25">
        <v>423.25349999999997</v>
      </c>
      <c r="DL25">
        <v>7.3480181250000003</v>
      </c>
      <c r="DM25">
        <v>699.98824999999999</v>
      </c>
      <c r="DN25">
        <v>100.9659375</v>
      </c>
      <c r="DO25">
        <v>0.22870831250000001</v>
      </c>
      <c r="DP25">
        <v>42.402068749999998</v>
      </c>
      <c r="DQ25">
        <v>42.256431249999999</v>
      </c>
      <c r="DR25">
        <v>999.9</v>
      </c>
      <c r="DS25">
        <v>0</v>
      </c>
      <c r="DT25">
        <v>0</v>
      </c>
      <c r="DU25">
        <v>10003.501875</v>
      </c>
      <c r="DV25">
        <v>0</v>
      </c>
      <c r="DW25">
        <v>2.2642418750000002</v>
      </c>
      <c r="DX25">
        <v>-0.93964593750000003</v>
      </c>
      <c r="DY25">
        <v>423.0571875</v>
      </c>
      <c r="DZ25">
        <v>423.59943750000002</v>
      </c>
      <c r="EA25">
        <v>0.94729562499999997</v>
      </c>
      <c r="EB25">
        <v>420.96362499999998</v>
      </c>
      <c r="EC25">
        <v>6.2220343749999998</v>
      </c>
      <c r="ED25">
        <v>0.72385793750000005</v>
      </c>
      <c r="EE25">
        <v>0.62821337499999996</v>
      </c>
      <c r="EF25">
        <v>2.2957512499999999</v>
      </c>
      <c r="EG25">
        <v>0.32336387500000002</v>
      </c>
      <c r="EH25">
        <v>1199.9749999999999</v>
      </c>
      <c r="EI25">
        <v>0.69198249999999994</v>
      </c>
      <c r="EJ25">
        <v>0.3080175</v>
      </c>
      <c r="EK25">
        <v>0</v>
      </c>
      <c r="EL25">
        <v>219.6676875</v>
      </c>
      <c r="EM25">
        <v>5.0003000000000002</v>
      </c>
      <c r="EN25">
        <v>2613.2912500000002</v>
      </c>
      <c r="EO25">
        <v>12570.768749999999</v>
      </c>
      <c r="EP25">
        <v>45.398249999999997</v>
      </c>
      <c r="EQ25">
        <v>46.472437499999998</v>
      </c>
      <c r="ER25">
        <v>46.440937499999997</v>
      </c>
      <c r="ES25">
        <v>46.613187500000002</v>
      </c>
      <c r="ET25">
        <v>47.960625</v>
      </c>
      <c r="EU25">
        <v>826.9</v>
      </c>
      <c r="EV25">
        <v>368.07499999999999</v>
      </c>
      <c r="EW25">
        <v>0</v>
      </c>
      <c r="EX25">
        <v>297.799999952316</v>
      </c>
      <c r="EY25">
        <v>0</v>
      </c>
      <c r="EZ25">
        <v>219.63736</v>
      </c>
      <c r="FA25">
        <v>1.1273076804614399</v>
      </c>
      <c r="FB25">
        <v>8.5092307882051799</v>
      </c>
      <c r="FC25">
        <v>2613.5479999999998</v>
      </c>
      <c r="FD25">
        <v>15</v>
      </c>
      <c r="FE25">
        <v>1661382239</v>
      </c>
      <c r="FF25" t="s">
        <v>473</v>
      </c>
      <c r="FG25">
        <v>1661382239</v>
      </c>
      <c r="FH25">
        <v>1661381934.0999999</v>
      </c>
      <c r="FI25">
        <v>45</v>
      </c>
      <c r="FJ25">
        <v>-1.4999999999999999E-2</v>
      </c>
      <c r="FK25">
        <v>-8.0000000000000002E-3</v>
      </c>
      <c r="FL25">
        <v>-3.246</v>
      </c>
      <c r="FM25">
        <v>-0.185</v>
      </c>
      <c r="FN25">
        <v>421</v>
      </c>
      <c r="FO25">
        <v>6</v>
      </c>
      <c r="FP25">
        <v>0.44</v>
      </c>
      <c r="FQ25">
        <v>0.11</v>
      </c>
      <c r="FR25">
        <v>-0.95154261904761905</v>
      </c>
      <c r="FS25">
        <v>0.20602636363636501</v>
      </c>
      <c r="FT25">
        <v>3.96437331376975E-2</v>
      </c>
      <c r="FU25">
        <v>1</v>
      </c>
      <c r="FV25">
        <v>219.622147058824</v>
      </c>
      <c r="FW25">
        <v>0.234331545422822</v>
      </c>
      <c r="FX25">
        <v>0.199229122066995</v>
      </c>
      <c r="FY25">
        <v>1</v>
      </c>
      <c r="FZ25">
        <v>0.946575619047619</v>
      </c>
      <c r="GA25">
        <v>1.3189246753248699E-2</v>
      </c>
      <c r="GB25">
        <v>1.61732505423796E-3</v>
      </c>
      <c r="GC25">
        <v>1</v>
      </c>
      <c r="GD25">
        <v>3</v>
      </c>
      <c r="GE25">
        <v>3</v>
      </c>
      <c r="GF25" t="s">
        <v>468</v>
      </c>
      <c r="GG25">
        <v>3.3257699999999999</v>
      </c>
      <c r="GH25">
        <v>2.99112</v>
      </c>
      <c r="GI25">
        <v>0.102994</v>
      </c>
      <c r="GJ25">
        <v>0.102533</v>
      </c>
      <c r="GK25">
        <v>4.8136999999999999E-2</v>
      </c>
      <c r="GL25">
        <v>4.2278700000000002E-2</v>
      </c>
      <c r="GM25">
        <v>31363.1</v>
      </c>
      <c r="GN25">
        <v>28343.9</v>
      </c>
      <c r="GO25">
        <v>31194.3</v>
      </c>
      <c r="GP25">
        <v>28913.8</v>
      </c>
      <c r="GQ25">
        <v>39601.4</v>
      </c>
      <c r="GR25">
        <v>37665.699999999997</v>
      </c>
      <c r="GS25">
        <v>44243.7</v>
      </c>
      <c r="GT25">
        <v>41992.800000000003</v>
      </c>
      <c r="GU25">
        <v>2.2820999999999998</v>
      </c>
      <c r="GV25">
        <v>2.25942</v>
      </c>
      <c r="GW25">
        <v>0.44542599999999999</v>
      </c>
      <c r="GX25">
        <v>0</v>
      </c>
      <c r="GY25">
        <v>35.150100000000002</v>
      </c>
      <c r="GZ25">
        <v>999.9</v>
      </c>
      <c r="HA25">
        <v>37.290999999999997</v>
      </c>
      <c r="HB25">
        <v>31.460999999999999</v>
      </c>
      <c r="HC25">
        <v>17.1065</v>
      </c>
      <c r="HD25">
        <v>61.720799999999997</v>
      </c>
      <c r="HE25">
        <v>44.262799999999999</v>
      </c>
      <c r="HF25">
        <v>2</v>
      </c>
      <c r="HG25">
        <v>3.8866900000000003E-2</v>
      </c>
      <c r="HH25">
        <v>-6.6666699999999999</v>
      </c>
      <c r="HI25">
        <v>19.370100000000001</v>
      </c>
      <c r="HJ25">
        <v>5.2273199999999997</v>
      </c>
      <c r="HK25">
        <v>11.9872</v>
      </c>
      <c r="HL25">
        <v>4.9916499999999999</v>
      </c>
      <c r="HM25">
        <v>3.2956300000000001</v>
      </c>
      <c r="HN25">
        <v>9999</v>
      </c>
      <c r="HO25">
        <v>9999</v>
      </c>
      <c r="HP25">
        <v>999.9</v>
      </c>
      <c r="HQ25">
        <v>9999</v>
      </c>
      <c r="HR25">
        <v>4.9716500000000003</v>
      </c>
      <c r="HS25">
        <v>1.8708800000000001</v>
      </c>
      <c r="HT25">
        <v>1.8703700000000001</v>
      </c>
      <c r="HU25">
        <v>1.8725499999999999</v>
      </c>
      <c r="HV25">
        <v>1.8696600000000001</v>
      </c>
      <c r="HW25">
        <v>1.87927</v>
      </c>
      <c r="HX25">
        <v>1.87609</v>
      </c>
      <c r="HY25">
        <v>1.87154</v>
      </c>
      <c r="HZ25">
        <v>0</v>
      </c>
      <c r="IA25">
        <v>0</v>
      </c>
      <c r="IB25">
        <v>0</v>
      </c>
      <c r="IC25">
        <v>4.5</v>
      </c>
      <c r="ID25" t="s">
        <v>429</v>
      </c>
      <c r="IE25" t="s">
        <v>430</v>
      </c>
      <c r="IF25" t="s">
        <v>431</v>
      </c>
      <c r="IG25" t="s">
        <v>431</v>
      </c>
      <c r="IH25" t="s">
        <v>431</v>
      </c>
      <c r="II25" t="s">
        <v>431</v>
      </c>
      <c r="IJ25">
        <v>0</v>
      </c>
      <c r="IK25">
        <v>100</v>
      </c>
      <c r="IL25">
        <v>100</v>
      </c>
      <c r="IM25">
        <v>-3.246</v>
      </c>
      <c r="IN25">
        <v>-0.17860000000000001</v>
      </c>
      <c r="IO25">
        <v>-2.45559121896774</v>
      </c>
      <c r="IP25">
        <v>-2.2040790174604999E-3</v>
      </c>
      <c r="IQ25">
        <v>9.2619741190362804E-7</v>
      </c>
      <c r="IR25">
        <v>-9.2239158235341894E-11</v>
      </c>
      <c r="IS25">
        <v>-0.19363932673614001</v>
      </c>
      <c r="IT25">
        <v>-1.9198164839598301E-3</v>
      </c>
      <c r="IU25">
        <v>5.7639259002565302E-4</v>
      </c>
      <c r="IV25">
        <v>-5.2053891959579596E-6</v>
      </c>
      <c r="IW25">
        <v>6</v>
      </c>
      <c r="IX25">
        <v>2107</v>
      </c>
      <c r="IY25">
        <v>1</v>
      </c>
      <c r="IZ25">
        <v>50</v>
      </c>
      <c r="JA25">
        <v>4.7</v>
      </c>
      <c r="JB25">
        <v>4.7</v>
      </c>
      <c r="JC25">
        <v>1.31592</v>
      </c>
      <c r="JD25">
        <v>2.4584999999999999</v>
      </c>
      <c r="JE25">
        <v>2.04956</v>
      </c>
      <c r="JF25">
        <v>2.5598100000000001</v>
      </c>
      <c r="JG25">
        <v>2.2961399999999998</v>
      </c>
      <c r="JH25">
        <v>2.48169</v>
      </c>
      <c r="JI25">
        <v>35.3827</v>
      </c>
      <c r="JJ25">
        <v>24.210100000000001</v>
      </c>
      <c r="JK25">
        <v>18</v>
      </c>
      <c r="JL25">
        <v>658.84400000000005</v>
      </c>
      <c r="JM25">
        <v>675.41399999999999</v>
      </c>
      <c r="JN25">
        <v>49.297199999999997</v>
      </c>
      <c r="JO25">
        <v>27.897300000000001</v>
      </c>
      <c r="JP25">
        <v>30.000399999999999</v>
      </c>
      <c r="JQ25">
        <v>27.470400000000001</v>
      </c>
      <c r="JR25">
        <v>27.436</v>
      </c>
      <c r="JS25">
        <v>26.356999999999999</v>
      </c>
      <c r="JT25">
        <v>100</v>
      </c>
      <c r="JU25">
        <v>0</v>
      </c>
      <c r="JV25">
        <v>119.758</v>
      </c>
      <c r="JW25">
        <v>420.96899999999999</v>
      </c>
      <c r="JX25">
        <v>0</v>
      </c>
      <c r="JY25">
        <v>99.686800000000005</v>
      </c>
      <c r="JZ25">
        <v>96.284700000000001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25</v>
      </c>
    </row>
    <row r="15" spans="1:2" x14ac:dyDescent="0.2">
      <c r="A15" t="s">
        <v>27</v>
      </c>
      <c r="B15" t="s">
        <v>23</v>
      </c>
    </row>
    <row r="16" spans="1:2" x14ac:dyDescent="0.2">
      <c r="A16" t="s">
        <v>28</v>
      </c>
      <c r="B16" t="s">
        <v>11</v>
      </c>
    </row>
    <row r="17" spans="1:2" x14ac:dyDescent="0.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Lily Pack Klinek</cp:lastModifiedBy>
  <dcterms:created xsi:type="dcterms:W3CDTF">2024-08-10T15:34:39Z</dcterms:created>
  <dcterms:modified xsi:type="dcterms:W3CDTF">2024-08-12T18:03:36Z</dcterms:modified>
</cp:coreProperties>
</file>