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klinek/Desktop/Redwood/Data/Li6800/2024-08-10_lily_redwood/"/>
    </mc:Choice>
  </mc:AlternateContent>
  <xr:revisionPtr revIDLastSave="0" documentId="13_ncr:1_{1252094F-EEC1-7441-9386-5F239305729F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25" i="1" l="1"/>
  <c r="CZ25" i="1"/>
  <c r="CX25" i="1"/>
  <c r="CY25" i="1" s="1"/>
  <c r="AZ25" i="1" s="1"/>
  <c r="BM25" i="1"/>
  <c r="BL25" i="1"/>
  <c r="BH25" i="1"/>
  <c r="BK25" i="1" s="1"/>
  <c r="BD25" i="1"/>
  <c r="AX25" i="1"/>
  <c r="BB25" i="1" s="1"/>
  <c r="AR25" i="1"/>
  <c r="BE25" i="1" s="1"/>
  <c r="AM25" i="1"/>
  <c r="AK25" i="1"/>
  <c r="O25" i="1" s="1"/>
  <c r="AC25" i="1"/>
  <c r="AB25" i="1"/>
  <c r="AA25" i="1"/>
  <c r="T25" i="1"/>
  <c r="DA24" i="1"/>
  <c r="CZ24" i="1"/>
  <c r="CX24" i="1"/>
  <c r="CY24" i="1" s="1"/>
  <c r="AZ24" i="1" s="1"/>
  <c r="BB24" i="1" s="1"/>
  <c r="BN24" i="1"/>
  <c r="BO24" i="1" s="1"/>
  <c r="BM24" i="1"/>
  <c r="BL24" i="1"/>
  <c r="BK24" i="1"/>
  <c r="BJ24" i="1"/>
  <c r="BH24" i="1"/>
  <c r="BI24" i="1" s="1"/>
  <c r="BE24" i="1"/>
  <c r="BD24" i="1"/>
  <c r="AX24" i="1"/>
  <c r="AR24" i="1"/>
  <c r="AM24" i="1"/>
  <c r="AK24" i="1"/>
  <c r="O24" i="1" s="1"/>
  <c r="AC24" i="1"/>
  <c r="AB24" i="1"/>
  <c r="AA24" i="1"/>
  <c r="T24" i="1"/>
  <c r="R24" i="1"/>
  <c r="DA23" i="1"/>
  <c r="CZ23" i="1"/>
  <c r="CY23" i="1" s="1"/>
  <c r="AZ23" i="1" s="1"/>
  <c r="CX23" i="1"/>
  <c r="BM23" i="1"/>
  <c r="BL23" i="1"/>
  <c r="BK23" i="1"/>
  <c r="BJ23" i="1"/>
  <c r="BN23" i="1" s="1"/>
  <c r="BO23" i="1" s="1"/>
  <c r="BI23" i="1"/>
  <c r="BH23" i="1"/>
  <c r="BD23" i="1"/>
  <c r="AX23" i="1"/>
  <c r="BB23" i="1" s="1"/>
  <c r="AR23" i="1"/>
  <c r="BE23" i="1" s="1"/>
  <c r="AM23" i="1"/>
  <c r="AK23" i="1"/>
  <c r="M23" i="1" s="1"/>
  <c r="L23" i="1" s="1"/>
  <c r="AC23" i="1"/>
  <c r="AB23" i="1"/>
  <c r="AA23" i="1"/>
  <c r="W23" i="1"/>
  <c r="T23" i="1"/>
  <c r="R23" i="1"/>
  <c r="O23" i="1"/>
  <c r="DA22" i="1"/>
  <c r="CZ22" i="1"/>
  <c r="CX22" i="1"/>
  <c r="CY22" i="1" s="1"/>
  <c r="AZ22" i="1" s="1"/>
  <c r="BM22" i="1"/>
  <c r="BL22" i="1"/>
  <c r="BH22" i="1"/>
  <c r="BK22" i="1" s="1"/>
  <c r="BE22" i="1"/>
  <c r="BD22" i="1"/>
  <c r="AX22" i="1"/>
  <c r="AR22" i="1"/>
  <c r="AM22" i="1"/>
  <c r="AK22" i="1" s="1"/>
  <c r="AC22" i="1"/>
  <c r="AB22" i="1"/>
  <c r="AA22" i="1" s="1"/>
  <c r="T22" i="1"/>
  <c r="DA21" i="1"/>
  <c r="CZ21" i="1"/>
  <c r="CX21" i="1"/>
  <c r="W21" i="1" s="1"/>
  <c r="BM21" i="1"/>
  <c r="BL21" i="1"/>
  <c r="BH21" i="1"/>
  <c r="BK21" i="1" s="1"/>
  <c r="BE21" i="1"/>
  <c r="BD21" i="1"/>
  <c r="AX21" i="1"/>
  <c r="AR21" i="1"/>
  <c r="AM21" i="1"/>
  <c r="AK21" i="1"/>
  <c r="O21" i="1" s="1"/>
  <c r="AC21" i="1"/>
  <c r="AB21" i="1"/>
  <c r="AA21" i="1"/>
  <c r="T21" i="1"/>
  <c r="DA20" i="1"/>
  <c r="CZ20" i="1"/>
  <c r="CX20" i="1"/>
  <c r="CY20" i="1" s="1"/>
  <c r="AZ20" i="1" s="1"/>
  <c r="BB20" i="1" s="1"/>
  <c r="BN20" i="1"/>
  <c r="BO20" i="1" s="1"/>
  <c r="BM20" i="1"/>
  <c r="BL20" i="1"/>
  <c r="BK20" i="1"/>
  <c r="BJ20" i="1"/>
  <c r="BH20" i="1"/>
  <c r="BI20" i="1" s="1"/>
  <c r="BE20" i="1"/>
  <c r="BD20" i="1"/>
  <c r="AX20" i="1"/>
  <c r="AR20" i="1"/>
  <c r="AM20" i="1"/>
  <c r="AK20" i="1"/>
  <c r="O20" i="1" s="1"/>
  <c r="AC20" i="1"/>
  <c r="AB20" i="1"/>
  <c r="AA20" i="1"/>
  <c r="T20" i="1"/>
  <c r="R20" i="1"/>
  <c r="DA19" i="1"/>
  <c r="CZ19" i="1"/>
  <c r="CY19" i="1"/>
  <c r="AZ19" i="1" s="1"/>
  <c r="CX19" i="1"/>
  <c r="BM19" i="1"/>
  <c r="BL19" i="1"/>
  <c r="BK19" i="1"/>
  <c r="BJ19" i="1"/>
  <c r="BN19" i="1" s="1"/>
  <c r="BO19" i="1" s="1"/>
  <c r="BI19" i="1"/>
  <c r="BH19" i="1"/>
  <c r="BD19" i="1"/>
  <c r="AX19" i="1"/>
  <c r="BB19" i="1" s="1"/>
  <c r="AR19" i="1"/>
  <c r="BE19" i="1" s="1"/>
  <c r="AM19" i="1"/>
  <c r="AK19" i="1"/>
  <c r="M19" i="1" s="1"/>
  <c r="L19" i="1" s="1"/>
  <c r="AC19" i="1"/>
  <c r="AB19" i="1"/>
  <c r="AA19" i="1"/>
  <c r="W19" i="1"/>
  <c r="T19" i="1"/>
  <c r="R19" i="1"/>
  <c r="O19" i="1"/>
  <c r="DA18" i="1"/>
  <c r="CZ18" i="1"/>
  <c r="CX18" i="1"/>
  <c r="W18" i="1" s="1"/>
  <c r="BM18" i="1"/>
  <c r="BL18" i="1"/>
  <c r="BH18" i="1"/>
  <c r="BK18" i="1" s="1"/>
  <c r="BE18" i="1"/>
  <c r="BD18" i="1"/>
  <c r="AX18" i="1"/>
  <c r="AR18" i="1"/>
  <c r="AM18" i="1"/>
  <c r="AK18" i="1" s="1"/>
  <c r="AC18" i="1"/>
  <c r="AB18" i="1"/>
  <c r="AA18" i="1" s="1"/>
  <c r="T18" i="1"/>
  <c r="DA17" i="1"/>
  <c r="CZ17" i="1"/>
  <c r="CX17" i="1"/>
  <c r="CY17" i="1" s="1"/>
  <c r="AZ17" i="1" s="1"/>
  <c r="BM17" i="1"/>
  <c r="BL17" i="1"/>
  <c r="BE17" i="1"/>
  <c r="BH17" i="1" s="1"/>
  <c r="BD17" i="1"/>
  <c r="AX17" i="1"/>
  <c r="BB17" i="1" s="1"/>
  <c r="AR17" i="1"/>
  <c r="AM17" i="1"/>
  <c r="AK17" i="1"/>
  <c r="M17" i="1" s="1"/>
  <c r="L17" i="1" s="1"/>
  <c r="AC17" i="1"/>
  <c r="AB17" i="1"/>
  <c r="AA17" i="1"/>
  <c r="T17" i="1"/>
  <c r="R18" i="1" l="1"/>
  <c r="M18" i="1"/>
  <c r="L18" i="1" s="1"/>
  <c r="N18" i="1"/>
  <c r="BA18" i="1" s="1"/>
  <c r="BC18" i="1" s="1"/>
  <c r="O18" i="1"/>
  <c r="AL18" i="1"/>
  <c r="R22" i="1"/>
  <c r="M22" i="1"/>
  <c r="L22" i="1" s="1"/>
  <c r="O22" i="1"/>
  <c r="N22" i="1"/>
  <c r="BA22" i="1" s="1"/>
  <c r="BC22" i="1" s="1"/>
  <c r="AL22" i="1"/>
  <c r="BK17" i="1"/>
  <c r="BJ17" i="1"/>
  <c r="BN17" i="1" s="1"/>
  <c r="BO17" i="1" s="1"/>
  <c r="BI17" i="1"/>
  <c r="AE17" i="1"/>
  <c r="AE19" i="1"/>
  <c r="BB22" i="1"/>
  <c r="U23" i="1"/>
  <c r="S23" i="1" s="1"/>
  <c r="V23" i="1" s="1"/>
  <c r="P23" i="1" s="1"/>
  <c r="Q23" i="1" s="1"/>
  <c r="AE23" i="1"/>
  <c r="AL17" i="1"/>
  <c r="N17" i="1"/>
  <c r="BA17" i="1" s="1"/>
  <c r="BC17" i="1" s="1"/>
  <c r="BJ18" i="1"/>
  <c r="BN18" i="1" s="1"/>
  <c r="BO18" i="1" s="1"/>
  <c r="AL20" i="1"/>
  <c r="O17" i="1"/>
  <c r="R17" i="1"/>
  <c r="N19" i="1"/>
  <c r="BA19" i="1" s="1"/>
  <c r="BC19" i="1" s="1"/>
  <c r="R21" i="1"/>
  <c r="N23" i="1"/>
  <c r="BA23" i="1" s="1"/>
  <c r="BC23" i="1" s="1"/>
  <c r="R25" i="1"/>
  <c r="AL25" i="1"/>
  <c r="CY18" i="1"/>
  <c r="AZ18" i="1" s="1"/>
  <c r="BB18" i="1" s="1"/>
  <c r="M21" i="1"/>
  <c r="L21" i="1" s="1"/>
  <c r="X21" i="1" s="1"/>
  <c r="Y21" i="1" s="1"/>
  <c r="BI22" i="1"/>
  <c r="M25" i="1"/>
  <c r="L25" i="1" s="1"/>
  <c r="AL21" i="1"/>
  <c r="W22" i="1"/>
  <c r="N21" i="1"/>
  <c r="BA21" i="1" s="1"/>
  <c r="BC21" i="1" s="1"/>
  <c r="AL24" i="1"/>
  <c r="N25" i="1"/>
  <c r="BA25" i="1" s="1"/>
  <c r="BC25" i="1" s="1"/>
  <c r="X19" i="1"/>
  <c r="Y19" i="1" s="1"/>
  <c r="X23" i="1"/>
  <c r="Y23" i="1" s="1"/>
  <c r="BI18" i="1"/>
  <c r="M20" i="1"/>
  <c r="L20" i="1" s="1"/>
  <c r="W25" i="1"/>
  <c r="CY21" i="1"/>
  <c r="AZ21" i="1" s="1"/>
  <c r="BB21" i="1" s="1"/>
  <c r="BI25" i="1"/>
  <c r="AL19" i="1"/>
  <c r="BJ21" i="1"/>
  <c r="BN21" i="1" s="1"/>
  <c r="BO21" i="1" s="1"/>
  <c r="BJ22" i="1"/>
  <c r="BN22" i="1" s="1"/>
  <c r="BO22" i="1" s="1"/>
  <c r="W17" i="1"/>
  <c r="BI21" i="1"/>
  <c r="M24" i="1"/>
  <c r="L24" i="1" s="1"/>
  <c r="N20" i="1"/>
  <c r="BA20" i="1" s="1"/>
  <c r="BC20" i="1" s="1"/>
  <c r="AL23" i="1"/>
  <c r="N24" i="1"/>
  <c r="BA24" i="1" s="1"/>
  <c r="BC24" i="1" s="1"/>
  <c r="BJ25" i="1"/>
  <c r="BN25" i="1" s="1"/>
  <c r="BO25" i="1" s="1"/>
  <c r="W20" i="1"/>
  <c r="W24" i="1"/>
  <c r="AG21" i="1" l="1"/>
  <c r="Z21" i="1"/>
  <c r="AD21" i="1" s="1"/>
  <c r="AF21" i="1"/>
  <c r="X17" i="1"/>
  <c r="Y17" i="1" s="1"/>
  <c r="Z19" i="1"/>
  <c r="AD19" i="1" s="1"/>
  <c r="AF19" i="1"/>
  <c r="AG19" i="1"/>
  <c r="AH19" i="1" s="1"/>
  <c r="AE18" i="1"/>
  <c r="X24" i="1"/>
  <c r="Y24" i="1" s="1"/>
  <c r="AE25" i="1"/>
  <c r="U25" i="1"/>
  <c r="S25" i="1" s="1"/>
  <c r="V25" i="1" s="1"/>
  <c r="P25" i="1" s="1"/>
  <c r="Q25" i="1" s="1"/>
  <c r="X20" i="1"/>
  <c r="Y20" i="1" s="1"/>
  <c r="X18" i="1"/>
  <c r="Y18" i="1" s="1"/>
  <c r="U18" i="1" s="1"/>
  <c r="S18" i="1" s="1"/>
  <c r="V18" i="1" s="1"/>
  <c r="P18" i="1" s="1"/>
  <c r="Q18" i="1" s="1"/>
  <c r="AE22" i="1"/>
  <c r="Z23" i="1"/>
  <c r="AD23" i="1" s="1"/>
  <c r="AF23" i="1"/>
  <c r="AG23" i="1"/>
  <c r="AH23" i="1" s="1"/>
  <c r="AE21" i="1"/>
  <c r="U21" i="1"/>
  <c r="S21" i="1" s="1"/>
  <c r="V21" i="1" s="1"/>
  <c r="P21" i="1" s="1"/>
  <c r="Q21" i="1" s="1"/>
  <c r="AE24" i="1"/>
  <c r="X25" i="1"/>
  <c r="Y25" i="1" s="1"/>
  <c r="X22" i="1"/>
  <c r="Y22" i="1" s="1"/>
  <c r="U22" i="1" s="1"/>
  <c r="S22" i="1" s="1"/>
  <c r="V22" i="1" s="1"/>
  <c r="P22" i="1" s="1"/>
  <c r="Q22" i="1" s="1"/>
  <c r="U19" i="1"/>
  <c r="S19" i="1" s="1"/>
  <c r="V19" i="1" s="1"/>
  <c r="P19" i="1" s="1"/>
  <c r="Q19" i="1" s="1"/>
  <c r="AE20" i="1"/>
  <c r="Z24" i="1" l="1"/>
  <c r="AD24" i="1" s="1"/>
  <c r="AG24" i="1"/>
  <c r="AH24" i="1" s="1"/>
  <c r="AF24" i="1"/>
  <c r="AG17" i="1"/>
  <c r="Z17" i="1"/>
  <c r="AD17" i="1" s="1"/>
  <c r="AF17" i="1"/>
  <c r="U17" i="1"/>
  <c r="S17" i="1" s="1"/>
  <c r="V17" i="1" s="1"/>
  <c r="P17" i="1" s="1"/>
  <c r="Q17" i="1" s="1"/>
  <c r="Z20" i="1"/>
  <c r="AD20" i="1" s="1"/>
  <c r="AG20" i="1"/>
  <c r="AF20" i="1"/>
  <c r="AG25" i="1"/>
  <c r="Z25" i="1"/>
  <c r="AD25" i="1" s="1"/>
  <c r="AF25" i="1"/>
  <c r="U24" i="1"/>
  <c r="S24" i="1" s="1"/>
  <c r="V24" i="1" s="1"/>
  <c r="P24" i="1" s="1"/>
  <c r="Q24" i="1" s="1"/>
  <c r="AG22" i="1"/>
  <c r="AF22" i="1"/>
  <c r="Z22" i="1"/>
  <c r="AD22" i="1" s="1"/>
  <c r="U20" i="1"/>
  <c r="S20" i="1" s="1"/>
  <c r="V20" i="1" s="1"/>
  <c r="P20" i="1" s="1"/>
  <c r="Q20" i="1" s="1"/>
  <c r="Z18" i="1"/>
  <c r="AD18" i="1" s="1"/>
  <c r="AF18" i="1"/>
  <c r="AG18" i="1"/>
  <c r="AH18" i="1" s="1"/>
  <c r="AH21" i="1"/>
  <c r="AH22" i="1" l="1"/>
  <c r="AH17" i="1"/>
  <c r="AH25" i="1"/>
  <c r="AH20" i="1"/>
</calcChain>
</file>

<file path=xl/sharedStrings.xml><?xml version="1.0" encoding="utf-8"?>
<sst xmlns="http://schemas.openxmlformats.org/spreadsheetml/2006/main" count="1007" uniqueCount="474">
  <si>
    <t>File opened</t>
  </si>
  <si>
    <t>2024-08-10 16:50:04</t>
  </si>
  <si>
    <t>Console s/n</t>
  </si>
  <si>
    <t>68C-901325</t>
  </si>
  <si>
    <t>Console ver</t>
  </si>
  <si>
    <t>Bluestem v.2.1.13</t>
  </si>
  <si>
    <t>Scripts ver</t>
  </si>
  <si>
    <t>2024.01  2.1.13, Apr 2024</t>
  </si>
  <si>
    <t>Head s/n</t>
  </si>
  <si>
    <t>68H-711952</t>
  </si>
  <si>
    <t>Head ver</t>
  </si>
  <si>
    <t>1.4.23</t>
  </si>
  <si>
    <t>Head cal</t>
  </si>
  <si>
    <t>{"chamberpressurezero": "2.71145", "h2oazero": "1.06185", "flowazero": "0.31589", "co2bspan1": "0.999819", "h2obspan1": "1.00055", "co2bspan2b": "0.308957", "flowbzero": "0.3352", "h2oaspan2b": "0.0688999", "co2aspan1": "0.99979", "h2oaspan1": "1.00573", "h2obspan2b": "0.0684141", "h2oaspan2a": "0.0685076", "co2bspanconc1": "2505", "h2oaspanconc1": "12.09", "co2aspan2": "-0.0211807", "tazero": "0.0137367", "co2aspan2a": "0.311741", "co2azero": "0.8881", "co2bspanconc2": "300.8", "co2aspanconc2": "300.8", "co2bspan2a": "0.311057", "ssa_ref": "37837.5", "co2aspanconc1": "2505", "oxygen": "21", "flowmeterzero": "2.49056", "co2bspan2": "-0.021122", "tbzero": "-0.0317039", "h2obspanconc2": "16.89", "h2obspan2a": "0.0683765", "co2aspan2b": "0.309617", "h2oaspanconc2": "0", "h2obspan2": "0", "h2obspanconc1": "12.09", "co2bzero": "0.910459", "h2obzero": "1.06594", "ssb_ref": "36821.3", "h2oaspan2": "0"}</t>
  </si>
  <si>
    <t>Factory cal date</t>
  </si>
  <si>
    <t>23 Aug 2022</t>
  </si>
  <si>
    <t>CO2 rangematch</t>
  </si>
  <si>
    <t>Fri Aug  2 14:25</t>
  </si>
  <si>
    <t>H2O rangematch</t>
  </si>
  <si>
    <t>Fri Aug  2 14:32</t>
  </si>
  <si>
    <t>Chamber type</t>
  </si>
  <si>
    <t>6800-01A</t>
  </si>
  <si>
    <t>Chamber s/n</t>
  </si>
  <si>
    <t>MPF-831724</t>
  </si>
  <si>
    <t>Chamber rev</t>
  </si>
  <si>
    <t>0</t>
  </si>
  <si>
    <t>Chamber cal</t>
  </si>
  <si>
    <t>Fluorometer</t>
  </si>
  <si>
    <t>Flr. Version</t>
  </si>
  <si>
    <t>16:50:04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</si>
  <si>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</si>
  <si>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</si>
  <si>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</si>
  <si>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</si>
  <si>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</si>
  <si>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</si>
  <si>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</si>
  <si>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</si>
  <si>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</si>
  <si>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</si>
  <si>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</si>
  <si>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</si>
  <si>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</si>
  <si>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</si>
  <si>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</si>
  <si>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</si>
  <si>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</si>
  <si>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</si>
  <si>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</si>
  <si>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</si>
  <si>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</si>
  <si>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</si>
  <si>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</si>
  <si>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</si>
  <si>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</si>
  <si>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</si>
  <si>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</si>
  <si>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</si>
  <si>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</si>
  <si>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</si>
  <si>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</si>
  <si>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</si>
  <si>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</si>
  <si>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</si>
  <si>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</si>
  <si>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</si>
  <si>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</si>
  <si>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</si>
  <si>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</si>
  <si>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</si>
  <si>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</si>
  <si>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</si>
  <si>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</si>
  <si>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</si>
  <si>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</si>
  <si>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</si>
  <si>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</si>
  <si>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</si>
  <si>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</si>
  <si>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</si>
  <si>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</si>
  <si>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</si>
  <si>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</si>
  <si>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3.71132 194.176 358.672 611.122 855.946 1051.92 1231.27 1282.17</t>
  </si>
  <si>
    <t>Fs_true</t>
  </si>
  <si>
    <t>0.124961 217.567 378.569 592.749 807.157 1001.21 1200.88 1400.7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</si>
  <si>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</si>
  <si>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</si>
  <si>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</si>
  <si>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</si>
  <si>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</si>
  <si>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</si>
  <si>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</si>
  <si>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</si>
  <si>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</si>
  <si>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</si>
  <si>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</si>
  <si>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</si>
  <si>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</si>
  <si>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</si>
  <si>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</si>
  <si>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</si>
  <si>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</si>
  <si>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</si>
  <si>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</si>
  <si>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</si>
  <si>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</si>
  <si>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</si>
  <si>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</si>
  <si>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</si>
  <si>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</si>
  <si>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</si>
  <si>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</si>
  <si>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</si>
  <si>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block</t>
  </si>
  <si>
    <t>row</t>
  </si>
  <si>
    <t>vine</t>
  </si>
  <si>
    <t>replicate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</si>
  <si>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</si>
  <si>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</si>
  <si>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</si>
  <si>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</si>
  <si>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</si>
  <si>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</si>
  <si>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</si>
  <si>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</si>
  <si>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</si>
  <si>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</si>
  <si>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</si>
  <si>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</si>
  <si>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</si>
  <si>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</si>
  <si>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</si>
  <si>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</si>
  <si>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</si>
  <si>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</si>
  <si>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</si>
  <si>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</si>
  <si>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</si>
  <si>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</si>
  <si>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</si>
  <si>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</si>
  <si>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</si>
  <si>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</si>
  <si>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</si>
  <si>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</si>
  <si>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</si>
  <si>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</si>
  <si>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</si>
  <si>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</si>
  <si>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</si>
  <si>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</si>
  <si>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</si>
  <si>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</si>
  <si>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</si>
  <si>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</si>
  <si>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</si>
  <si>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</si>
  <si>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</si>
  <si>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</si>
  <si>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</si>
  <si>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</si>
  <si>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</si>
  <si>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</si>
  <si>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</si>
  <si>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</si>
  <si>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</si>
  <si>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</si>
  <si>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</si>
  <si>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</si>
  <si>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</si>
  <si>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</si>
  <si>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</si>
  <si>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</si>
  <si>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</si>
  <si>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</si>
  <si>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</si>
  <si>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</si>
  <si>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</si>
  <si>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</si>
  <si>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</si>
  <si>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</si>
  <si>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</si>
  <si>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</si>
  <si>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</si>
  <si>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</si>
  <si>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</si>
  <si>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</si>
  <si>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</si>
  <si>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</si>
  <si>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</si>
  <si>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</si>
  <si>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</si>
  <si>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</si>
  <si>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</si>
  <si>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</si>
  <si>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</si>
  <si>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</si>
  <si>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</si>
  <si>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</si>
  <si>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</si>
  <si>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</si>
  <si>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</si>
  <si>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</si>
  <si>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</si>
  <si>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</si>
  <si>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</si>
  <si>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</si>
  <si>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</si>
  <si>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</si>
  <si>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</si>
  <si>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</si>
  <si>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</si>
  <si>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</si>
  <si>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</si>
  <si>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</si>
  <si>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</si>
  <si>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</si>
  <si>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</si>
  <si>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</si>
  <si>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</si>
  <si>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</si>
  <si>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</si>
  <si>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</si>
  <si>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</si>
  <si>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</si>
  <si>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</si>
  <si>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</si>
  <si>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</si>
  <si>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</si>
  <si>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</si>
  <si>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</si>
  <si>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</si>
  <si>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</si>
  <si>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</si>
  <si>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</si>
  <si>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</si>
  <si>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</si>
  <si>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</si>
  <si>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</si>
  <si>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</si>
  <si>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</si>
  <si>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</si>
  <si>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</si>
  <si>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</si>
  <si>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</si>
  <si>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</si>
  <si>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</si>
  <si>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</si>
  <si>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</si>
  <si>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</si>
  <si>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</si>
  <si>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</si>
  <si>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</si>
  <si>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</si>
  <si>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</si>
  <si>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</si>
  <si>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</si>
  <si>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</si>
  <si>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</si>
  <si>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</si>
  <si>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</si>
  <si>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</si>
  <si>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</si>
  <si>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</si>
  <si>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</si>
  <si>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</si>
  <si>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</si>
  <si>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</si>
  <si>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</si>
  <si>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</si>
  <si>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</si>
  <si>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</si>
  <si>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</si>
  <si>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</si>
  <si>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</si>
  <si>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</si>
  <si>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</si>
  <si>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</si>
  <si>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</si>
  <si>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</si>
  <si>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</si>
  <si>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</si>
  <si>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</si>
  <si>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</si>
  <si>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</si>
  <si>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</si>
  <si>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</si>
  <si>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</si>
  <si>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</si>
  <si>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</si>
  <si>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</si>
  <si>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</si>
  <si>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</si>
  <si>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</si>
  <si>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</si>
  <si>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</si>
  <si>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</si>
  <si>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</si>
  <si>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</si>
  <si>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</si>
  <si>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</si>
  <si>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</si>
  <si>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</si>
  <si>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</si>
  <si>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</si>
  <si>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</si>
  <si>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</si>
  <si>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</si>
  <si>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</si>
  <si>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</si>
  <si>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</si>
  <si>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</si>
  <si>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</si>
  <si>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</si>
  <si>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</si>
  <si>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</si>
  <si>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</si>
  <si>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</si>
  <si>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</si>
  <si>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</si>
  <si>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</si>
  <si>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</si>
  <si>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</si>
  <si>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</si>
  <si>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</si>
  <si>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</si>
  <si>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</si>
  <si>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</si>
  <si>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</si>
  <si>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</si>
  <si>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</si>
  <si>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</si>
  <si>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</si>
  <si>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</si>
  <si>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</si>
  <si>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</si>
  <si>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</si>
  <si>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</si>
  <si>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</si>
  <si>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</si>
  <si>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</si>
  <si>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</si>
  <si>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</si>
  <si>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</si>
  <si>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</si>
  <si>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</si>
  <si>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</si>
  <si>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</si>
  <si>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</si>
  <si>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</si>
  <si>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</si>
  <si>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</si>
  <si>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</si>
  <si>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</si>
  <si>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</si>
  <si>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</si>
  <si>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</si>
  <si>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</si>
  <si>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</si>
  <si>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</si>
  <si>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</si>
  <si>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</si>
  <si>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</si>
  <si>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</si>
  <si>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</si>
  <si>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</si>
  <si>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</si>
  <si>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</si>
  <si>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</si>
  <si>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</si>
  <si>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</si>
  <si>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</si>
  <si>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</si>
  <si>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</si>
  <si>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</si>
  <si>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</si>
  <si>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</si>
  <si>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</si>
  <si>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</si>
  <si>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</si>
  <si>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</si>
  <si>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</si>
  <si>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</si>
  <si>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</si>
  <si>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</si>
  <si>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</si>
  <si>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</si>
  <si>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</si>
  <si>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</si>
  <si>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</si>
  <si>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</si>
  <si>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</si>
  <si>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</si>
  <si>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</si>
  <si>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</si>
  <si>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</si>
  <si>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</si>
  <si>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</si>
  <si>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</si>
  <si>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</si>
  <si>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</si>
  <si>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</si>
  <si>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</si>
  <si>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</si>
  <si>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</si>
  <si>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</si>
  <si>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</si>
  <si>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</si>
  <si>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</si>
  <si>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</si>
  <si>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</si>
  <si>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</si>
  <si>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</si>
  <si>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</si>
  <si>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</si>
  <si>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</si>
  <si>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</si>
  <si>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</si>
  <si>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20220824 17:38:43</t>
  </si>
  <si>
    <t>17:38:43</t>
  </si>
  <si>
    <t>a</t>
  </si>
  <si>
    <t>2</t>
  </si>
  <si>
    <t>1</t>
  </si>
  <si>
    <t>MPF-2148-20240810-17_07_47</t>
  </si>
  <si>
    <t>-</t>
  </si>
  <si>
    <t>0: Broadleaf</t>
  </si>
  <si>
    <t>17:39:10</t>
  </si>
  <si>
    <t>0/3</t>
  </si>
  <si>
    <t>10111111</t>
  </si>
  <si>
    <t>oioooooo</t>
  </si>
  <si>
    <t>on</t>
  </si>
  <si>
    <t>20220824 17:54:27</t>
  </si>
  <si>
    <t>17:54:27</t>
  </si>
  <si>
    <t>MPF-2149-20240810-17_23_31</t>
  </si>
  <si>
    <t>DARK-2150-20240810-17_23_39</t>
  </si>
  <si>
    <t>17:54:51</t>
  </si>
  <si>
    <t>2/3</t>
  </si>
  <si>
    <t>20220824 17:59:27</t>
  </si>
  <si>
    <t>17:59:27</t>
  </si>
  <si>
    <t>MPF-2151-20240810-17_28_31</t>
  </si>
  <si>
    <t>DARK-2152-20240810-17_28_39</t>
  </si>
  <si>
    <t>17:59:45</t>
  </si>
  <si>
    <t>20220824 18:04:27</t>
  </si>
  <si>
    <t>18:04:27</t>
  </si>
  <si>
    <t>MPF-2153-20240810-17_33_31</t>
  </si>
  <si>
    <t>DARK-2154-20240810-17_33_38</t>
  </si>
  <si>
    <t>18:04:55</t>
  </si>
  <si>
    <t>20220824 18:09:27</t>
  </si>
  <si>
    <t>18:09:27</t>
  </si>
  <si>
    <t>MPF-2155-20240810-17_38_31</t>
  </si>
  <si>
    <t>DARK-2156-20240810-17_38_39</t>
  </si>
  <si>
    <t>18:09:47</t>
  </si>
  <si>
    <t>20220824 18:14:27</t>
  </si>
  <si>
    <t>18:14:27</t>
  </si>
  <si>
    <t>MPF-2157-20240810-17_43_31</t>
  </si>
  <si>
    <t>DARK-2158-20240810-17_43_39</t>
  </si>
  <si>
    <t>18:14:55</t>
  </si>
  <si>
    <t>3/3</t>
  </si>
  <si>
    <t>20220824 18:19:27</t>
  </si>
  <si>
    <t>18:19:27</t>
  </si>
  <si>
    <t>MPF-2159-20240810-17_48_31</t>
  </si>
  <si>
    <t>DARK-2160-20240810-17_48_39</t>
  </si>
  <si>
    <t>18:19:51</t>
  </si>
  <si>
    <t>20220824 18:24:27</t>
  </si>
  <si>
    <t>18:24:27</t>
  </si>
  <si>
    <t>MPF-2161-20240810-17_53_31</t>
  </si>
  <si>
    <t>DARK-2162-20240810-17_53_39</t>
  </si>
  <si>
    <t>18:24:48</t>
  </si>
  <si>
    <t>20220824 18:29:27</t>
  </si>
  <si>
    <t>18:29:27</t>
  </si>
  <si>
    <t>MPF-2163-20240810-17_58_31</t>
  </si>
  <si>
    <t>DARK-2164-20240810-17_58_39</t>
  </si>
  <si>
    <t>18:29:54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</si>
</sst>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Z25"/>
  <sheetViews>
    <sheetView tabSelected="1" workbookViewId="0"/>
  </sheetViews>
  <sheetFormatPr baseColWidth="10" defaultColWidth="8.83203125" defaultRowHeight="15" x14ac:dyDescent="0.2"/>
  <sheetData>
    <row r="2" spans="1:286" x14ac:dyDescent="0.2">
      <c r="A2" t="s">
        <v>31</v>
      </c>
      <c r="B2" t="s">
        <v>32</v>
      </c>
      <c r="C2" t="s">
        <v>34</v>
      </c>
    </row>
    <row r="3" spans="1:286" x14ac:dyDescent="0.2">
      <c r="B3" t="s">
        <v>33</v>
      </c>
      <c r="C3">
        <v>21</v>
      </c>
    </row>
    <row r="4" spans="1:286" x14ac:dyDescent="0.2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6" x14ac:dyDescent="0.2">
      <c r="B5" t="s">
        <v>21</v>
      </c>
      <c r="C5" t="s">
        <v>38</v>
      </c>
      <c r="D5">
        <v>0.57199999999999995</v>
      </c>
      <c r="E5">
        <v>0.38727420000000001</v>
      </c>
      <c r="F5">
        <v>-1.8705840000000001E-2</v>
      </c>
      <c r="G5">
        <v>0</v>
      </c>
      <c r="H5">
        <v>-7.3738900000000001E-3</v>
      </c>
      <c r="I5">
        <v>1</v>
      </c>
      <c r="J5">
        <v>2</v>
      </c>
      <c r="K5">
        <v>96.9</v>
      </c>
    </row>
    <row r="6" spans="1:286" x14ac:dyDescent="0.2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6" x14ac:dyDescent="0.2">
      <c r="B7">
        <v>0</v>
      </c>
      <c r="C7">
        <v>0</v>
      </c>
      <c r="D7">
        <v>0</v>
      </c>
      <c r="E7">
        <v>1</v>
      </c>
    </row>
    <row r="8" spans="1:286" x14ac:dyDescent="0.2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6" x14ac:dyDescent="0.2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0.17249999999999999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86" x14ac:dyDescent="0.2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86" x14ac:dyDescent="0.2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6" x14ac:dyDescent="0.2">
      <c r="B13">
        <v>-6276</v>
      </c>
      <c r="C13">
        <v>6.6</v>
      </c>
      <c r="D13">
        <v>1.7090000000000001E-5</v>
      </c>
      <c r="E13">
        <v>3.11</v>
      </c>
      <c r="F13" t="s">
        <v>83</v>
      </c>
      <c r="G13" t="s">
        <v>85</v>
      </c>
      <c r="H13">
        <v>0</v>
      </c>
    </row>
    <row r="14" spans="1:286" x14ac:dyDescent="0.2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89</v>
      </c>
      <c r="L14" t="s">
        <v>89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91</v>
      </c>
      <c r="AO14" t="s">
        <v>91</v>
      </c>
      <c r="AP14" t="s">
        <v>91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94</v>
      </c>
      <c r="CY14" t="s">
        <v>94</v>
      </c>
      <c r="CZ14" t="s">
        <v>94</v>
      </c>
      <c r="DA14" t="s">
        <v>94</v>
      </c>
      <c r="DB14" t="s">
        <v>95</v>
      </c>
      <c r="DC14" t="s">
        <v>95</v>
      </c>
      <c r="DD14" t="s">
        <v>95</v>
      </c>
      <c r="DE14" t="s">
        <v>95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100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</row>
    <row r="15" spans="1:286" x14ac:dyDescent="0.2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90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174</v>
      </c>
      <c r="CL15" t="s">
        <v>195</v>
      </c>
      <c r="CM15" t="s">
        <v>196</v>
      </c>
      <c r="CN15" t="s">
        <v>197</v>
      </c>
      <c r="CO15" t="s">
        <v>148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118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109</v>
      </c>
      <c r="FF15" t="s">
        <v>112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</row>
    <row r="16" spans="1:286" x14ac:dyDescent="0.2">
      <c r="B16" t="s">
        <v>388</v>
      </c>
      <c r="C16" t="s">
        <v>388</v>
      </c>
      <c r="F16" t="s">
        <v>388</v>
      </c>
      <c r="K16" t="s">
        <v>388</v>
      </c>
      <c r="L16" t="s">
        <v>389</v>
      </c>
      <c r="M16" t="s">
        <v>390</v>
      </c>
      <c r="N16" t="s">
        <v>391</v>
      </c>
      <c r="O16" t="s">
        <v>392</v>
      </c>
      <c r="P16" t="s">
        <v>392</v>
      </c>
      <c r="Q16" t="s">
        <v>221</v>
      </c>
      <c r="R16" t="s">
        <v>221</v>
      </c>
      <c r="S16" t="s">
        <v>389</v>
      </c>
      <c r="T16" t="s">
        <v>389</v>
      </c>
      <c r="U16" t="s">
        <v>389</v>
      </c>
      <c r="V16" t="s">
        <v>389</v>
      </c>
      <c r="W16" t="s">
        <v>393</v>
      </c>
      <c r="X16" t="s">
        <v>394</v>
      </c>
      <c r="Y16" t="s">
        <v>394</v>
      </c>
      <c r="Z16" t="s">
        <v>395</v>
      </c>
      <c r="AA16" t="s">
        <v>396</v>
      </c>
      <c r="AB16" t="s">
        <v>395</v>
      </c>
      <c r="AC16" t="s">
        <v>395</v>
      </c>
      <c r="AD16" t="s">
        <v>395</v>
      </c>
      <c r="AE16" t="s">
        <v>393</v>
      </c>
      <c r="AF16" t="s">
        <v>393</v>
      </c>
      <c r="AG16" t="s">
        <v>393</v>
      </c>
      <c r="AH16" t="s">
        <v>393</v>
      </c>
      <c r="AI16" t="s">
        <v>397</v>
      </c>
      <c r="AJ16" t="s">
        <v>396</v>
      </c>
      <c r="AL16" t="s">
        <v>396</v>
      </c>
      <c r="AM16" t="s">
        <v>397</v>
      </c>
      <c r="AS16" t="s">
        <v>391</v>
      </c>
      <c r="AZ16" t="s">
        <v>391</v>
      </c>
      <c r="BA16" t="s">
        <v>391</v>
      </c>
      <c r="BB16" t="s">
        <v>391</v>
      </c>
      <c r="BC16" t="s">
        <v>398</v>
      </c>
      <c r="BQ16" t="s">
        <v>399</v>
      </c>
      <c r="BS16" t="s">
        <v>399</v>
      </c>
      <c r="BT16" t="s">
        <v>391</v>
      </c>
      <c r="BW16" t="s">
        <v>399</v>
      </c>
      <c r="BX16" t="s">
        <v>396</v>
      </c>
      <c r="CA16" t="s">
        <v>400</v>
      </c>
      <c r="CB16" t="s">
        <v>400</v>
      </c>
      <c r="CD16" t="s">
        <v>401</v>
      </c>
      <c r="CE16" t="s">
        <v>399</v>
      </c>
      <c r="CG16" t="s">
        <v>399</v>
      </c>
      <c r="CH16" t="s">
        <v>391</v>
      </c>
      <c r="CL16" t="s">
        <v>399</v>
      </c>
      <c r="CN16" t="s">
        <v>402</v>
      </c>
      <c r="CQ16" t="s">
        <v>399</v>
      </c>
      <c r="CR16" t="s">
        <v>399</v>
      </c>
      <c r="CT16" t="s">
        <v>399</v>
      </c>
      <c r="CV16" t="s">
        <v>399</v>
      </c>
      <c r="CX16" t="s">
        <v>391</v>
      </c>
      <c r="CY16" t="s">
        <v>391</v>
      </c>
      <c r="DA16" t="s">
        <v>403</v>
      </c>
      <c r="DB16" t="s">
        <v>404</v>
      </c>
      <c r="DE16" t="s">
        <v>389</v>
      </c>
      <c r="DF16" t="s">
        <v>388</v>
      </c>
      <c r="DG16" t="s">
        <v>392</v>
      </c>
      <c r="DH16" t="s">
        <v>392</v>
      </c>
      <c r="DI16" t="s">
        <v>405</v>
      </c>
      <c r="DJ16" t="s">
        <v>405</v>
      </c>
      <c r="DK16" t="s">
        <v>392</v>
      </c>
      <c r="DL16" t="s">
        <v>405</v>
      </c>
      <c r="DM16" t="s">
        <v>397</v>
      </c>
      <c r="DN16" t="s">
        <v>395</v>
      </c>
      <c r="DO16" t="s">
        <v>395</v>
      </c>
      <c r="DP16" t="s">
        <v>394</v>
      </c>
      <c r="DQ16" t="s">
        <v>394</v>
      </c>
      <c r="DR16" t="s">
        <v>394</v>
      </c>
      <c r="DS16" t="s">
        <v>394</v>
      </c>
      <c r="DT16" t="s">
        <v>394</v>
      </c>
      <c r="DU16" t="s">
        <v>406</v>
      </c>
      <c r="DV16" t="s">
        <v>391</v>
      </c>
      <c r="DW16" t="s">
        <v>391</v>
      </c>
      <c r="DX16" t="s">
        <v>392</v>
      </c>
      <c r="DY16" t="s">
        <v>392</v>
      </c>
      <c r="DZ16" t="s">
        <v>392</v>
      </c>
      <c r="EA16" t="s">
        <v>405</v>
      </c>
      <c r="EB16" t="s">
        <v>392</v>
      </c>
      <c r="EC16" t="s">
        <v>405</v>
      </c>
      <c r="ED16" t="s">
        <v>395</v>
      </c>
      <c r="EE16" t="s">
        <v>395</v>
      </c>
      <c r="EF16" t="s">
        <v>394</v>
      </c>
      <c r="EG16" t="s">
        <v>394</v>
      </c>
      <c r="EH16" t="s">
        <v>391</v>
      </c>
      <c r="EM16" t="s">
        <v>391</v>
      </c>
      <c r="EP16" t="s">
        <v>394</v>
      </c>
      <c r="EQ16" t="s">
        <v>394</v>
      </c>
      <c r="ER16" t="s">
        <v>394</v>
      </c>
      <c r="ES16" t="s">
        <v>394</v>
      </c>
      <c r="ET16" t="s">
        <v>394</v>
      </c>
      <c r="EU16" t="s">
        <v>391</v>
      </c>
      <c r="EV16" t="s">
        <v>391</v>
      </c>
      <c r="EW16" t="s">
        <v>391</v>
      </c>
      <c r="EX16" t="s">
        <v>388</v>
      </c>
      <c r="FA16" t="s">
        <v>407</v>
      </c>
      <c r="FB16" t="s">
        <v>407</v>
      </c>
      <c r="FD16" t="s">
        <v>388</v>
      </c>
      <c r="FE16" t="s">
        <v>408</v>
      </c>
      <c r="FG16" t="s">
        <v>388</v>
      </c>
      <c r="FH16" t="s">
        <v>388</v>
      </c>
      <c r="FJ16" t="s">
        <v>409</v>
      </c>
      <c r="FK16" t="s">
        <v>410</v>
      </c>
      <c r="FL16" t="s">
        <v>409</v>
      </c>
      <c r="FM16" t="s">
        <v>410</v>
      </c>
      <c r="FN16" t="s">
        <v>409</v>
      </c>
      <c r="FO16" t="s">
        <v>410</v>
      </c>
      <c r="FP16" t="s">
        <v>396</v>
      </c>
      <c r="FQ16" t="s">
        <v>396</v>
      </c>
      <c r="FR16" t="s">
        <v>392</v>
      </c>
      <c r="FS16" t="s">
        <v>411</v>
      </c>
      <c r="FT16" t="s">
        <v>392</v>
      </c>
      <c r="FW16" t="s">
        <v>412</v>
      </c>
      <c r="FZ16" t="s">
        <v>405</v>
      </c>
      <c r="GA16" t="s">
        <v>413</v>
      </c>
      <c r="GB16" t="s">
        <v>405</v>
      </c>
      <c r="GG16" t="s">
        <v>414</v>
      </c>
      <c r="GH16" t="s">
        <v>414</v>
      </c>
      <c r="GU16" t="s">
        <v>414</v>
      </c>
      <c r="GV16" t="s">
        <v>414</v>
      </c>
      <c r="GW16" t="s">
        <v>415</v>
      </c>
      <c r="GX16" t="s">
        <v>415</v>
      </c>
      <c r="GY16" t="s">
        <v>394</v>
      </c>
      <c r="GZ16" t="s">
        <v>394</v>
      </c>
      <c r="HA16" t="s">
        <v>396</v>
      </c>
      <c r="HB16" t="s">
        <v>394</v>
      </c>
      <c r="HC16" t="s">
        <v>405</v>
      </c>
      <c r="HD16" t="s">
        <v>396</v>
      </c>
      <c r="HE16" t="s">
        <v>396</v>
      </c>
      <c r="HG16" t="s">
        <v>414</v>
      </c>
      <c r="HH16" t="s">
        <v>414</v>
      </c>
      <c r="HI16" t="s">
        <v>414</v>
      </c>
      <c r="HJ16" t="s">
        <v>414</v>
      </c>
      <c r="HK16" t="s">
        <v>414</v>
      </c>
      <c r="HL16" t="s">
        <v>414</v>
      </c>
      <c r="HM16" t="s">
        <v>414</v>
      </c>
      <c r="HN16" t="s">
        <v>416</v>
      </c>
      <c r="HO16" t="s">
        <v>416</v>
      </c>
      <c r="HP16" t="s">
        <v>417</v>
      </c>
      <c r="HQ16" t="s">
        <v>416</v>
      </c>
      <c r="HR16" t="s">
        <v>414</v>
      </c>
      <c r="HS16" t="s">
        <v>414</v>
      </c>
      <c r="HT16" t="s">
        <v>414</v>
      </c>
      <c r="HU16" t="s">
        <v>414</v>
      </c>
      <c r="HV16" t="s">
        <v>414</v>
      </c>
      <c r="HW16" t="s">
        <v>414</v>
      </c>
      <c r="HX16" t="s">
        <v>414</v>
      </c>
      <c r="HY16" t="s">
        <v>414</v>
      </c>
      <c r="HZ16" t="s">
        <v>414</v>
      </c>
      <c r="IA16" t="s">
        <v>414</v>
      </c>
      <c r="IB16" t="s">
        <v>414</v>
      </c>
      <c r="IC16" t="s">
        <v>414</v>
      </c>
      <c r="IJ16" t="s">
        <v>414</v>
      </c>
      <c r="IK16" t="s">
        <v>396</v>
      </c>
      <c r="IL16" t="s">
        <v>396</v>
      </c>
      <c r="IM16" t="s">
        <v>409</v>
      </c>
      <c r="IN16" t="s">
        <v>410</v>
      </c>
      <c r="IO16" t="s">
        <v>409</v>
      </c>
      <c r="IS16" t="s">
        <v>410</v>
      </c>
      <c r="IW16" t="s">
        <v>392</v>
      </c>
      <c r="IX16" t="s">
        <v>392</v>
      </c>
      <c r="IY16" t="s">
        <v>405</v>
      </c>
      <c r="IZ16" t="s">
        <v>405</v>
      </c>
      <c r="JA16" t="s">
        <v>418</v>
      </c>
      <c r="JB16" t="s">
        <v>418</v>
      </c>
      <c r="JC16" t="s">
        <v>414</v>
      </c>
      <c r="JD16" t="s">
        <v>414</v>
      </c>
      <c r="JE16" t="s">
        <v>414</v>
      </c>
      <c r="JF16" t="s">
        <v>414</v>
      </c>
      <c r="JG16" t="s">
        <v>414</v>
      </c>
      <c r="JH16" t="s">
        <v>414</v>
      </c>
      <c r="JI16" t="s">
        <v>394</v>
      </c>
      <c r="JJ16" t="s">
        <v>414</v>
      </c>
      <c r="JL16" t="s">
        <v>397</v>
      </c>
      <c r="JM16" t="s">
        <v>397</v>
      </c>
      <c r="JN16" t="s">
        <v>394</v>
      </c>
      <c r="JO16" t="s">
        <v>394</v>
      </c>
      <c r="JP16" t="s">
        <v>394</v>
      </c>
      <c r="JQ16" t="s">
        <v>394</v>
      </c>
      <c r="JR16" t="s">
        <v>394</v>
      </c>
      <c r="JS16" t="s">
        <v>396</v>
      </c>
      <c r="JT16" t="s">
        <v>396</v>
      </c>
      <c r="JU16" t="s">
        <v>396</v>
      </c>
      <c r="JV16" t="s">
        <v>394</v>
      </c>
      <c r="JW16" t="s">
        <v>392</v>
      </c>
      <c r="JX16" t="s">
        <v>405</v>
      </c>
      <c r="JY16" t="s">
        <v>396</v>
      </c>
      <c r="JZ16" t="s">
        <v>396</v>
      </c>
    </row>
    <row r="17" spans="1:286" x14ac:dyDescent="0.2">
      <c r="A17">
        <v>1</v>
      </c>
      <c r="B17">
        <v>1661387923.0999999</v>
      </c>
      <c r="C17">
        <v>0</v>
      </c>
      <c r="D17" t="s">
        <v>419</v>
      </c>
      <c r="E17" t="s">
        <v>420</v>
      </c>
      <c r="F17">
        <v>15</v>
      </c>
      <c r="G17" t="s">
        <v>421</v>
      </c>
      <c r="H17" t="s">
        <v>422</v>
      </c>
      <c r="J17" t="s">
        <v>423</v>
      </c>
      <c r="K17">
        <v>1661387915.0999999</v>
      </c>
      <c r="L17">
        <f t="shared" ref="L17:L25" si="0">(M17)/1000</f>
        <v>3.8006893356144602E-3</v>
      </c>
      <c r="M17">
        <f t="shared" ref="M17:M25" si="1">1000*DM17*AK17*(DI17-DJ17)/(100*DB17*(1000-AK17*DI17))</f>
        <v>3.80068933561446</v>
      </c>
      <c r="N17">
        <f t="shared" ref="N17:N25" si="2">DM17*AK17*(DH17-DG17*(1000-AK17*DJ17)/(1000-AK17*DI17))/(100*DB17)</f>
        <v>-14.905753680606249</v>
      </c>
      <c r="O17">
        <f t="shared" ref="O17:O25" si="3">DG17 - IF(AK17&gt;1, N17*DB17*100/(AM17), 0)</f>
        <v>424.35860000000002</v>
      </c>
      <c r="P17">
        <f t="shared" ref="P17:P25" si="4">((V17-L17/2)*O17-N17)/(V17+L17/2)</f>
        <v>451.68819492986415</v>
      </c>
      <c r="Q17">
        <f t="shared" ref="Q17:Q25" si="5">P17*(DN17+DO17)/1000</f>
        <v>45.640621001885805</v>
      </c>
      <c r="R17">
        <f t="shared" ref="R17:R25" si="6">(DG17 - IF(AK17&gt;1, N17*DB17*100/(AM17), 0))*(DN17+DO17)/1000</f>
        <v>42.879114948970987</v>
      </c>
      <c r="S17">
        <f t="shared" ref="S17:S25" si="7">2/((1/U17-1/T17)+SIGN(U17)*SQRT((1/U17-1/T17)*(1/U17-1/T17) + 4*DC17/((DC17+1)*(DC17+1))*(2*1/U17*1/T17-1/T17*1/T17)))</f>
        <v>0.88152299950966395</v>
      </c>
      <c r="T17">
        <f t="shared" ref="T17:T25" si="8">IF(LEFT(DD17,1)&lt;&gt;"0",IF(LEFT(DD17,1)="1",3,DE17),$D$5+$E$5*(DU17*DN17/($K$5*1000))+$F$5*(DU17*DN17/($K$5*1000))*MAX(MIN(DB17,$J$5),$I$5)*MAX(MIN(DB17,$J$5),$I$5)+$G$5*MAX(MIN(DB17,$J$5),$I$5)*(DU17*DN17/($K$5*1000))+$H$5*(DU17*DN17/($K$5*1000))*(DU17*DN17/($K$5*1000)))</f>
        <v>3.0264357214742739</v>
      </c>
      <c r="U17">
        <f t="shared" ref="U17:U25" si="9">L17*(1000-(1000*0.61365*EXP(17.502*Y17/(240.97+Y17))/(DN17+DO17)+DI17)/2)/(1000*0.61365*EXP(17.502*Y17/(240.97+Y17))/(DN17+DO17)-DI17)</f>
        <v>0.75995698443918436</v>
      </c>
      <c r="V17">
        <f t="shared" ref="V17:V25" si="10">1/((DC17+1)/(S17/1.6)+1/(T17/1.37)) + DC17/((DC17+1)/(S17/1.6) + DC17/(T17/1.37))</f>
        <v>0.48449173356179953</v>
      </c>
      <c r="W17">
        <f t="shared" ref="W17:W25" si="11">(CX17*DA17)</f>
        <v>3.9904788143639994E-3</v>
      </c>
      <c r="X17">
        <f t="shared" ref="X17:X25" si="12">(DP17+(W17+2*0.95*0.0000000567*(((DP17+$B$7)+273)^4-(DP17+273)^4)-44100*L17)/(1.84*29.3*T17+8*0.95*0.0000000567*(DP17+273)^3))</f>
        <v>23.179393484984111</v>
      </c>
      <c r="Y17">
        <f t="shared" ref="Y17:Y25" si="13">($C$7*DQ17+$D$7*DR17+$E$7*X17)</f>
        <v>23.179393484984111</v>
      </c>
      <c r="Z17">
        <f t="shared" ref="Z17:Z25" si="14">0.61365*EXP(17.502*Y17/(240.97+Y17))</f>
        <v>2.8504839446796675</v>
      </c>
      <c r="AA17">
        <f t="shared" ref="AA17:AA25" si="15">(AB17/AC17*100)</f>
        <v>78.078038842479458</v>
      </c>
      <c r="AB17">
        <f t="shared" ref="AB17:AB25" si="16">DI17*(DN17+DO17)/1000</f>
        <v>2.3581657707562869</v>
      </c>
      <c r="AC17">
        <f t="shared" ref="AC17:AC25" si="17">0.61365*EXP(17.502*DP17/(240.97+DP17))</f>
        <v>3.0202676779751458</v>
      </c>
      <c r="AD17">
        <f t="shared" ref="AD17:AD25" si="18">(Z17-DI17*(DN17+DO17)/1000)</f>
        <v>0.49231817392338062</v>
      </c>
      <c r="AE17">
        <f t="shared" ref="AE17:AE25" si="19">(-L17*44100)</f>
        <v>-167.6103997005977</v>
      </c>
      <c r="AF17">
        <f t="shared" ref="AF17:AF25" si="20">2*29.3*T17*0.92*(DP17-Y17)</f>
        <v>156.74567938572679</v>
      </c>
      <c r="AG17">
        <f t="shared" ref="AG17:AG25" si="21">2*0.95*0.0000000567*(((DP17+$B$7)+273)^4-(Y17+273)^4)</f>
        <v>10.808172735581731</v>
      </c>
      <c r="AH17">
        <f t="shared" ref="AH17:AH25" si="22">W17+AG17+AE17+AF17</f>
        <v>-5.2557100474814433E-2</v>
      </c>
      <c r="AI17">
        <v>199</v>
      </c>
      <c r="AJ17">
        <v>28</v>
      </c>
      <c r="AK17">
        <f t="shared" ref="AK17:AK25" si="23">IF(AI17*$H$13&gt;=AM17,1,(AM17/(AM17-AI17*$H$13)))</f>
        <v>1</v>
      </c>
      <c r="AL17">
        <f t="shared" ref="AL17:AL25" si="24">(AK17-1)*100</f>
        <v>0</v>
      </c>
      <c r="AM17">
        <f t="shared" ref="AM17:AM25" si="25">MAX(0,($B$13+$C$13*DU17)/(1+$D$13*DU17)*DN17/(DP17+273)*$E$13)</f>
        <v>53881.104686660765</v>
      </c>
      <c r="AN17" t="s">
        <v>424</v>
      </c>
      <c r="AO17">
        <v>7931.1</v>
      </c>
      <c r="AP17">
        <v>368.05599999999998</v>
      </c>
      <c r="AQ17">
        <v>1354.18781621874</v>
      </c>
      <c r="AR17">
        <f t="shared" ref="AR17:AR25" si="26">1-AP17/AQ17</f>
        <v>0.72820904486667715</v>
      </c>
      <c r="AS17">
        <v>-14.9057536806072</v>
      </c>
      <c r="AT17" t="s">
        <v>425</v>
      </c>
      <c r="AU17" t="s">
        <v>425</v>
      </c>
      <c r="AV17">
        <v>0</v>
      </c>
      <c r="AW17">
        <v>0</v>
      </c>
      <c r="AX17" t="e">
        <f t="shared" ref="AX17:AX25" si="27">1-AV17/AW17</f>
        <v>#DIV/0!</v>
      </c>
      <c r="AY17">
        <v>0.5</v>
      </c>
      <c r="AZ17">
        <f t="shared" ref="AZ17:AZ25" si="28">CY17</f>
        <v>2.1002520075599999E-2</v>
      </c>
      <c r="BA17">
        <f t="shared" ref="BA17:BA25" si="29">N17</f>
        <v>-14.905753680606249</v>
      </c>
      <c r="BB17" t="e">
        <f t="shared" ref="BB17:BB25" si="30">AX17*AY17*AZ17</f>
        <v>#DIV/0!</v>
      </c>
      <c r="BC17">
        <f t="shared" ref="BC17:BC25" si="31">(BA17-AS17)/AZ17</f>
        <v>4.5249375106333971E-11</v>
      </c>
      <c r="BD17" t="e">
        <f t="shared" ref="BD17:BD25" si="32">(AQ17-AW17)/AW17</f>
        <v>#DIV/0!</v>
      </c>
      <c r="BE17" t="e">
        <f t="shared" ref="BE17:BE25" si="33">AP17/(AR17+AP17/AW17)</f>
        <v>#DIV/0!</v>
      </c>
      <c r="BF17" t="s">
        <v>425</v>
      </c>
      <c r="BG17">
        <v>0</v>
      </c>
      <c r="BH17" t="e">
        <f t="shared" ref="BH17:BH25" si="34">IF(BG17&lt;&gt;0, BG17, BE17)</f>
        <v>#DIV/0!</v>
      </c>
      <c r="BI17" t="e">
        <f t="shared" ref="BI17:BI25" si="35">1-BH17/AW17</f>
        <v>#DIV/0!</v>
      </c>
      <c r="BJ17" t="e">
        <f t="shared" ref="BJ17:BJ25" si="36">(AW17-AV17)/(AW17-BH17)</f>
        <v>#DIV/0!</v>
      </c>
      <c r="BK17" t="e">
        <f t="shared" ref="BK17:BK25" si="37">(AQ17-AW17)/(AQ17-BH17)</f>
        <v>#DIV/0!</v>
      </c>
      <c r="BL17">
        <f t="shared" ref="BL17:BL25" si="38">(AW17-AV17)/(AW17-AP17)</f>
        <v>0</v>
      </c>
      <c r="BM17">
        <f t="shared" ref="BM17:BM25" si="39">(AQ17-AW17)/(AQ17-AP17)</f>
        <v>1.3732320506717728</v>
      </c>
      <c r="BN17" t="e">
        <f t="shared" ref="BN17:BN25" si="40">(BJ17*BH17/AV17)</f>
        <v>#DIV/0!</v>
      </c>
      <c r="BO17" t="e">
        <f t="shared" ref="BO17:BO25" si="41">(1-BN17)</f>
        <v>#DIV/0!</v>
      </c>
      <c r="BP17">
        <v>2148</v>
      </c>
      <c r="BQ17">
        <v>290</v>
      </c>
      <c r="BR17">
        <v>1286.3</v>
      </c>
      <c r="BS17">
        <v>255</v>
      </c>
      <c r="BT17">
        <v>7931.1</v>
      </c>
      <c r="BU17">
        <v>1286.47</v>
      </c>
      <c r="BV17">
        <v>-0.17</v>
      </c>
      <c r="BW17">
        <v>300</v>
      </c>
      <c r="BX17">
        <v>24</v>
      </c>
      <c r="BY17">
        <v>1354.18781621874</v>
      </c>
      <c r="BZ17">
        <v>1.57105120254565</v>
      </c>
      <c r="CA17">
        <v>-53.706463256431903</v>
      </c>
      <c r="CB17">
        <v>1.0787601008324199</v>
      </c>
      <c r="CC17">
        <v>0.98882941159348503</v>
      </c>
      <c r="CD17">
        <v>-6.5713036707452802E-3</v>
      </c>
      <c r="CE17">
        <v>290</v>
      </c>
      <c r="CF17">
        <v>1259.3699999999999</v>
      </c>
      <c r="CG17">
        <v>615</v>
      </c>
      <c r="CH17">
        <v>7924.97</v>
      </c>
      <c r="CI17">
        <v>1286.42</v>
      </c>
      <c r="CJ17">
        <v>-27.05</v>
      </c>
      <c r="CX17">
        <f t="shared" ref="CX17:CX25" si="42">$B$11*DV17+$C$11*DW17+$F$11*EH17*(1-EK17)</f>
        <v>5.0002999999999999E-2</v>
      </c>
      <c r="CY17">
        <f t="shared" ref="CY17:CY25" si="43">CX17*CZ17</f>
        <v>2.1002520075599999E-2</v>
      </c>
      <c r="CZ17">
        <f t="shared" ref="CZ17:CZ25" si="44">($B$11*$D$9+$C$11*$D$9+$F$11*((EU17+EM17)/MAX(EU17+EM17+EV17, 0.1)*$I$9+EV17/MAX(EU17+EM17+EV17, 0.1)*$J$9))/($B$11+$C$11+$F$11)</f>
        <v>0.42002519999999999</v>
      </c>
      <c r="DA17">
        <f t="shared" ref="DA17:DA25" si="45">($B$11*$K$9+$C$11*$K$9+$F$11*((EU17+EM17)/MAX(EU17+EM17+EV17, 0.1)*$P$9+EV17/MAX(EU17+EM17+EV17, 0.1)*$Q$9))/($B$11+$C$11+$F$11)</f>
        <v>7.9804787999999988E-2</v>
      </c>
      <c r="DB17">
        <v>2</v>
      </c>
      <c r="DC17">
        <v>0.5</v>
      </c>
      <c r="DD17" t="s">
        <v>426</v>
      </c>
      <c r="DE17">
        <v>2</v>
      </c>
      <c r="DF17">
        <v>1661387915.0999999</v>
      </c>
      <c r="DG17">
        <v>424.35860000000002</v>
      </c>
      <c r="DH17">
        <v>420.54406666666699</v>
      </c>
      <c r="DI17">
        <v>23.337886666666702</v>
      </c>
      <c r="DJ17">
        <v>22.272693333333301</v>
      </c>
      <c r="DK17">
        <v>427.89659999999998</v>
      </c>
      <c r="DL17">
        <v>23.1828866666667</v>
      </c>
      <c r="DM17">
        <v>696.96066666666695</v>
      </c>
      <c r="DN17">
        <v>100.889333333333</v>
      </c>
      <c r="DO17">
        <v>0.15519586666666699</v>
      </c>
      <c r="DP17">
        <v>24.140073333333302</v>
      </c>
      <c r="DQ17">
        <v>23.8106266666667</v>
      </c>
      <c r="DR17">
        <v>999.9</v>
      </c>
      <c r="DS17">
        <v>0</v>
      </c>
      <c r="DT17">
        <v>0</v>
      </c>
      <c r="DU17">
        <v>10003.914000000001</v>
      </c>
      <c r="DV17">
        <v>0</v>
      </c>
      <c r="DW17">
        <v>2.14268533333333</v>
      </c>
      <c r="DX17">
        <v>4.0854433333333304</v>
      </c>
      <c r="DY17">
        <v>434.70553333333299</v>
      </c>
      <c r="DZ17">
        <v>430.12406666666698</v>
      </c>
      <c r="EA17">
        <v>0.91098999999999997</v>
      </c>
      <c r="EB17">
        <v>420.54406666666699</v>
      </c>
      <c r="EC17">
        <v>22.272693333333301</v>
      </c>
      <c r="ED17">
        <v>2.3389846666666698</v>
      </c>
      <c r="EE17">
        <v>2.247074</v>
      </c>
      <c r="EF17">
        <v>19.943059999999999</v>
      </c>
      <c r="EG17">
        <v>19.301926666666699</v>
      </c>
      <c r="EH17">
        <v>5.0002999999999999E-2</v>
      </c>
      <c r="EI17">
        <v>0</v>
      </c>
      <c r="EJ17">
        <v>0</v>
      </c>
      <c r="EK17">
        <v>0</v>
      </c>
      <c r="EL17">
        <v>369.59666666666698</v>
      </c>
      <c r="EM17">
        <v>5.0002999999999999E-2</v>
      </c>
      <c r="EN17">
        <v>0.12933333333333299</v>
      </c>
      <c r="EO17">
        <v>-1.06666666666667</v>
      </c>
      <c r="EP17">
        <v>37.3832666666667</v>
      </c>
      <c r="EQ17">
        <v>41.866599999999998</v>
      </c>
      <c r="ER17">
        <v>40.078866666666698</v>
      </c>
      <c r="ES17">
        <v>41.666400000000003</v>
      </c>
      <c r="ET17">
        <v>39.658133333333303</v>
      </c>
      <c r="EU17">
        <v>0</v>
      </c>
      <c r="EV17">
        <v>0</v>
      </c>
      <c r="EW17">
        <v>0</v>
      </c>
      <c r="EX17">
        <v>1196.2000000476801</v>
      </c>
      <c r="EY17">
        <v>0</v>
      </c>
      <c r="EZ17">
        <v>368.05599999999998</v>
      </c>
      <c r="FA17">
        <v>-115.36538434956201</v>
      </c>
      <c r="FB17">
        <v>-13.912307662926199</v>
      </c>
      <c r="FC17">
        <v>0.19719999999999999</v>
      </c>
      <c r="FD17">
        <v>15</v>
      </c>
      <c r="FE17">
        <v>1661387950.0999999</v>
      </c>
      <c r="FF17" t="s">
        <v>427</v>
      </c>
      <c r="FG17">
        <v>1661387950.0999999</v>
      </c>
      <c r="FH17">
        <v>1661387942.0999999</v>
      </c>
      <c r="FI17">
        <v>55</v>
      </c>
      <c r="FJ17">
        <v>-0.27900000000000003</v>
      </c>
      <c r="FK17">
        <v>0.157</v>
      </c>
      <c r="FL17">
        <v>-3.5379999999999998</v>
      </c>
      <c r="FM17">
        <v>0.155</v>
      </c>
      <c r="FN17">
        <v>419</v>
      </c>
      <c r="FO17">
        <v>23</v>
      </c>
      <c r="FP17">
        <v>0.28000000000000003</v>
      </c>
      <c r="FQ17">
        <v>0.12</v>
      </c>
      <c r="FR17">
        <v>13.598478571428601</v>
      </c>
      <c r="FS17">
        <v>-137.48636961039</v>
      </c>
      <c r="FT17">
        <v>15.9653042335385</v>
      </c>
      <c r="FU17">
        <v>0</v>
      </c>
      <c r="FV17">
        <v>371.016764705882</v>
      </c>
      <c r="FW17">
        <v>-56.767761583638602</v>
      </c>
      <c r="FX17">
        <v>15.029699954069001</v>
      </c>
      <c r="FY17">
        <v>0</v>
      </c>
      <c r="FZ17">
        <v>-0.37437914285714302</v>
      </c>
      <c r="GA17">
        <v>15.644976077922101</v>
      </c>
      <c r="GB17">
        <v>2.29607661069792</v>
      </c>
      <c r="GC17">
        <v>0</v>
      </c>
      <c r="GD17">
        <v>0</v>
      </c>
      <c r="GE17">
        <v>3</v>
      </c>
      <c r="GF17" t="s">
        <v>428</v>
      </c>
      <c r="GG17">
        <v>3.33236</v>
      </c>
      <c r="GH17">
        <v>2.9257</v>
      </c>
      <c r="GI17">
        <v>0.103314</v>
      </c>
      <c r="GJ17">
        <v>0.10245899999999999</v>
      </c>
      <c r="GK17">
        <v>0.11398899999999999</v>
      </c>
      <c r="GL17">
        <v>0.11007400000000001</v>
      </c>
      <c r="GM17">
        <v>31370.7</v>
      </c>
      <c r="GN17">
        <v>28338.6</v>
      </c>
      <c r="GO17">
        <v>31206.9</v>
      </c>
      <c r="GP17">
        <v>28899.599999999999</v>
      </c>
      <c r="GQ17">
        <v>36852.199999999997</v>
      </c>
      <c r="GR17">
        <v>34976.300000000003</v>
      </c>
      <c r="GS17">
        <v>44262.5</v>
      </c>
      <c r="GT17">
        <v>41970.1</v>
      </c>
      <c r="GU17">
        <v>2.0609999999999999</v>
      </c>
      <c r="GV17">
        <v>2.3020999999999998</v>
      </c>
      <c r="GW17">
        <v>2.8878500000000001E-2</v>
      </c>
      <c r="GX17">
        <v>0</v>
      </c>
      <c r="GY17">
        <v>23.419899999999998</v>
      </c>
      <c r="GZ17">
        <v>999.9</v>
      </c>
      <c r="HA17">
        <v>62.08</v>
      </c>
      <c r="HB17">
        <v>30.837</v>
      </c>
      <c r="HC17">
        <v>27.5029</v>
      </c>
      <c r="HD17">
        <v>61.9861</v>
      </c>
      <c r="HE17">
        <v>41.7348</v>
      </c>
      <c r="HF17">
        <v>2</v>
      </c>
      <c r="HG17">
        <v>-1.5157500000000001E-2</v>
      </c>
      <c r="HH17">
        <v>2.17123</v>
      </c>
      <c r="HI17">
        <v>19.8062</v>
      </c>
      <c r="HJ17">
        <v>5.2250800000000002</v>
      </c>
      <c r="HK17">
        <v>11.986000000000001</v>
      </c>
      <c r="HL17">
        <v>4.9931000000000001</v>
      </c>
      <c r="HM17">
        <v>3.2957999999999998</v>
      </c>
      <c r="HN17">
        <v>9999</v>
      </c>
      <c r="HO17">
        <v>9999</v>
      </c>
      <c r="HP17">
        <v>999.9</v>
      </c>
      <c r="HQ17">
        <v>9999</v>
      </c>
      <c r="HR17">
        <v>4.9717099999999999</v>
      </c>
      <c r="HS17">
        <v>1.8709100000000001</v>
      </c>
      <c r="HT17">
        <v>1.8704000000000001</v>
      </c>
      <c r="HU17">
        <v>1.87256</v>
      </c>
      <c r="HV17">
        <v>1.8696600000000001</v>
      </c>
      <c r="HW17">
        <v>1.8792800000000001</v>
      </c>
      <c r="HX17">
        <v>1.8761099999999999</v>
      </c>
      <c r="HY17">
        <v>1.8715599999999999</v>
      </c>
      <c r="HZ17">
        <v>0</v>
      </c>
      <c r="IA17">
        <v>0</v>
      </c>
      <c r="IB17">
        <v>0</v>
      </c>
      <c r="IC17">
        <v>4.5</v>
      </c>
      <c r="ID17" t="s">
        <v>429</v>
      </c>
      <c r="IE17" t="s">
        <v>430</v>
      </c>
      <c r="IF17" t="s">
        <v>431</v>
      </c>
      <c r="IG17" t="s">
        <v>431</v>
      </c>
      <c r="IH17" t="s">
        <v>431</v>
      </c>
      <c r="II17" t="s">
        <v>431</v>
      </c>
      <c r="IJ17">
        <v>0</v>
      </c>
      <c r="IK17">
        <v>100</v>
      </c>
      <c r="IL17">
        <v>100</v>
      </c>
      <c r="IM17">
        <v>-3.5379999999999998</v>
      </c>
      <c r="IN17">
        <v>0.155</v>
      </c>
      <c r="IO17">
        <v>-2.4864551193849</v>
      </c>
      <c r="IP17">
        <v>-2.2040790174604999E-3</v>
      </c>
      <c r="IQ17">
        <v>9.2619741190362804E-7</v>
      </c>
      <c r="IR17">
        <v>-9.2239158235341894E-11</v>
      </c>
      <c r="IS17">
        <v>-0.19968862862098699</v>
      </c>
      <c r="IT17">
        <v>-1.9198164839598301E-3</v>
      </c>
      <c r="IU17">
        <v>5.7639259002565302E-4</v>
      </c>
      <c r="IV17">
        <v>-5.2053891959579596E-6</v>
      </c>
      <c r="IW17">
        <v>6</v>
      </c>
      <c r="IX17">
        <v>2107</v>
      </c>
      <c r="IY17">
        <v>1</v>
      </c>
      <c r="IZ17">
        <v>50</v>
      </c>
      <c r="JA17">
        <v>19.600000000000001</v>
      </c>
      <c r="JB17">
        <v>24.6</v>
      </c>
      <c r="JC17">
        <v>1.32935</v>
      </c>
      <c r="JD17">
        <v>2.4584999999999999</v>
      </c>
      <c r="JE17">
        <v>2.04956</v>
      </c>
      <c r="JF17">
        <v>2.5524900000000001</v>
      </c>
      <c r="JG17">
        <v>2.2961399999999998</v>
      </c>
      <c r="JH17">
        <v>2.4584999999999999</v>
      </c>
      <c r="JI17">
        <v>35.521799999999999</v>
      </c>
      <c r="JJ17">
        <v>24.253900000000002</v>
      </c>
      <c r="JK17">
        <v>18</v>
      </c>
      <c r="JL17">
        <v>503.06700000000001</v>
      </c>
      <c r="JM17">
        <v>710.55700000000002</v>
      </c>
      <c r="JN17">
        <v>21.2437</v>
      </c>
      <c r="JO17">
        <v>27.100100000000001</v>
      </c>
      <c r="JP17">
        <v>30</v>
      </c>
      <c r="JQ17">
        <v>27.1129</v>
      </c>
      <c r="JR17">
        <v>27.0885</v>
      </c>
      <c r="JS17">
        <v>26.6311</v>
      </c>
      <c r="JT17">
        <v>27.354199999999999</v>
      </c>
      <c r="JU17">
        <v>99.673699999999997</v>
      </c>
      <c r="JV17">
        <v>21.207999999999998</v>
      </c>
      <c r="JW17">
        <v>419.71600000000001</v>
      </c>
      <c r="JX17">
        <v>23.5337</v>
      </c>
      <c r="JY17">
        <v>99.728399999999993</v>
      </c>
      <c r="JZ17">
        <v>96.2346</v>
      </c>
    </row>
    <row r="18" spans="1:286" x14ac:dyDescent="0.2">
      <c r="A18">
        <v>2</v>
      </c>
      <c r="B18">
        <v>1661388867</v>
      </c>
      <c r="C18">
        <v>943.90000009536698</v>
      </c>
      <c r="D18" t="s">
        <v>432</v>
      </c>
      <c r="E18" t="s">
        <v>433</v>
      </c>
      <c r="F18">
        <v>15</v>
      </c>
      <c r="G18" t="s">
        <v>421</v>
      </c>
      <c r="H18" t="s">
        <v>422</v>
      </c>
      <c r="J18" t="s">
        <v>423</v>
      </c>
      <c r="K18">
        <v>1661388859</v>
      </c>
      <c r="L18">
        <f t="shared" si="0"/>
        <v>7.5552193444688445E-4</v>
      </c>
      <c r="M18">
        <f t="shared" si="1"/>
        <v>0.75552193444688442</v>
      </c>
      <c r="N18">
        <f t="shared" si="2"/>
        <v>4.1298216302109099</v>
      </c>
      <c r="O18">
        <f t="shared" si="3"/>
        <v>420.28673333333302</v>
      </c>
      <c r="P18">
        <f t="shared" si="4"/>
        <v>262.75050132476275</v>
      </c>
      <c r="Q18">
        <f t="shared" si="5"/>
        <v>26.556582985537538</v>
      </c>
      <c r="R18">
        <f t="shared" si="6"/>
        <v>42.479003675397543</v>
      </c>
      <c r="S18">
        <f t="shared" si="7"/>
        <v>4.4878980841617434E-2</v>
      </c>
      <c r="T18">
        <f t="shared" si="8"/>
        <v>3.0254836870372888</v>
      </c>
      <c r="U18">
        <f t="shared" si="9"/>
        <v>4.4512398011266566E-2</v>
      </c>
      <c r="V18">
        <f t="shared" si="10"/>
        <v>2.7852935040278672E-2</v>
      </c>
      <c r="W18">
        <f t="shared" si="11"/>
        <v>212.82774787229505</v>
      </c>
      <c r="X18">
        <f t="shared" si="12"/>
        <v>23.032911620283024</v>
      </c>
      <c r="Y18">
        <f t="shared" si="13"/>
        <v>23.032911620283024</v>
      </c>
      <c r="Z18">
        <f t="shared" si="14"/>
        <v>2.8253435244831979</v>
      </c>
      <c r="AA18">
        <f t="shared" si="15"/>
        <v>43.088316799481973</v>
      </c>
      <c r="AB18">
        <f t="shared" si="16"/>
        <v>1.1435099630624741</v>
      </c>
      <c r="AC18">
        <f t="shared" si="17"/>
        <v>2.6538747577074577</v>
      </c>
      <c r="AD18">
        <f t="shared" si="18"/>
        <v>1.6818335614207238</v>
      </c>
      <c r="AE18">
        <f t="shared" si="19"/>
        <v>-33.318517309107605</v>
      </c>
      <c r="AF18">
        <f t="shared" si="20"/>
        <v>-168.1072837371847</v>
      </c>
      <c r="AG18">
        <f t="shared" si="21"/>
        <v>-11.461837941716146</v>
      </c>
      <c r="AH18">
        <f t="shared" si="22"/>
        <v>-5.9891115713384124E-2</v>
      </c>
      <c r="AI18">
        <v>117</v>
      </c>
      <c r="AJ18">
        <v>17</v>
      </c>
      <c r="AK18">
        <f t="shared" si="23"/>
        <v>1</v>
      </c>
      <c r="AL18">
        <f t="shared" si="24"/>
        <v>0</v>
      </c>
      <c r="AM18">
        <f t="shared" si="25"/>
        <v>54241.232021275631</v>
      </c>
      <c r="AN18" t="s">
        <v>424</v>
      </c>
      <c r="AO18">
        <v>7931.1</v>
      </c>
      <c r="AP18">
        <v>368.05599999999998</v>
      </c>
      <c r="AQ18">
        <v>1354.18781621874</v>
      </c>
      <c r="AR18">
        <f t="shared" si="26"/>
        <v>0.72820904486667715</v>
      </c>
      <c r="AS18">
        <v>-14.9057536806072</v>
      </c>
      <c r="AT18" t="s">
        <v>434</v>
      </c>
      <c r="AU18">
        <v>8294.6299999999992</v>
      </c>
      <c r="AV18">
        <v>320.45600000000002</v>
      </c>
      <c r="AW18">
        <v>343.49093835807201</v>
      </c>
      <c r="AX18">
        <f t="shared" si="27"/>
        <v>6.7061269412758806E-2</v>
      </c>
      <c r="AY18">
        <v>0.5</v>
      </c>
      <c r="AZ18">
        <f t="shared" si="28"/>
        <v>1019.0271572395335</v>
      </c>
      <c r="BA18">
        <f t="shared" si="29"/>
        <v>4.1298216302109099</v>
      </c>
      <c r="BB18">
        <f t="shared" si="30"/>
        <v>34.168627365279043</v>
      </c>
      <c r="BC18">
        <f t="shared" si="31"/>
        <v>1.8680145249891107E-2</v>
      </c>
      <c r="BD18">
        <f t="shared" si="32"/>
        <v>2.9424266115779369</v>
      </c>
      <c r="BE18">
        <f t="shared" si="33"/>
        <v>204.50680656214257</v>
      </c>
      <c r="BF18" t="s">
        <v>435</v>
      </c>
      <c r="BG18">
        <v>206.26</v>
      </c>
      <c r="BH18">
        <f t="shared" si="34"/>
        <v>206.26</v>
      </c>
      <c r="BI18">
        <f t="shared" si="35"/>
        <v>0.39951836579460409</v>
      </c>
      <c r="BJ18">
        <f t="shared" si="36"/>
        <v>0.16785528564971053</v>
      </c>
      <c r="BK18">
        <f t="shared" si="37"/>
        <v>0.88045333825073679</v>
      </c>
      <c r="BL18">
        <f t="shared" si="38"/>
        <v>-0.93771140059977143</v>
      </c>
      <c r="BM18">
        <f t="shared" si="39"/>
        <v>1.0249105253860697</v>
      </c>
      <c r="BN18">
        <f t="shared" si="40"/>
        <v>0.10803926660168413</v>
      </c>
      <c r="BO18">
        <f t="shared" si="41"/>
        <v>0.89196073339831583</v>
      </c>
      <c r="BP18">
        <v>2149</v>
      </c>
      <c r="BQ18">
        <v>290</v>
      </c>
      <c r="BR18">
        <v>338.71</v>
      </c>
      <c r="BS18">
        <v>45</v>
      </c>
      <c r="BT18">
        <v>8294.6299999999992</v>
      </c>
      <c r="BU18">
        <v>338.22</v>
      </c>
      <c r="BV18">
        <v>0.49</v>
      </c>
      <c r="BW18">
        <v>300</v>
      </c>
      <c r="BX18">
        <v>24.1</v>
      </c>
      <c r="BY18">
        <v>343.49093835807201</v>
      </c>
      <c r="BZ18">
        <v>1.1374222638413301</v>
      </c>
      <c r="CA18">
        <v>-4.3740948459975497</v>
      </c>
      <c r="CB18">
        <v>0.83394056042700604</v>
      </c>
      <c r="CC18">
        <v>0.49559536437249502</v>
      </c>
      <c r="CD18">
        <v>-5.8751172413793202E-3</v>
      </c>
      <c r="CE18">
        <v>290</v>
      </c>
      <c r="CF18">
        <v>337.95</v>
      </c>
      <c r="CG18">
        <v>705</v>
      </c>
      <c r="CH18">
        <v>8263.3799999999992</v>
      </c>
      <c r="CI18">
        <v>338.2</v>
      </c>
      <c r="CJ18">
        <v>-0.25</v>
      </c>
      <c r="CX18">
        <f t="shared" si="42"/>
        <v>1199.98266666667</v>
      </c>
      <c r="CY18">
        <f t="shared" si="43"/>
        <v>1019.0271572395335</v>
      </c>
      <c r="CZ18">
        <f t="shared" si="44"/>
        <v>0.84920156394442148</v>
      </c>
      <c r="DA18">
        <f t="shared" si="45"/>
        <v>0.17735901841273358</v>
      </c>
      <c r="DB18">
        <v>2</v>
      </c>
      <c r="DC18">
        <v>0.5</v>
      </c>
      <c r="DD18" t="s">
        <v>426</v>
      </c>
      <c r="DE18">
        <v>2</v>
      </c>
      <c r="DF18">
        <v>1661388859</v>
      </c>
      <c r="DG18">
        <v>420.28673333333302</v>
      </c>
      <c r="DH18">
        <v>421.55739999999997</v>
      </c>
      <c r="DI18">
        <v>11.3138733333333</v>
      </c>
      <c r="DJ18">
        <v>11.1004533333333</v>
      </c>
      <c r="DK18">
        <v>423.53573333333298</v>
      </c>
      <c r="DL18">
        <v>11.4668733333333</v>
      </c>
      <c r="DM18">
        <v>700.00379999999996</v>
      </c>
      <c r="DN18">
        <v>100.8716</v>
      </c>
      <c r="DO18">
        <v>0.19988359999999999</v>
      </c>
      <c r="DP18">
        <v>22.002273333333299</v>
      </c>
      <c r="DQ18">
        <v>22.38082</v>
      </c>
      <c r="DR18">
        <v>999.9</v>
      </c>
      <c r="DS18">
        <v>0</v>
      </c>
      <c r="DT18">
        <v>0</v>
      </c>
      <c r="DU18">
        <v>9999.9166666666697</v>
      </c>
      <c r="DV18">
        <v>0</v>
      </c>
      <c r="DW18">
        <v>2.2241399999999998</v>
      </c>
      <c r="DX18">
        <v>-1.5610266666666699</v>
      </c>
      <c r="DY18">
        <v>424.86953333333298</v>
      </c>
      <c r="DZ18">
        <v>426.28933333333299</v>
      </c>
      <c r="EA18">
        <v>0.36952439999999998</v>
      </c>
      <c r="EB18">
        <v>421.55739999999997</v>
      </c>
      <c r="EC18">
        <v>11.1004533333333</v>
      </c>
      <c r="ED18">
        <v>1.15699533333333</v>
      </c>
      <c r="EE18">
        <v>1.11972</v>
      </c>
      <c r="EF18">
        <v>9.0594059999999992</v>
      </c>
      <c r="EG18">
        <v>8.5749420000000001</v>
      </c>
      <c r="EH18">
        <v>1199.98266666667</v>
      </c>
      <c r="EI18">
        <v>0.69199960000000005</v>
      </c>
      <c r="EJ18">
        <v>0.30800040000000001</v>
      </c>
      <c r="EK18">
        <v>0</v>
      </c>
      <c r="EL18">
        <v>320.551066666667</v>
      </c>
      <c r="EM18">
        <v>5.0003000000000002</v>
      </c>
      <c r="EN18">
        <v>3683.6086666666702</v>
      </c>
      <c r="EO18">
        <v>12570.8666666667</v>
      </c>
      <c r="EP18">
        <v>40.453800000000001</v>
      </c>
      <c r="EQ18">
        <v>42.707999999999998</v>
      </c>
      <c r="ER18">
        <v>41.9288666666667</v>
      </c>
      <c r="ES18">
        <v>42.424599999999998</v>
      </c>
      <c r="ET18">
        <v>41.932866666666698</v>
      </c>
      <c r="EU18">
        <v>826.92533333333301</v>
      </c>
      <c r="EV18">
        <v>368.05733333333302</v>
      </c>
      <c r="EW18">
        <v>0</v>
      </c>
      <c r="EX18">
        <v>942.20000004768394</v>
      </c>
      <c r="EY18">
        <v>0</v>
      </c>
      <c r="EZ18">
        <v>320.45600000000002</v>
      </c>
      <c r="FA18">
        <v>-6.7601538523647102</v>
      </c>
      <c r="FB18">
        <v>-91.038461499635403</v>
      </c>
      <c r="FC18">
        <v>3682.7264</v>
      </c>
      <c r="FD18">
        <v>15</v>
      </c>
      <c r="FE18">
        <v>1661388891</v>
      </c>
      <c r="FF18" t="s">
        <v>436</v>
      </c>
      <c r="FG18">
        <v>1661388888</v>
      </c>
      <c r="FH18">
        <v>1661388891</v>
      </c>
      <c r="FI18">
        <v>56</v>
      </c>
      <c r="FJ18">
        <v>0.29199999999999998</v>
      </c>
      <c r="FK18">
        <v>-0.155</v>
      </c>
      <c r="FL18">
        <v>-3.2490000000000001</v>
      </c>
      <c r="FM18">
        <v>-0.153</v>
      </c>
      <c r="FN18">
        <v>421</v>
      </c>
      <c r="FO18">
        <v>11</v>
      </c>
      <c r="FP18">
        <v>0.44</v>
      </c>
      <c r="FQ18">
        <v>0.16</v>
      </c>
      <c r="FR18">
        <v>-1.5542357142857099</v>
      </c>
      <c r="FS18">
        <v>2.17714285714272E-2</v>
      </c>
      <c r="FT18">
        <v>3.7260047870969502E-2</v>
      </c>
      <c r="FU18">
        <v>1</v>
      </c>
      <c r="FV18">
        <v>320.889735294118</v>
      </c>
      <c r="FW18">
        <v>-7.5140870961388497</v>
      </c>
      <c r="FX18">
        <v>0.76580700643651201</v>
      </c>
      <c r="FY18">
        <v>0</v>
      </c>
      <c r="FZ18">
        <v>0.37003461904761897</v>
      </c>
      <c r="GA18">
        <v>-1.2951272727272801E-2</v>
      </c>
      <c r="GB18">
        <v>1.5437588164758001E-3</v>
      </c>
      <c r="GC18">
        <v>1</v>
      </c>
      <c r="GD18">
        <v>2</v>
      </c>
      <c r="GE18">
        <v>3</v>
      </c>
      <c r="GF18" t="s">
        <v>437</v>
      </c>
      <c r="GG18">
        <v>3.3278400000000001</v>
      </c>
      <c r="GH18">
        <v>2.9611999999999998</v>
      </c>
      <c r="GI18">
        <v>0.103188</v>
      </c>
      <c r="GJ18">
        <v>0.102785</v>
      </c>
      <c r="GK18">
        <v>6.8266800000000002E-2</v>
      </c>
      <c r="GL18">
        <v>6.6540500000000002E-2</v>
      </c>
      <c r="GM18">
        <v>31395.599999999999</v>
      </c>
      <c r="GN18">
        <v>28356.6</v>
      </c>
      <c r="GO18">
        <v>31226.9</v>
      </c>
      <c r="GP18">
        <v>28927.7</v>
      </c>
      <c r="GQ18">
        <v>38801</v>
      </c>
      <c r="GR18">
        <v>36723.699999999997</v>
      </c>
      <c r="GS18">
        <v>44291.4</v>
      </c>
      <c r="GT18">
        <v>42008.1</v>
      </c>
      <c r="GU18">
        <v>2.2117499999999999</v>
      </c>
      <c r="GV18">
        <v>2.2857500000000002</v>
      </c>
      <c r="GW18">
        <v>6.2514100000000003E-2</v>
      </c>
      <c r="GX18">
        <v>0</v>
      </c>
      <c r="GY18">
        <v>21.365400000000001</v>
      </c>
      <c r="GZ18">
        <v>999.9</v>
      </c>
      <c r="HA18">
        <v>37.113999999999997</v>
      </c>
      <c r="HB18">
        <v>31.32</v>
      </c>
      <c r="HC18">
        <v>16.904</v>
      </c>
      <c r="HD18">
        <v>61.636200000000002</v>
      </c>
      <c r="HE18">
        <v>43.305300000000003</v>
      </c>
      <c r="HF18">
        <v>2</v>
      </c>
      <c r="HG18">
        <v>-3.3587400000000003E-2</v>
      </c>
      <c r="HH18">
        <v>3.6687500000000002</v>
      </c>
      <c r="HI18">
        <v>19.676500000000001</v>
      </c>
      <c r="HJ18">
        <v>5.2222299999999997</v>
      </c>
      <c r="HK18">
        <v>11.986000000000001</v>
      </c>
      <c r="HL18">
        <v>4.9919500000000001</v>
      </c>
      <c r="HM18">
        <v>3.29542</v>
      </c>
      <c r="HN18">
        <v>9999</v>
      </c>
      <c r="HO18">
        <v>9999</v>
      </c>
      <c r="HP18">
        <v>999.9</v>
      </c>
      <c r="HQ18">
        <v>9999</v>
      </c>
      <c r="HR18">
        <v>4.9716699999999996</v>
      </c>
      <c r="HS18">
        <v>1.8708800000000001</v>
      </c>
      <c r="HT18">
        <v>1.8704000000000001</v>
      </c>
      <c r="HU18">
        <v>1.87253</v>
      </c>
      <c r="HV18">
        <v>1.86964</v>
      </c>
      <c r="HW18">
        <v>1.87927</v>
      </c>
      <c r="HX18">
        <v>1.8761000000000001</v>
      </c>
      <c r="HY18">
        <v>1.87154</v>
      </c>
      <c r="HZ18">
        <v>0</v>
      </c>
      <c r="IA18">
        <v>0</v>
      </c>
      <c r="IB18">
        <v>0</v>
      </c>
      <c r="IC18">
        <v>4.5</v>
      </c>
      <c r="ID18" t="s">
        <v>429</v>
      </c>
      <c r="IE18" t="s">
        <v>430</v>
      </c>
      <c r="IF18" t="s">
        <v>431</v>
      </c>
      <c r="IG18" t="s">
        <v>431</v>
      </c>
      <c r="IH18" t="s">
        <v>431</v>
      </c>
      <c r="II18" t="s">
        <v>431</v>
      </c>
      <c r="IJ18">
        <v>0</v>
      </c>
      <c r="IK18">
        <v>100</v>
      </c>
      <c r="IL18">
        <v>100</v>
      </c>
      <c r="IM18">
        <v>-3.2490000000000001</v>
      </c>
      <c r="IN18">
        <v>-0.153</v>
      </c>
      <c r="IO18">
        <v>-2.7649630099049198</v>
      </c>
      <c r="IP18">
        <v>-2.2040790174604999E-3</v>
      </c>
      <c r="IQ18">
        <v>9.2619741190362804E-7</v>
      </c>
      <c r="IR18">
        <v>-9.2239158235341894E-11</v>
      </c>
      <c r="IS18">
        <v>-4.2816836557325502E-2</v>
      </c>
      <c r="IT18">
        <v>-1.9198164839598301E-3</v>
      </c>
      <c r="IU18">
        <v>5.7639259002565302E-4</v>
      </c>
      <c r="IV18">
        <v>-5.2053891959579596E-6</v>
      </c>
      <c r="IW18">
        <v>6</v>
      </c>
      <c r="IX18">
        <v>2107</v>
      </c>
      <c r="IY18">
        <v>1</v>
      </c>
      <c r="IZ18">
        <v>50</v>
      </c>
      <c r="JA18">
        <v>15.3</v>
      </c>
      <c r="JB18">
        <v>15.4</v>
      </c>
      <c r="JC18">
        <v>1.31836</v>
      </c>
      <c r="JD18">
        <v>2.4621599999999999</v>
      </c>
      <c r="JE18">
        <v>2.04956</v>
      </c>
      <c r="JF18">
        <v>2.5610400000000002</v>
      </c>
      <c r="JG18">
        <v>2.2961399999999998</v>
      </c>
      <c r="JH18">
        <v>2.5329600000000001</v>
      </c>
      <c r="JI18">
        <v>35.637999999999998</v>
      </c>
      <c r="JJ18">
        <v>24.227599999999999</v>
      </c>
      <c r="JK18">
        <v>18</v>
      </c>
      <c r="JL18">
        <v>599.23699999999997</v>
      </c>
      <c r="JM18">
        <v>690.351</v>
      </c>
      <c r="JN18">
        <v>16.962</v>
      </c>
      <c r="JO18">
        <v>26.799099999999999</v>
      </c>
      <c r="JP18">
        <v>29.9998</v>
      </c>
      <c r="JQ18">
        <v>26.7637</v>
      </c>
      <c r="JR18">
        <v>26.740200000000002</v>
      </c>
      <c r="JS18">
        <v>26.405100000000001</v>
      </c>
      <c r="JT18">
        <v>100</v>
      </c>
      <c r="JU18">
        <v>0</v>
      </c>
      <c r="JV18">
        <v>16.9604</v>
      </c>
      <c r="JW18">
        <v>421.52699999999999</v>
      </c>
      <c r="JX18">
        <v>0</v>
      </c>
      <c r="JY18">
        <v>99.792900000000003</v>
      </c>
      <c r="JZ18">
        <v>96.324399999999997</v>
      </c>
    </row>
    <row r="19" spans="1:286" x14ac:dyDescent="0.2">
      <c r="A19">
        <v>3</v>
      </c>
      <c r="B19">
        <v>1661389167</v>
      </c>
      <c r="C19">
        <v>1243.9000000953699</v>
      </c>
      <c r="D19" t="s">
        <v>438</v>
      </c>
      <c r="E19" t="s">
        <v>439</v>
      </c>
      <c r="F19">
        <v>15</v>
      </c>
      <c r="G19" t="s">
        <v>421</v>
      </c>
      <c r="H19" t="s">
        <v>422</v>
      </c>
      <c r="J19" t="s">
        <v>423</v>
      </c>
      <c r="K19">
        <v>1661389159</v>
      </c>
      <c r="L19">
        <f t="shared" si="0"/>
        <v>9.3259067594120303E-4</v>
      </c>
      <c r="M19">
        <f t="shared" si="1"/>
        <v>0.93259067594120304</v>
      </c>
      <c r="N19">
        <f t="shared" si="2"/>
        <v>4.351361095507313</v>
      </c>
      <c r="O19">
        <f t="shared" si="3"/>
        <v>419.9556</v>
      </c>
      <c r="P19">
        <f t="shared" si="4"/>
        <v>246.62399287580172</v>
      </c>
      <c r="Q19">
        <f t="shared" si="5"/>
        <v>24.926967461320022</v>
      </c>
      <c r="R19">
        <f t="shared" si="6"/>
        <v>42.446071261488562</v>
      </c>
      <c r="S19">
        <f t="shared" si="7"/>
        <v>4.3328898246743117E-2</v>
      </c>
      <c r="T19">
        <f t="shared" si="8"/>
        <v>3.0265383441140146</v>
      </c>
      <c r="U19">
        <f t="shared" si="9"/>
        <v>4.2987215068855507E-2</v>
      </c>
      <c r="V19">
        <f t="shared" si="10"/>
        <v>2.6897483554231508E-2</v>
      </c>
      <c r="W19">
        <f t="shared" si="11"/>
        <v>212.83816167214448</v>
      </c>
      <c r="X19">
        <f t="shared" si="12"/>
        <v>25.985764992649898</v>
      </c>
      <c r="Y19">
        <f t="shared" si="13"/>
        <v>25.985764992649898</v>
      </c>
      <c r="Z19">
        <f t="shared" si="14"/>
        <v>3.3714172373798559</v>
      </c>
      <c r="AA19">
        <f t="shared" si="15"/>
        <v>38.633600594175412</v>
      </c>
      <c r="AB19">
        <f t="shared" si="16"/>
        <v>1.2285811656268268</v>
      </c>
      <c r="AC19">
        <f t="shared" si="17"/>
        <v>3.1800845552357182</v>
      </c>
      <c r="AD19">
        <f t="shared" si="18"/>
        <v>2.1428360717530293</v>
      </c>
      <c r="AE19">
        <f t="shared" si="19"/>
        <v>-41.127248809007057</v>
      </c>
      <c r="AF19">
        <f t="shared" si="20"/>
        <v>-160.49379094131345</v>
      </c>
      <c r="AG19">
        <f t="shared" si="21"/>
        <v>-11.272780910185574</v>
      </c>
      <c r="AH19">
        <f t="shared" si="22"/>
        <v>-5.5658988361585671E-2</v>
      </c>
      <c r="AI19">
        <v>107</v>
      </c>
      <c r="AJ19">
        <v>15</v>
      </c>
      <c r="AK19">
        <f t="shared" si="23"/>
        <v>1</v>
      </c>
      <c r="AL19">
        <f t="shared" si="24"/>
        <v>0</v>
      </c>
      <c r="AM19">
        <f t="shared" si="25"/>
        <v>53727.952097773894</v>
      </c>
      <c r="AN19" t="s">
        <v>424</v>
      </c>
      <c r="AO19">
        <v>7931.1</v>
      </c>
      <c r="AP19">
        <v>368.05599999999998</v>
      </c>
      <c r="AQ19">
        <v>1354.18781621874</v>
      </c>
      <c r="AR19">
        <f t="shared" si="26"/>
        <v>0.72820904486667715</v>
      </c>
      <c r="AS19">
        <v>-14.9057536806072</v>
      </c>
      <c r="AT19" t="s">
        <v>440</v>
      </c>
      <c r="AU19">
        <v>8285.33</v>
      </c>
      <c r="AV19">
        <v>270.22124000000002</v>
      </c>
      <c r="AW19">
        <v>292.72973581676803</v>
      </c>
      <c r="AX19">
        <f t="shared" si="27"/>
        <v>7.6891730025189564E-2</v>
      </c>
      <c r="AY19">
        <v>0.5</v>
      </c>
      <c r="AZ19">
        <f t="shared" si="28"/>
        <v>1019.074457239453</v>
      </c>
      <c r="BA19">
        <f t="shared" si="29"/>
        <v>4.351361095507313</v>
      </c>
      <c r="BB19">
        <f t="shared" si="30"/>
        <v>39.179199020811303</v>
      </c>
      <c r="BC19">
        <f t="shared" si="31"/>
        <v>1.8896671032536387E-2</v>
      </c>
      <c r="BD19">
        <f t="shared" si="32"/>
        <v>3.626068521670049</v>
      </c>
      <c r="BE19">
        <f t="shared" si="33"/>
        <v>185.36890052403098</v>
      </c>
      <c r="BF19" t="s">
        <v>441</v>
      </c>
      <c r="BG19">
        <v>194.24</v>
      </c>
      <c r="BH19">
        <f t="shared" si="34"/>
        <v>194.24</v>
      </c>
      <c r="BI19">
        <f t="shared" si="35"/>
        <v>0.33645278824156399</v>
      </c>
      <c r="BJ19">
        <f t="shared" si="36"/>
        <v>0.22853646250654172</v>
      </c>
      <c r="BK19">
        <f t="shared" si="37"/>
        <v>0.91509123562314199</v>
      </c>
      <c r="BL19">
        <f t="shared" si="38"/>
        <v>-0.29881338283305597</v>
      </c>
      <c r="BM19">
        <f t="shared" si="39"/>
        <v>1.0763855936339888</v>
      </c>
      <c r="BN19">
        <f t="shared" si="40"/>
        <v>0.16427621484258847</v>
      </c>
      <c r="BO19">
        <f t="shared" si="41"/>
        <v>0.83572378515741153</v>
      </c>
      <c r="BP19">
        <v>2151</v>
      </c>
      <c r="BQ19">
        <v>290</v>
      </c>
      <c r="BR19">
        <v>289.13</v>
      </c>
      <c r="BS19">
        <v>85</v>
      </c>
      <c r="BT19">
        <v>8285.33</v>
      </c>
      <c r="BU19">
        <v>288.57</v>
      </c>
      <c r="BV19">
        <v>0.56000000000000005</v>
      </c>
      <c r="BW19">
        <v>300</v>
      </c>
      <c r="BX19">
        <v>24.1</v>
      </c>
      <c r="BY19">
        <v>292.72973581676803</v>
      </c>
      <c r="BZ19">
        <v>1.0469267778615501</v>
      </c>
      <c r="CA19">
        <v>-3.4441812986940898</v>
      </c>
      <c r="CB19">
        <v>0.76718723389787402</v>
      </c>
      <c r="CC19">
        <v>0.41853670286383199</v>
      </c>
      <c r="CD19">
        <v>-5.87224538375974E-3</v>
      </c>
      <c r="CE19">
        <v>290</v>
      </c>
      <c r="CF19">
        <v>288.39999999999998</v>
      </c>
      <c r="CG19">
        <v>645</v>
      </c>
      <c r="CH19">
        <v>8261.15</v>
      </c>
      <c r="CI19">
        <v>288.56</v>
      </c>
      <c r="CJ19">
        <v>-0.16</v>
      </c>
      <c r="CX19">
        <f t="shared" si="42"/>
        <v>1200.038</v>
      </c>
      <c r="CY19">
        <f t="shared" si="43"/>
        <v>1019.074457239453</v>
      </c>
      <c r="CZ19">
        <f t="shared" si="44"/>
        <v>0.8492018229751499</v>
      </c>
      <c r="DA19">
        <f t="shared" si="45"/>
        <v>0.17735951834203956</v>
      </c>
      <c r="DB19">
        <v>2</v>
      </c>
      <c r="DC19">
        <v>0.5</v>
      </c>
      <c r="DD19" t="s">
        <v>426</v>
      </c>
      <c r="DE19">
        <v>2</v>
      </c>
      <c r="DF19">
        <v>1661389159</v>
      </c>
      <c r="DG19">
        <v>419.9556</v>
      </c>
      <c r="DH19">
        <v>421.31073333333302</v>
      </c>
      <c r="DI19">
        <v>12.1554133333333</v>
      </c>
      <c r="DJ19">
        <v>11.892200000000001</v>
      </c>
      <c r="DK19">
        <v>423.23759999999999</v>
      </c>
      <c r="DL19">
        <v>12.2995066666667</v>
      </c>
      <c r="DM19">
        <v>700.00606666666704</v>
      </c>
      <c r="DN19">
        <v>100.8674</v>
      </c>
      <c r="DO19">
        <v>0.20535926666666701</v>
      </c>
      <c r="DP19">
        <v>25.0021466666667</v>
      </c>
      <c r="DQ19">
        <v>25.213233333333299</v>
      </c>
      <c r="DR19">
        <v>999.9</v>
      </c>
      <c r="DS19">
        <v>0</v>
      </c>
      <c r="DT19">
        <v>0</v>
      </c>
      <c r="DU19">
        <v>10006.709999999999</v>
      </c>
      <c r="DV19">
        <v>0</v>
      </c>
      <c r="DW19">
        <v>2.23459866666667</v>
      </c>
      <c r="DX19">
        <v>-1.3203533333333299</v>
      </c>
      <c r="DY19">
        <v>425.15853333333303</v>
      </c>
      <c r="DZ19">
        <v>426.38133333333298</v>
      </c>
      <c r="EA19">
        <v>0.26321820000000001</v>
      </c>
      <c r="EB19">
        <v>421.31073333333302</v>
      </c>
      <c r="EC19">
        <v>11.892200000000001</v>
      </c>
      <c r="ED19">
        <v>1.22608466666667</v>
      </c>
      <c r="EE19">
        <v>1.1995359999999999</v>
      </c>
      <c r="EF19">
        <v>9.9220866666666705</v>
      </c>
      <c r="EG19">
        <v>9.5957633333333305</v>
      </c>
      <c r="EH19">
        <v>1200.038</v>
      </c>
      <c r="EI19">
        <v>0.69198899999999997</v>
      </c>
      <c r="EJ19">
        <v>0.30801099999999998</v>
      </c>
      <c r="EK19">
        <v>0</v>
      </c>
      <c r="EL19">
        <v>270.313733333333</v>
      </c>
      <c r="EM19">
        <v>5.0003000000000002</v>
      </c>
      <c r="EN19">
        <v>3111.2366666666699</v>
      </c>
      <c r="EO19">
        <v>12571.393333333301</v>
      </c>
      <c r="EP19">
        <v>41.154000000000003</v>
      </c>
      <c r="EQ19">
        <v>43.25</v>
      </c>
      <c r="ER19">
        <v>42.541333333333299</v>
      </c>
      <c r="ES19">
        <v>43.049799999999998</v>
      </c>
      <c r="ET19">
        <v>42.779000000000003</v>
      </c>
      <c r="EU19">
        <v>826.95333333333303</v>
      </c>
      <c r="EV19">
        <v>368.08466666666698</v>
      </c>
      <c r="EW19">
        <v>0</v>
      </c>
      <c r="EX19">
        <v>297</v>
      </c>
      <c r="EY19">
        <v>0</v>
      </c>
      <c r="EZ19">
        <v>270.22124000000002</v>
      </c>
      <c r="FA19">
        <v>-3.3976153796449</v>
      </c>
      <c r="FB19">
        <v>-34.752307689183503</v>
      </c>
      <c r="FC19">
        <v>3110.5983999999999</v>
      </c>
      <c r="FD19">
        <v>15</v>
      </c>
      <c r="FE19">
        <v>1661389185</v>
      </c>
      <c r="FF19" t="s">
        <v>442</v>
      </c>
      <c r="FG19">
        <v>1661389185</v>
      </c>
      <c r="FH19">
        <v>1661388891</v>
      </c>
      <c r="FI19">
        <v>57</v>
      </c>
      <c r="FJ19">
        <v>-3.3000000000000002E-2</v>
      </c>
      <c r="FK19">
        <v>-0.155</v>
      </c>
      <c r="FL19">
        <v>-3.282</v>
      </c>
      <c r="FM19">
        <v>-0.153</v>
      </c>
      <c r="FN19">
        <v>421</v>
      </c>
      <c r="FO19">
        <v>11</v>
      </c>
      <c r="FP19">
        <v>0.31</v>
      </c>
      <c r="FQ19">
        <v>0.16</v>
      </c>
      <c r="FR19">
        <v>-1.30425619047619</v>
      </c>
      <c r="FS19">
        <v>-0.28227272727272601</v>
      </c>
      <c r="FT19">
        <v>3.4217726883978998E-2</v>
      </c>
      <c r="FU19">
        <v>1</v>
      </c>
      <c r="FV19">
        <v>270.45776470588203</v>
      </c>
      <c r="FW19">
        <v>-3.3409931256889198</v>
      </c>
      <c r="FX19">
        <v>0.39885785901182802</v>
      </c>
      <c r="FY19">
        <v>0</v>
      </c>
      <c r="FZ19">
        <v>0.26267566666666697</v>
      </c>
      <c r="GA19">
        <v>1.34512207792207E-2</v>
      </c>
      <c r="GB19">
        <v>1.5439026410623701E-3</v>
      </c>
      <c r="GC19">
        <v>1</v>
      </c>
      <c r="GD19">
        <v>2</v>
      </c>
      <c r="GE19">
        <v>3</v>
      </c>
      <c r="GF19" t="s">
        <v>437</v>
      </c>
      <c r="GG19">
        <v>3.32822</v>
      </c>
      <c r="GH19">
        <v>2.96651</v>
      </c>
      <c r="GI19">
        <v>0.103155</v>
      </c>
      <c r="GJ19">
        <v>0.10276299999999999</v>
      </c>
      <c r="GK19">
        <v>7.2019899999999998E-2</v>
      </c>
      <c r="GL19">
        <v>7.0071300000000003E-2</v>
      </c>
      <c r="GM19">
        <v>31395.599999999999</v>
      </c>
      <c r="GN19">
        <v>28356.6</v>
      </c>
      <c r="GO19">
        <v>31226.1</v>
      </c>
      <c r="GP19">
        <v>28927.3</v>
      </c>
      <c r="GQ19">
        <v>38642.9</v>
      </c>
      <c r="GR19">
        <v>36583.599999999999</v>
      </c>
      <c r="GS19">
        <v>44291</v>
      </c>
      <c r="GT19">
        <v>42007.199999999997</v>
      </c>
      <c r="GU19">
        <v>2.2298499999999999</v>
      </c>
      <c r="GV19">
        <v>2.28653</v>
      </c>
      <c r="GW19">
        <v>0.111833</v>
      </c>
      <c r="GX19">
        <v>0</v>
      </c>
      <c r="GY19">
        <v>23.345099999999999</v>
      </c>
      <c r="GZ19">
        <v>999.9</v>
      </c>
      <c r="HA19">
        <v>36.198</v>
      </c>
      <c r="HB19">
        <v>31.471</v>
      </c>
      <c r="HC19">
        <v>16.629100000000001</v>
      </c>
      <c r="HD19">
        <v>61.906199999999998</v>
      </c>
      <c r="HE19">
        <v>43.473599999999998</v>
      </c>
      <c r="HF19">
        <v>2</v>
      </c>
      <c r="HG19">
        <v>-3.51092E-2</v>
      </c>
      <c r="HH19">
        <v>-0.10766299999999999</v>
      </c>
      <c r="HI19">
        <v>19.701899999999998</v>
      </c>
      <c r="HJ19">
        <v>5.2223800000000002</v>
      </c>
      <c r="HK19">
        <v>11.986000000000001</v>
      </c>
      <c r="HL19">
        <v>4.99125</v>
      </c>
      <c r="HM19">
        <v>3.2945500000000001</v>
      </c>
      <c r="HN19">
        <v>9999</v>
      </c>
      <c r="HO19">
        <v>9999</v>
      </c>
      <c r="HP19">
        <v>999.9</v>
      </c>
      <c r="HQ19">
        <v>9999</v>
      </c>
      <c r="HR19">
        <v>4.9716800000000001</v>
      </c>
      <c r="HS19">
        <v>1.8708899999999999</v>
      </c>
      <c r="HT19">
        <v>1.87042</v>
      </c>
      <c r="HU19">
        <v>1.8725499999999999</v>
      </c>
      <c r="HV19">
        <v>1.8696600000000001</v>
      </c>
      <c r="HW19">
        <v>1.8792800000000001</v>
      </c>
      <c r="HX19">
        <v>1.87615</v>
      </c>
      <c r="HY19">
        <v>1.8715999999999999</v>
      </c>
      <c r="HZ19">
        <v>0</v>
      </c>
      <c r="IA19">
        <v>0</v>
      </c>
      <c r="IB19">
        <v>0</v>
      </c>
      <c r="IC19">
        <v>4.5</v>
      </c>
      <c r="ID19" t="s">
        <v>429</v>
      </c>
      <c r="IE19" t="s">
        <v>430</v>
      </c>
      <c r="IF19" t="s">
        <v>431</v>
      </c>
      <c r="IG19" t="s">
        <v>431</v>
      </c>
      <c r="IH19" t="s">
        <v>431</v>
      </c>
      <c r="II19" t="s">
        <v>431</v>
      </c>
      <c r="IJ19">
        <v>0</v>
      </c>
      <c r="IK19">
        <v>100</v>
      </c>
      <c r="IL19">
        <v>100</v>
      </c>
      <c r="IM19">
        <v>-3.282</v>
      </c>
      <c r="IN19">
        <v>-0.1439</v>
      </c>
      <c r="IO19">
        <v>-2.4732691029017801</v>
      </c>
      <c r="IP19">
        <v>-2.2040790174604999E-3</v>
      </c>
      <c r="IQ19">
        <v>9.2619741190362804E-7</v>
      </c>
      <c r="IR19">
        <v>-9.2239158235341894E-11</v>
      </c>
      <c r="IS19">
        <v>-0.19799341662038</v>
      </c>
      <c r="IT19">
        <v>-1.9198164839598301E-3</v>
      </c>
      <c r="IU19">
        <v>5.7639259002565302E-4</v>
      </c>
      <c r="IV19">
        <v>-5.2053891959579596E-6</v>
      </c>
      <c r="IW19">
        <v>6</v>
      </c>
      <c r="IX19">
        <v>2107</v>
      </c>
      <c r="IY19">
        <v>1</v>
      </c>
      <c r="IZ19">
        <v>50</v>
      </c>
      <c r="JA19">
        <v>4.7</v>
      </c>
      <c r="JB19">
        <v>4.5999999999999996</v>
      </c>
      <c r="JC19">
        <v>1.31958</v>
      </c>
      <c r="JD19">
        <v>2.4633799999999999</v>
      </c>
      <c r="JE19">
        <v>2.04956</v>
      </c>
      <c r="JF19">
        <v>2.5622600000000002</v>
      </c>
      <c r="JG19">
        <v>2.2949199999999998</v>
      </c>
      <c r="JH19">
        <v>2.5293000000000001</v>
      </c>
      <c r="JI19">
        <v>35.707799999999999</v>
      </c>
      <c r="JJ19">
        <v>24.2364</v>
      </c>
      <c r="JK19">
        <v>18</v>
      </c>
      <c r="JL19">
        <v>611.46799999999996</v>
      </c>
      <c r="JM19">
        <v>690.21500000000003</v>
      </c>
      <c r="JN19">
        <v>20.605599999999999</v>
      </c>
      <c r="JO19">
        <v>26.872399999999999</v>
      </c>
      <c r="JP19">
        <v>29.999500000000001</v>
      </c>
      <c r="JQ19">
        <v>26.7028</v>
      </c>
      <c r="JR19">
        <v>26.677600000000002</v>
      </c>
      <c r="JS19">
        <v>26.4237</v>
      </c>
      <c r="JT19">
        <v>100</v>
      </c>
      <c r="JU19">
        <v>0</v>
      </c>
      <c r="JV19">
        <v>21.764600000000002</v>
      </c>
      <c r="JW19">
        <v>421.27</v>
      </c>
      <c r="JX19">
        <v>0</v>
      </c>
      <c r="JY19">
        <v>99.791300000000007</v>
      </c>
      <c r="JZ19">
        <v>96.322599999999994</v>
      </c>
    </row>
    <row r="20" spans="1:286" x14ac:dyDescent="0.2">
      <c r="A20">
        <v>4</v>
      </c>
      <c r="B20">
        <v>1661389467</v>
      </c>
      <c r="C20">
        <v>1543.9000000953699</v>
      </c>
      <c r="D20" t="s">
        <v>443</v>
      </c>
      <c r="E20" t="s">
        <v>444</v>
      </c>
      <c r="F20">
        <v>15</v>
      </c>
      <c r="G20" t="s">
        <v>421</v>
      </c>
      <c r="H20" t="s">
        <v>422</v>
      </c>
      <c r="J20" t="s">
        <v>423</v>
      </c>
      <c r="K20">
        <v>1661389459</v>
      </c>
      <c r="L20">
        <f t="shared" si="0"/>
        <v>1.403124788147097E-3</v>
      </c>
      <c r="M20">
        <f t="shared" si="1"/>
        <v>1.403124788147097</v>
      </c>
      <c r="N20">
        <f t="shared" si="2"/>
        <v>4.3304996446343198</v>
      </c>
      <c r="O20">
        <f t="shared" si="3"/>
        <v>419.96106666666702</v>
      </c>
      <c r="P20">
        <f t="shared" si="4"/>
        <v>269.36338365254051</v>
      </c>
      <c r="Q20">
        <f t="shared" si="5"/>
        <v>27.226465535547561</v>
      </c>
      <c r="R20">
        <f t="shared" si="6"/>
        <v>42.448440292170204</v>
      </c>
      <c r="S20">
        <f t="shared" si="7"/>
        <v>5.156114500055628E-2</v>
      </c>
      <c r="T20">
        <f t="shared" si="8"/>
        <v>3.0245563150853938</v>
      </c>
      <c r="U20">
        <f t="shared" si="9"/>
        <v>5.1077759617728154E-2</v>
      </c>
      <c r="V20">
        <f t="shared" si="10"/>
        <v>3.1966652208335229E-2</v>
      </c>
      <c r="W20">
        <f t="shared" si="11"/>
        <v>212.82918307276276</v>
      </c>
      <c r="X20">
        <f t="shared" si="12"/>
        <v>28.925513750872369</v>
      </c>
      <c r="Y20">
        <f t="shared" si="13"/>
        <v>28.925513750872369</v>
      </c>
      <c r="Z20">
        <f t="shared" si="14"/>
        <v>4.004470733674057</v>
      </c>
      <c r="AA20">
        <f t="shared" si="15"/>
        <v>34.152143545702465</v>
      </c>
      <c r="AB20">
        <f t="shared" si="16"/>
        <v>1.3007138332691479</v>
      </c>
      <c r="AC20">
        <f t="shared" si="17"/>
        <v>3.8085862210333308</v>
      </c>
      <c r="AD20">
        <f t="shared" si="18"/>
        <v>2.7037569004049091</v>
      </c>
      <c r="AE20">
        <f t="shared" si="19"/>
        <v>-61.877803157286976</v>
      </c>
      <c r="AF20">
        <f t="shared" si="20"/>
        <v>-140.79792625124304</v>
      </c>
      <c r="AG20">
        <f t="shared" si="21"/>
        <v>-10.197218810997422</v>
      </c>
      <c r="AH20">
        <f t="shared" si="22"/>
        <v>-4.3765146764656038E-2</v>
      </c>
      <c r="AI20">
        <v>99</v>
      </c>
      <c r="AJ20">
        <v>14</v>
      </c>
      <c r="AK20">
        <f t="shared" si="23"/>
        <v>1</v>
      </c>
      <c r="AL20">
        <f t="shared" si="24"/>
        <v>0</v>
      </c>
      <c r="AM20">
        <f t="shared" si="25"/>
        <v>53120.783897114175</v>
      </c>
      <c r="AN20" t="s">
        <v>424</v>
      </c>
      <c r="AO20">
        <v>7931.1</v>
      </c>
      <c r="AP20">
        <v>368.05599999999998</v>
      </c>
      <c r="AQ20">
        <v>1354.18781621874</v>
      </c>
      <c r="AR20">
        <f t="shared" si="26"/>
        <v>0.72820904486667715</v>
      </c>
      <c r="AS20">
        <v>-14.9057536806072</v>
      </c>
      <c r="AT20" t="s">
        <v>445</v>
      </c>
      <c r="AU20">
        <v>8270.7999999999993</v>
      </c>
      <c r="AV20">
        <v>248.258653846154</v>
      </c>
      <c r="AW20">
        <v>271.77188693350098</v>
      </c>
      <c r="AX20">
        <f t="shared" si="27"/>
        <v>8.6518268510607066E-2</v>
      </c>
      <c r="AY20">
        <v>0.5</v>
      </c>
      <c r="AZ20">
        <f t="shared" si="28"/>
        <v>1019.0420372397708</v>
      </c>
      <c r="BA20">
        <f t="shared" si="29"/>
        <v>4.3304996446343198</v>
      </c>
      <c r="BB20">
        <f t="shared" si="30"/>
        <v>44.08287630075327</v>
      </c>
      <c r="BC20">
        <f t="shared" si="31"/>
        <v>1.8876800585524239E-2</v>
      </c>
      <c r="BD20">
        <f t="shared" si="32"/>
        <v>3.9828105161962242</v>
      </c>
      <c r="BE20">
        <f t="shared" si="33"/>
        <v>176.7382646434543</v>
      </c>
      <c r="BF20" t="s">
        <v>446</v>
      </c>
      <c r="BG20">
        <v>189.41</v>
      </c>
      <c r="BH20">
        <f t="shared" si="34"/>
        <v>189.41</v>
      </c>
      <c r="BI20">
        <f t="shared" si="35"/>
        <v>0.30305521245342737</v>
      </c>
      <c r="BJ20">
        <f t="shared" si="36"/>
        <v>0.2854868187555194</v>
      </c>
      <c r="BK20">
        <f t="shared" si="37"/>
        <v>0.92928961576476854</v>
      </c>
      <c r="BL20">
        <f t="shared" si="38"/>
        <v>-0.24420677865212786</v>
      </c>
      <c r="BM20">
        <f t="shared" si="39"/>
        <v>1.0976381772527068</v>
      </c>
      <c r="BN20">
        <f t="shared" si="40"/>
        <v>0.21781338737940892</v>
      </c>
      <c r="BO20">
        <f t="shared" si="41"/>
        <v>0.78218661262059108</v>
      </c>
      <c r="BP20">
        <v>2153</v>
      </c>
      <c r="BQ20">
        <v>290</v>
      </c>
      <c r="BR20">
        <v>267.61</v>
      </c>
      <c r="BS20">
        <v>185</v>
      </c>
      <c r="BT20">
        <v>8270.7999999999993</v>
      </c>
      <c r="BU20">
        <v>267.12</v>
      </c>
      <c r="BV20">
        <v>0.49</v>
      </c>
      <c r="BW20">
        <v>300</v>
      </c>
      <c r="BX20">
        <v>24.1</v>
      </c>
      <c r="BY20">
        <v>271.77188693350098</v>
      </c>
      <c r="BZ20">
        <v>1.31701335034294</v>
      </c>
      <c r="CA20">
        <v>-3.8461533366158198</v>
      </c>
      <c r="CB20">
        <v>0.96458774211983001</v>
      </c>
      <c r="CC20">
        <v>0.362172207132401</v>
      </c>
      <c r="CD20">
        <v>-5.8693833147942199E-3</v>
      </c>
      <c r="CE20">
        <v>290</v>
      </c>
      <c r="CF20">
        <v>267.07</v>
      </c>
      <c r="CG20">
        <v>855</v>
      </c>
      <c r="CH20">
        <v>8250.34</v>
      </c>
      <c r="CI20">
        <v>267.11</v>
      </c>
      <c r="CJ20">
        <v>-0.04</v>
      </c>
      <c r="CX20">
        <f t="shared" si="42"/>
        <v>1200.00133333333</v>
      </c>
      <c r="CY20">
        <f t="shared" si="43"/>
        <v>1019.0420372397708</v>
      </c>
      <c r="CZ20">
        <f t="shared" si="44"/>
        <v>0.84920075414341789</v>
      </c>
      <c r="DA20">
        <f t="shared" si="45"/>
        <v>0.17735745549679668</v>
      </c>
      <c r="DB20">
        <v>2</v>
      </c>
      <c r="DC20">
        <v>0.5</v>
      </c>
      <c r="DD20" t="s">
        <v>426</v>
      </c>
      <c r="DE20">
        <v>2</v>
      </c>
      <c r="DF20">
        <v>1661389459</v>
      </c>
      <c r="DG20">
        <v>419.96106666666702</v>
      </c>
      <c r="DH20">
        <v>421.366733333333</v>
      </c>
      <c r="DI20">
        <v>12.8685333333333</v>
      </c>
      <c r="DJ20">
        <v>12.4727933333333</v>
      </c>
      <c r="DK20">
        <v>423.27406666666701</v>
      </c>
      <c r="DL20">
        <v>13.005459999999999</v>
      </c>
      <c r="DM20">
        <v>699.98919999999998</v>
      </c>
      <c r="DN20">
        <v>100.866333333333</v>
      </c>
      <c r="DO20">
        <v>0.21075133333333301</v>
      </c>
      <c r="DP20">
        <v>28.06204</v>
      </c>
      <c r="DQ20">
        <v>28.1280133333333</v>
      </c>
      <c r="DR20">
        <v>999.9</v>
      </c>
      <c r="DS20">
        <v>0</v>
      </c>
      <c r="DT20">
        <v>0</v>
      </c>
      <c r="DU20">
        <v>9994.8346666666694</v>
      </c>
      <c r="DV20">
        <v>0</v>
      </c>
      <c r="DW20">
        <v>2.2811699999999999</v>
      </c>
      <c r="DX20">
        <v>-1.3725433333333299</v>
      </c>
      <c r="DY20">
        <v>425.469333333333</v>
      </c>
      <c r="DZ20">
        <v>426.68880000000001</v>
      </c>
      <c r="EA20">
        <v>0.39573593333333301</v>
      </c>
      <c r="EB20">
        <v>421.366733333333</v>
      </c>
      <c r="EC20">
        <v>12.4727933333333</v>
      </c>
      <c r="ED20">
        <v>1.29800266666667</v>
      </c>
      <c r="EE20">
        <v>1.2580853333333299</v>
      </c>
      <c r="EF20">
        <v>10.775733333333299</v>
      </c>
      <c r="EG20">
        <v>10.30724</v>
      </c>
      <c r="EH20">
        <v>1200.00133333333</v>
      </c>
      <c r="EI20">
        <v>0.69202339999999996</v>
      </c>
      <c r="EJ20">
        <v>0.30797659999999999</v>
      </c>
      <c r="EK20">
        <v>0</v>
      </c>
      <c r="EL20">
        <v>248.24893333333301</v>
      </c>
      <c r="EM20">
        <v>5.0003000000000002</v>
      </c>
      <c r="EN20">
        <v>2867.2346666666699</v>
      </c>
      <c r="EO20">
        <v>12571.12</v>
      </c>
      <c r="EP20">
        <v>41.828800000000001</v>
      </c>
      <c r="EQ20">
        <v>43.770666666666699</v>
      </c>
      <c r="ER20">
        <v>43.2122666666667</v>
      </c>
      <c r="ES20">
        <v>43.5955333333333</v>
      </c>
      <c r="ET20">
        <v>43.620800000000003</v>
      </c>
      <c r="EU20">
        <v>826.97066666666603</v>
      </c>
      <c r="EV20">
        <v>368.030666666667</v>
      </c>
      <c r="EW20">
        <v>0</v>
      </c>
      <c r="EX20">
        <v>296.39999985694902</v>
      </c>
      <c r="EY20">
        <v>0</v>
      </c>
      <c r="EZ20">
        <v>248.258653846154</v>
      </c>
      <c r="FA20">
        <v>-0.68707692530895403</v>
      </c>
      <c r="FB20">
        <v>-12.6393162467838</v>
      </c>
      <c r="FC20">
        <v>2867.1284615384602</v>
      </c>
      <c r="FD20">
        <v>15</v>
      </c>
      <c r="FE20">
        <v>1661389495</v>
      </c>
      <c r="FF20" t="s">
        <v>447</v>
      </c>
      <c r="FG20">
        <v>1661389495</v>
      </c>
      <c r="FH20">
        <v>1661388891</v>
      </c>
      <c r="FI20">
        <v>58</v>
      </c>
      <c r="FJ20">
        <v>-3.1E-2</v>
      </c>
      <c r="FK20">
        <v>-0.155</v>
      </c>
      <c r="FL20">
        <v>-3.3130000000000002</v>
      </c>
      <c r="FM20">
        <v>-0.153</v>
      </c>
      <c r="FN20">
        <v>421</v>
      </c>
      <c r="FO20">
        <v>11</v>
      </c>
      <c r="FP20">
        <v>0.27</v>
      </c>
      <c r="FQ20">
        <v>0.16</v>
      </c>
      <c r="FR20">
        <v>-1.3579185</v>
      </c>
      <c r="FS20">
        <v>-0.140456390977446</v>
      </c>
      <c r="FT20">
        <v>5.6843416177689399E-2</v>
      </c>
      <c r="FU20">
        <v>1</v>
      </c>
      <c r="FV20">
        <v>248.35517647058799</v>
      </c>
      <c r="FW20">
        <v>-1.1402597374133201</v>
      </c>
      <c r="FX20">
        <v>0.17201786340005501</v>
      </c>
      <c r="FY20">
        <v>0</v>
      </c>
      <c r="FZ20">
        <v>0.39750930000000001</v>
      </c>
      <c r="GA20">
        <v>-2.7569503759398602E-2</v>
      </c>
      <c r="GB20">
        <v>2.7931282301390998E-3</v>
      </c>
      <c r="GC20">
        <v>1</v>
      </c>
      <c r="GD20">
        <v>2</v>
      </c>
      <c r="GE20">
        <v>3</v>
      </c>
      <c r="GF20" t="s">
        <v>437</v>
      </c>
      <c r="GG20">
        <v>3.3283900000000002</v>
      </c>
      <c r="GH20">
        <v>2.97235</v>
      </c>
      <c r="GI20">
        <v>0.103162</v>
      </c>
      <c r="GJ20">
        <v>0.10277500000000001</v>
      </c>
      <c r="GK20">
        <v>7.5019699999999995E-2</v>
      </c>
      <c r="GL20">
        <v>7.2552500000000006E-2</v>
      </c>
      <c r="GM20">
        <v>31391.1</v>
      </c>
      <c r="GN20">
        <v>28352.1</v>
      </c>
      <c r="GO20">
        <v>31222.400000000001</v>
      </c>
      <c r="GP20">
        <v>28923.7</v>
      </c>
      <c r="GQ20">
        <v>38511.699999999997</v>
      </c>
      <c r="GR20">
        <v>36481.300000000003</v>
      </c>
      <c r="GS20">
        <v>44285</v>
      </c>
      <c r="GT20">
        <v>42002.2</v>
      </c>
      <c r="GU20">
        <v>2.2411300000000001</v>
      </c>
      <c r="GV20">
        <v>2.28647</v>
      </c>
      <c r="GW20">
        <v>0.16476199999999999</v>
      </c>
      <c r="GX20">
        <v>0</v>
      </c>
      <c r="GY20">
        <v>25.424199999999999</v>
      </c>
      <c r="GZ20">
        <v>999.9</v>
      </c>
      <c r="HA20">
        <v>35.649000000000001</v>
      </c>
      <c r="HB20">
        <v>31.562000000000001</v>
      </c>
      <c r="HC20">
        <v>16.4621</v>
      </c>
      <c r="HD20">
        <v>61.336199999999998</v>
      </c>
      <c r="HE20">
        <v>43.561700000000002</v>
      </c>
      <c r="HF20">
        <v>2</v>
      </c>
      <c r="HG20">
        <v>-3.2195099999999997E-2</v>
      </c>
      <c r="HH20">
        <v>0.94133999999999995</v>
      </c>
      <c r="HI20">
        <v>19.8446</v>
      </c>
      <c r="HJ20">
        <v>5.2250800000000002</v>
      </c>
      <c r="HK20">
        <v>11.986000000000001</v>
      </c>
      <c r="HL20">
        <v>4.9919500000000001</v>
      </c>
      <c r="HM20">
        <v>3.29542</v>
      </c>
      <c r="HN20">
        <v>9999</v>
      </c>
      <c r="HO20">
        <v>9999</v>
      </c>
      <c r="HP20">
        <v>999.9</v>
      </c>
      <c r="HQ20">
        <v>9999</v>
      </c>
      <c r="HR20">
        <v>4.9716899999999997</v>
      </c>
      <c r="HS20">
        <v>1.8708800000000001</v>
      </c>
      <c r="HT20">
        <v>1.8704099999999999</v>
      </c>
      <c r="HU20">
        <v>1.8725499999999999</v>
      </c>
      <c r="HV20">
        <v>1.8696600000000001</v>
      </c>
      <c r="HW20">
        <v>1.87927</v>
      </c>
      <c r="HX20">
        <v>1.87615</v>
      </c>
      <c r="HY20">
        <v>1.87157</v>
      </c>
      <c r="HZ20">
        <v>0</v>
      </c>
      <c r="IA20">
        <v>0</v>
      </c>
      <c r="IB20">
        <v>0</v>
      </c>
      <c r="IC20">
        <v>4.5</v>
      </c>
      <c r="ID20" t="s">
        <v>429</v>
      </c>
      <c r="IE20" t="s">
        <v>430</v>
      </c>
      <c r="IF20" t="s">
        <v>431</v>
      </c>
      <c r="IG20" t="s">
        <v>431</v>
      </c>
      <c r="IH20" t="s">
        <v>431</v>
      </c>
      <c r="II20" t="s">
        <v>431</v>
      </c>
      <c r="IJ20">
        <v>0</v>
      </c>
      <c r="IK20">
        <v>100</v>
      </c>
      <c r="IL20">
        <v>100</v>
      </c>
      <c r="IM20">
        <v>-3.3130000000000002</v>
      </c>
      <c r="IN20">
        <v>-0.13689999999999999</v>
      </c>
      <c r="IO20">
        <v>-2.50597127750618</v>
      </c>
      <c r="IP20">
        <v>-2.2040790174604999E-3</v>
      </c>
      <c r="IQ20">
        <v>9.2619741190362804E-7</v>
      </c>
      <c r="IR20">
        <v>-9.2239158235341894E-11</v>
      </c>
      <c r="IS20">
        <v>-0.19799341662038</v>
      </c>
      <c r="IT20">
        <v>-1.9198164839598301E-3</v>
      </c>
      <c r="IU20">
        <v>5.7639259002565302E-4</v>
      </c>
      <c r="IV20">
        <v>-5.2053891959579596E-6</v>
      </c>
      <c r="IW20">
        <v>6</v>
      </c>
      <c r="IX20">
        <v>2107</v>
      </c>
      <c r="IY20">
        <v>1</v>
      </c>
      <c r="IZ20">
        <v>50</v>
      </c>
      <c r="JA20">
        <v>4.7</v>
      </c>
      <c r="JB20">
        <v>9.6</v>
      </c>
      <c r="JC20">
        <v>1.3208</v>
      </c>
      <c r="JD20">
        <v>2.4609399999999999</v>
      </c>
      <c r="JE20">
        <v>2.04956</v>
      </c>
      <c r="JF20">
        <v>2.5610400000000002</v>
      </c>
      <c r="JG20">
        <v>2.2961399999999998</v>
      </c>
      <c r="JH20">
        <v>2.5390600000000001</v>
      </c>
      <c r="JI20">
        <v>35.6845</v>
      </c>
      <c r="JJ20">
        <v>24.245100000000001</v>
      </c>
      <c r="JK20">
        <v>18</v>
      </c>
      <c r="JL20">
        <v>620.351</v>
      </c>
      <c r="JM20">
        <v>691.06600000000003</v>
      </c>
      <c r="JN20">
        <v>25.533200000000001</v>
      </c>
      <c r="JO20">
        <v>26.9864</v>
      </c>
      <c r="JP20">
        <v>30.0001</v>
      </c>
      <c r="JQ20">
        <v>26.770199999999999</v>
      </c>
      <c r="JR20">
        <v>26.743200000000002</v>
      </c>
      <c r="JS20">
        <v>26.453099999999999</v>
      </c>
      <c r="JT20">
        <v>100</v>
      </c>
      <c r="JU20">
        <v>0</v>
      </c>
      <c r="JV20">
        <v>25.508900000000001</v>
      </c>
      <c r="JW20">
        <v>421.28899999999999</v>
      </c>
      <c r="JX20">
        <v>0</v>
      </c>
      <c r="JY20">
        <v>99.778599999999997</v>
      </c>
      <c r="JZ20">
        <v>96.311000000000007</v>
      </c>
    </row>
    <row r="21" spans="1:286" x14ac:dyDescent="0.2">
      <c r="A21">
        <v>5</v>
      </c>
      <c r="B21">
        <v>1661389767</v>
      </c>
      <c r="C21">
        <v>1843.9000000953699</v>
      </c>
      <c r="D21" t="s">
        <v>448</v>
      </c>
      <c r="E21" t="s">
        <v>449</v>
      </c>
      <c r="F21">
        <v>15</v>
      </c>
      <c r="G21" t="s">
        <v>421</v>
      </c>
      <c r="H21" t="s">
        <v>422</v>
      </c>
      <c r="J21" t="s">
        <v>423</v>
      </c>
      <c r="K21">
        <v>1661389759</v>
      </c>
      <c r="L21">
        <f t="shared" si="0"/>
        <v>1.9063336406831457E-3</v>
      </c>
      <c r="M21">
        <f t="shared" si="1"/>
        <v>1.9063336406831457</v>
      </c>
      <c r="N21">
        <f t="shared" si="2"/>
        <v>4.0554113639291103</v>
      </c>
      <c r="O21">
        <f t="shared" si="3"/>
        <v>419.94740000000002</v>
      </c>
      <c r="P21">
        <f t="shared" si="4"/>
        <v>282.72027693663199</v>
      </c>
      <c r="Q21">
        <f t="shared" si="5"/>
        <v>28.576576859726067</v>
      </c>
      <c r="R21">
        <f t="shared" si="6"/>
        <v>42.447111622743343</v>
      </c>
      <c r="S21">
        <f t="shared" si="7"/>
        <v>5.557411698424549E-2</v>
      </c>
      <c r="T21">
        <f t="shared" si="8"/>
        <v>3.0260379648975158</v>
      </c>
      <c r="U21">
        <f t="shared" si="9"/>
        <v>5.5013273827922565E-2</v>
      </c>
      <c r="V21">
        <f t="shared" si="10"/>
        <v>3.4433213885345634E-2</v>
      </c>
      <c r="W21">
        <f t="shared" si="11"/>
        <v>212.83036475038762</v>
      </c>
      <c r="X21">
        <f t="shared" si="12"/>
        <v>31.809266295822123</v>
      </c>
      <c r="Y21">
        <f t="shared" si="13"/>
        <v>31.809266295822123</v>
      </c>
      <c r="Z21">
        <f t="shared" si="14"/>
        <v>4.7237747656763069</v>
      </c>
      <c r="AA21">
        <f t="shared" si="15"/>
        <v>29.268621092839307</v>
      </c>
      <c r="AB21">
        <f t="shared" si="16"/>
        <v>1.3260420283348155</v>
      </c>
      <c r="AC21">
        <f t="shared" si="17"/>
        <v>4.5305927605152441</v>
      </c>
      <c r="AD21">
        <f t="shared" si="18"/>
        <v>3.3977327373414914</v>
      </c>
      <c r="AE21">
        <f t="shared" si="19"/>
        <v>-84.069313554126722</v>
      </c>
      <c r="AF21">
        <f t="shared" si="20"/>
        <v>-119.85980786248589</v>
      </c>
      <c r="AG21">
        <f t="shared" si="21"/>
        <v>-8.933556166240697</v>
      </c>
      <c r="AH21">
        <f t="shared" si="22"/>
        <v>-3.2312832465692054E-2</v>
      </c>
      <c r="AI21">
        <v>92</v>
      </c>
      <c r="AJ21">
        <v>13</v>
      </c>
      <c r="AK21">
        <f t="shared" si="23"/>
        <v>1</v>
      </c>
      <c r="AL21">
        <f t="shared" si="24"/>
        <v>0</v>
      </c>
      <c r="AM21">
        <f t="shared" si="25"/>
        <v>52639.622908005258</v>
      </c>
      <c r="AN21" t="s">
        <v>424</v>
      </c>
      <c r="AO21">
        <v>7931.1</v>
      </c>
      <c r="AP21">
        <v>368.05599999999998</v>
      </c>
      <c r="AQ21">
        <v>1354.18781621874</v>
      </c>
      <c r="AR21">
        <f t="shared" si="26"/>
        <v>0.72820904486667715</v>
      </c>
      <c r="AS21">
        <v>-14.9057536806072</v>
      </c>
      <c r="AT21" t="s">
        <v>450</v>
      </c>
      <c r="AU21">
        <v>8267.5499999999993</v>
      </c>
      <c r="AV21">
        <v>236.32149999999999</v>
      </c>
      <c r="AW21">
        <v>259.73780646897302</v>
      </c>
      <c r="AX21">
        <f t="shared" si="27"/>
        <v>9.0153631415110236E-2</v>
      </c>
      <c r="AY21">
        <v>0.5</v>
      </c>
      <c r="AZ21">
        <f t="shared" si="28"/>
        <v>1019.0426495079702</v>
      </c>
      <c r="BA21">
        <f t="shared" si="29"/>
        <v>4.0554113639291103</v>
      </c>
      <c r="BB21">
        <f t="shared" si="30"/>
        <v>45.935197710009454</v>
      </c>
      <c r="BC21">
        <f t="shared" si="31"/>
        <v>1.8606841483711629E-2</v>
      </c>
      <c r="BD21">
        <f t="shared" si="32"/>
        <v>4.2136723360698145</v>
      </c>
      <c r="BE21">
        <f t="shared" si="33"/>
        <v>171.56883993854254</v>
      </c>
      <c r="BF21" t="s">
        <v>451</v>
      </c>
      <c r="BG21">
        <v>181.36</v>
      </c>
      <c r="BH21">
        <f t="shared" si="34"/>
        <v>181.36</v>
      </c>
      <c r="BI21">
        <f t="shared" si="35"/>
        <v>0.30175740503273873</v>
      </c>
      <c r="BJ21">
        <f t="shared" si="36"/>
        <v>0.29876195218914064</v>
      </c>
      <c r="BK21">
        <f t="shared" si="37"/>
        <v>0.93317194102569356</v>
      </c>
      <c r="BL21">
        <f t="shared" si="38"/>
        <v>-0.2161807329464519</v>
      </c>
      <c r="BM21">
        <f t="shared" si="39"/>
        <v>1.1098414955785183</v>
      </c>
      <c r="BN21">
        <f t="shared" si="40"/>
        <v>0.22927862106927452</v>
      </c>
      <c r="BO21">
        <f t="shared" si="41"/>
        <v>0.77072137893072545</v>
      </c>
      <c r="BP21">
        <v>2155</v>
      </c>
      <c r="BQ21">
        <v>290</v>
      </c>
      <c r="BR21">
        <v>255.47</v>
      </c>
      <c r="BS21">
        <v>175</v>
      </c>
      <c r="BT21">
        <v>8267.5499999999993</v>
      </c>
      <c r="BU21">
        <v>255.26</v>
      </c>
      <c r="BV21">
        <v>0.21</v>
      </c>
      <c r="BW21">
        <v>300</v>
      </c>
      <c r="BX21">
        <v>24.1</v>
      </c>
      <c r="BY21">
        <v>259.73780646897302</v>
      </c>
      <c r="BZ21">
        <v>1.0271443099883499</v>
      </c>
      <c r="CA21">
        <v>-3.7012700055946901</v>
      </c>
      <c r="CB21">
        <v>0.751883302225545</v>
      </c>
      <c r="CC21">
        <v>0.463936683137532</v>
      </c>
      <c r="CD21">
        <v>-5.8664286985539403E-3</v>
      </c>
      <c r="CE21">
        <v>290</v>
      </c>
      <c r="CF21">
        <v>255.74</v>
      </c>
      <c r="CG21">
        <v>835</v>
      </c>
      <c r="CH21">
        <v>8246.1200000000008</v>
      </c>
      <c r="CI21">
        <v>255.25</v>
      </c>
      <c r="CJ21">
        <v>0.49</v>
      </c>
      <c r="CX21">
        <f t="shared" si="42"/>
        <v>1200.00133333333</v>
      </c>
      <c r="CY21">
        <f t="shared" si="43"/>
        <v>1019.0426495079702</v>
      </c>
      <c r="CZ21">
        <f t="shared" si="44"/>
        <v>0.84920126436635046</v>
      </c>
      <c r="DA21">
        <f t="shared" si="45"/>
        <v>0.1773584402270566</v>
      </c>
      <c r="DB21">
        <v>2</v>
      </c>
      <c r="DC21">
        <v>0.5</v>
      </c>
      <c r="DD21" t="s">
        <v>426</v>
      </c>
      <c r="DE21">
        <v>2</v>
      </c>
      <c r="DF21">
        <v>1661389759</v>
      </c>
      <c r="DG21">
        <v>419.94740000000002</v>
      </c>
      <c r="DH21">
        <v>421.33479999999997</v>
      </c>
      <c r="DI21">
        <v>13.1191</v>
      </c>
      <c r="DJ21">
        <v>12.5815866666667</v>
      </c>
      <c r="DK21">
        <v>423.32339999999999</v>
      </c>
      <c r="DL21">
        <v>13.254099999999999</v>
      </c>
      <c r="DM21">
        <v>700.01026666666701</v>
      </c>
      <c r="DN21">
        <v>100.862533333333</v>
      </c>
      <c r="DO21">
        <v>0.21467686666666699</v>
      </c>
      <c r="DP21">
        <v>31.074560000000002</v>
      </c>
      <c r="DQ21">
        <v>30.937746666666701</v>
      </c>
      <c r="DR21">
        <v>999.9</v>
      </c>
      <c r="DS21">
        <v>0</v>
      </c>
      <c r="DT21">
        <v>0</v>
      </c>
      <c r="DU21">
        <v>10004.166666666701</v>
      </c>
      <c r="DV21">
        <v>0</v>
      </c>
      <c r="DW21">
        <v>2.224996</v>
      </c>
      <c r="DX21">
        <v>-1.32207733333333</v>
      </c>
      <c r="DY21">
        <v>425.59640000000002</v>
      </c>
      <c r="DZ21">
        <v>426.70339999999999</v>
      </c>
      <c r="EA21">
        <v>0.53819899999999998</v>
      </c>
      <c r="EB21">
        <v>421.33479999999997</v>
      </c>
      <c r="EC21">
        <v>12.5815866666667</v>
      </c>
      <c r="ED21">
        <v>1.323296</v>
      </c>
      <c r="EE21">
        <v>1.269012</v>
      </c>
      <c r="EF21">
        <v>11.066086666666701</v>
      </c>
      <c r="EG21">
        <v>10.436766666666699</v>
      </c>
      <c r="EH21">
        <v>1200.00133333333</v>
      </c>
      <c r="EI21">
        <v>0.69200693333333296</v>
      </c>
      <c r="EJ21">
        <v>0.30799306666666698</v>
      </c>
      <c r="EK21">
        <v>0</v>
      </c>
      <c r="EL21">
        <v>236.328</v>
      </c>
      <c r="EM21">
        <v>5.0003000000000002</v>
      </c>
      <c r="EN21">
        <v>2741.4013333333301</v>
      </c>
      <c r="EO21">
        <v>12571.073333333299</v>
      </c>
      <c r="EP21">
        <v>42.557933333333303</v>
      </c>
      <c r="EQ21">
        <v>44.311999999999998</v>
      </c>
      <c r="ER21">
        <v>43.854066666666697</v>
      </c>
      <c r="ES21">
        <v>44.203800000000001</v>
      </c>
      <c r="ET21">
        <v>44.5165333333333</v>
      </c>
      <c r="EU21">
        <v>826.94933333333302</v>
      </c>
      <c r="EV21">
        <v>368.05066666666698</v>
      </c>
      <c r="EW21">
        <v>0</v>
      </c>
      <c r="EX21">
        <v>297</v>
      </c>
      <c r="EY21">
        <v>0</v>
      </c>
      <c r="EZ21">
        <v>236.32149999999999</v>
      </c>
      <c r="FA21">
        <v>-1.7450598434101201</v>
      </c>
      <c r="FB21">
        <v>-4.2136751886660999</v>
      </c>
      <c r="FC21">
        <v>2741.2742307692301</v>
      </c>
      <c r="FD21">
        <v>15</v>
      </c>
      <c r="FE21">
        <v>1661389787</v>
      </c>
      <c r="FF21" t="s">
        <v>452</v>
      </c>
      <c r="FG21">
        <v>1661389785</v>
      </c>
      <c r="FH21">
        <v>1661389787</v>
      </c>
      <c r="FI21">
        <v>59</v>
      </c>
      <c r="FJ21">
        <v>-6.3E-2</v>
      </c>
      <c r="FK21">
        <v>5.0000000000000001E-3</v>
      </c>
      <c r="FL21">
        <v>-3.3759999999999999</v>
      </c>
      <c r="FM21">
        <v>-0.13500000000000001</v>
      </c>
      <c r="FN21">
        <v>421</v>
      </c>
      <c r="FO21">
        <v>13</v>
      </c>
      <c r="FP21">
        <v>0.23</v>
      </c>
      <c r="FQ21">
        <v>0.13</v>
      </c>
      <c r="FR21">
        <v>-1.3305380952381001</v>
      </c>
      <c r="FS21">
        <v>0.24078467532467401</v>
      </c>
      <c r="FT21">
        <v>3.4692154268659299E-2</v>
      </c>
      <c r="FU21">
        <v>1</v>
      </c>
      <c r="FV21">
        <v>236.396735294118</v>
      </c>
      <c r="FW21">
        <v>-1.07592055838615</v>
      </c>
      <c r="FX21">
        <v>0.217460653482762</v>
      </c>
      <c r="FY21">
        <v>0</v>
      </c>
      <c r="FZ21">
        <v>0.54007347619047597</v>
      </c>
      <c r="GA21">
        <v>-4.6810597402596202E-2</v>
      </c>
      <c r="GB21">
        <v>4.9881471473603098E-3</v>
      </c>
      <c r="GC21">
        <v>1</v>
      </c>
      <c r="GD21">
        <v>2</v>
      </c>
      <c r="GE21">
        <v>3</v>
      </c>
      <c r="GF21" t="s">
        <v>437</v>
      </c>
      <c r="GG21">
        <v>3.3284099999999999</v>
      </c>
      <c r="GH21">
        <v>2.9763000000000002</v>
      </c>
      <c r="GI21">
        <v>0.103134</v>
      </c>
      <c r="GJ21">
        <v>0.10273</v>
      </c>
      <c r="GK21">
        <v>7.6019100000000006E-2</v>
      </c>
      <c r="GL21">
        <v>7.2963500000000001E-2</v>
      </c>
      <c r="GM21">
        <v>31389.1</v>
      </c>
      <c r="GN21">
        <v>28349.1</v>
      </c>
      <c r="GO21">
        <v>31220</v>
      </c>
      <c r="GP21">
        <v>28919.8</v>
      </c>
      <c r="GQ21">
        <v>38466.6</v>
      </c>
      <c r="GR21">
        <v>36460</v>
      </c>
      <c r="GS21">
        <v>44281.5</v>
      </c>
      <c r="GT21">
        <v>41996.4</v>
      </c>
      <c r="GU21">
        <v>2.2515000000000001</v>
      </c>
      <c r="GV21">
        <v>2.28552</v>
      </c>
      <c r="GW21">
        <v>0.21924099999999999</v>
      </c>
      <c r="GX21">
        <v>0</v>
      </c>
      <c r="GY21">
        <v>27.379899999999999</v>
      </c>
      <c r="GZ21">
        <v>999.9</v>
      </c>
      <c r="HA21">
        <v>35.252000000000002</v>
      </c>
      <c r="HB21">
        <v>31.602</v>
      </c>
      <c r="HC21">
        <v>16.317699999999999</v>
      </c>
      <c r="HD21">
        <v>61.936199999999999</v>
      </c>
      <c r="HE21">
        <v>43.685899999999997</v>
      </c>
      <c r="HF21">
        <v>2</v>
      </c>
      <c r="HG21">
        <v>-2.74924E-2</v>
      </c>
      <c r="HH21">
        <v>-0.85093700000000005</v>
      </c>
      <c r="HI21">
        <v>19.8476</v>
      </c>
      <c r="HJ21">
        <v>5.2202799999999998</v>
      </c>
      <c r="HK21">
        <v>11.985799999999999</v>
      </c>
      <c r="HL21">
        <v>4.9907000000000004</v>
      </c>
      <c r="HM21">
        <v>3.2949799999999998</v>
      </c>
      <c r="HN21">
        <v>9999</v>
      </c>
      <c r="HO21">
        <v>9999</v>
      </c>
      <c r="HP21">
        <v>999.9</v>
      </c>
      <c r="HQ21">
        <v>9999</v>
      </c>
      <c r="HR21">
        <v>4.9716500000000003</v>
      </c>
      <c r="HS21">
        <v>1.8708800000000001</v>
      </c>
      <c r="HT21">
        <v>1.8704000000000001</v>
      </c>
      <c r="HU21">
        <v>1.8725499999999999</v>
      </c>
      <c r="HV21">
        <v>1.86964</v>
      </c>
      <c r="HW21">
        <v>1.87927</v>
      </c>
      <c r="HX21">
        <v>1.87615</v>
      </c>
      <c r="HY21">
        <v>1.87155</v>
      </c>
      <c r="HZ21">
        <v>0</v>
      </c>
      <c r="IA21">
        <v>0</v>
      </c>
      <c r="IB21">
        <v>0</v>
      </c>
      <c r="IC21">
        <v>4.5</v>
      </c>
      <c r="ID21" t="s">
        <v>429</v>
      </c>
      <c r="IE21" t="s">
        <v>430</v>
      </c>
      <c r="IF21" t="s">
        <v>431</v>
      </c>
      <c r="IG21" t="s">
        <v>431</v>
      </c>
      <c r="IH21" t="s">
        <v>431</v>
      </c>
      <c r="II21" t="s">
        <v>431</v>
      </c>
      <c r="IJ21">
        <v>0</v>
      </c>
      <c r="IK21">
        <v>100</v>
      </c>
      <c r="IL21">
        <v>100</v>
      </c>
      <c r="IM21">
        <v>-3.3759999999999999</v>
      </c>
      <c r="IN21">
        <v>-0.13500000000000001</v>
      </c>
      <c r="IO21">
        <v>-2.5366445702735398</v>
      </c>
      <c r="IP21">
        <v>-2.2040790174604999E-3</v>
      </c>
      <c r="IQ21">
        <v>9.2619741190362804E-7</v>
      </c>
      <c r="IR21">
        <v>-9.2239158235341894E-11</v>
      </c>
      <c r="IS21">
        <v>-0.19799341662038</v>
      </c>
      <c r="IT21">
        <v>-1.9198164839598301E-3</v>
      </c>
      <c r="IU21">
        <v>5.7639259002565302E-4</v>
      </c>
      <c r="IV21">
        <v>-5.2053891959579596E-6</v>
      </c>
      <c r="IW21">
        <v>6</v>
      </c>
      <c r="IX21">
        <v>2107</v>
      </c>
      <c r="IY21">
        <v>1</v>
      </c>
      <c r="IZ21">
        <v>50</v>
      </c>
      <c r="JA21">
        <v>4.5</v>
      </c>
      <c r="JB21">
        <v>14.6</v>
      </c>
      <c r="JC21">
        <v>1.32202</v>
      </c>
      <c r="JD21">
        <v>2.4584999999999999</v>
      </c>
      <c r="JE21">
        <v>2.04956</v>
      </c>
      <c r="JF21">
        <v>2.5622600000000002</v>
      </c>
      <c r="JG21">
        <v>2.2961399999999998</v>
      </c>
      <c r="JH21">
        <v>2.4706999999999999</v>
      </c>
      <c r="JI21">
        <v>35.637999999999998</v>
      </c>
      <c r="JJ21">
        <v>24.253900000000002</v>
      </c>
      <c r="JK21">
        <v>18</v>
      </c>
      <c r="JL21">
        <v>628.74400000000003</v>
      </c>
      <c r="JM21">
        <v>691.17700000000002</v>
      </c>
      <c r="JN21">
        <v>30.600100000000001</v>
      </c>
      <c r="JO21">
        <v>27.084800000000001</v>
      </c>
      <c r="JP21">
        <v>29.9999</v>
      </c>
      <c r="JQ21">
        <v>26.843299999999999</v>
      </c>
      <c r="JR21">
        <v>26.815899999999999</v>
      </c>
      <c r="JS21">
        <v>26.4834</v>
      </c>
      <c r="JT21">
        <v>100</v>
      </c>
      <c r="JU21">
        <v>0</v>
      </c>
      <c r="JV21">
        <v>30.535499999999999</v>
      </c>
      <c r="JW21">
        <v>421.28</v>
      </c>
      <c r="JX21">
        <v>0</v>
      </c>
      <c r="JY21">
        <v>99.770600000000002</v>
      </c>
      <c r="JZ21">
        <v>96.297799999999995</v>
      </c>
    </row>
    <row r="22" spans="1:286" x14ac:dyDescent="0.2">
      <c r="A22">
        <v>6</v>
      </c>
      <c r="B22">
        <v>1661390067</v>
      </c>
      <c r="C22">
        <v>2143.9000000953702</v>
      </c>
      <c r="D22" t="s">
        <v>453</v>
      </c>
      <c r="E22" t="s">
        <v>454</v>
      </c>
      <c r="F22">
        <v>15</v>
      </c>
      <c r="G22" t="s">
        <v>421</v>
      </c>
      <c r="H22" t="s">
        <v>422</v>
      </c>
      <c r="J22" t="s">
        <v>423</v>
      </c>
      <c r="K22">
        <v>1661390059</v>
      </c>
      <c r="L22">
        <f t="shared" si="0"/>
        <v>2.3417495698687669E-3</v>
      </c>
      <c r="M22">
        <f t="shared" si="1"/>
        <v>2.3417495698687669</v>
      </c>
      <c r="N22">
        <f t="shared" si="2"/>
        <v>3.7927632588642939</v>
      </c>
      <c r="O22">
        <f t="shared" si="3"/>
        <v>419.99213333333302</v>
      </c>
      <c r="P22">
        <f t="shared" si="4"/>
        <v>284.64769174300795</v>
      </c>
      <c r="Q22">
        <f t="shared" si="5"/>
        <v>28.771498676401851</v>
      </c>
      <c r="R22">
        <f t="shared" si="6"/>
        <v>42.451786748402483</v>
      </c>
      <c r="S22">
        <f t="shared" si="7"/>
        <v>5.5062836119594047E-2</v>
      </c>
      <c r="T22">
        <f t="shared" si="8"/>
        <v>3.0238835563257576</v>
      </c>
      <c r="U22">
        <f t="shared" si="9"/>
        <v>5.4511821767952648E-2</v>
      </c>
      <c r="V22">
        <f t="shared" si="10"/>
        <v>3.411893542318073E-2</v>
      </c>
      <c r="W22">
        <f t="shared" si="11"/>
        <v>212.83087151194479</v>
      </c>
      <c r="X22">
        <f t="shared" si="12"/>
        <v>34.624240223267229</v>
      </c>
      <c r="Y22">
        <f t="shared" si="13"/>
        <v>34.624240223267229</v>
      </c>
      <c r="Z22">
        <f t="shared" si="14"/>
        <v>5.5318956322960062</v>
      </c>
      <c r="AA22">
        <f t="shared" si="15"/>
        <v>25.028922863685242</v>
      </c>
      <c r="AB22">
        <f t="shared" si="16"/>
        <v>1.3372933913758411</v>
      </c>
      <c r="AC22">
        <f t="shared" si="17"/>
        <v>5.342992180123483</v>
      </c>
      <c r="AD22">
        <f t="shared" si="18"/>
        <v>4.1946022409201653</v>
      </c>
      <c r="AE22">
        <f t="shared" si="19"/>
        <v>-103.27115603121263</v>
      </c>
      <c r="AF22">
        <f t="shared" si="20"/>
        <v>-101.77567630102375</v>
      </c>
      <c r="AG22">
        <f t="shared" si="21"/>
        <v>-7.8078152538091956</v>
      </c>
      <c r="AH22">
        <f t="shared" si="22"/>
        <v>-2.377607410078042E-2</v>
      </c>
      <c r="AI22">
        <v>86</v>
      </c>
      <c r="AJ22">
        <v>12</v>
      </c>
      <c r="AK22">
        <f t="shared" si="23"/>
        <v>1</v>
      </c>
      <c r="AL22">
        <f t="shared" si="24"/>
        <v>0</v>
      </c>
      <c r="AM22">
        <f t="shared" si="25"/>
        <v>52072.847832927102</v>
      </c>
      <c r="AN22" t="s">
        <v>424</v>
      </c>
      <c r="AO22">
        <v>7931.1</v>
      </c>
      <c r="AP22">
        <v>368.05599999999998</v>
      </c>
      <c r="AQ22">
        <v>1354.18781621874</v>
      </c>
      <c r="AR22">
        <f t="shared" si="26"/>
        <v>0.72820904486667715</v>
      </c>
      <c r="AS22">
        <v>-14.9057536806072</v>
      </c>
      <c r="AT22" t="s">
        <v>455</v>
      </c>
      <c r="AU22">
        <v>8267.19</v>
      </c>
      <c r="AV22">
        <v>228.19283999999999</v>
      </c>
      <c r="AW22">
        <v>249.60523576085899</v>
      </c>
      <c r="AX22">
        <f t="shared" si="27"/>
        <v>8.5785042511583032E-2</v>
      </c>
      <c r="AY22">
        <v>0.5</v>
      </c>
      <c r="AZ22">
        <f t="shared" si="28"/>
        <v>1019.0378633740671</v>
      </c>
      <c r="BA22">
        <f t="shared" si="29"/>
        <v>3.7927632588642939</v>
      </c>
      <c r="BB22">
        <f t="shared" si="30"/>
        <v>43.709103215228545</v>
      </c>
      <c r="BC22">
        <f t="shared" si="31"/>
        <v>1.8349187612676239E-2</v>
      </c>
      <c r="BD22">
        <f t="shared" si="32"/>
        <v>4.4253181512432542</v>
      </c>
      <c r="BE22">
        <f t="shared" si="33"/>
        <v>167.08845185453595</v>
      </c>
      <c r="BF22" t="s">
        <v>456</v>
      </c>
      <c r="BG22">
        <v>178.93</v>
      </c>
      <c r="BH22">
        <f t="shared" si="34"/>
        <v>178.93</v>
      </c>
      <c r="BI22">
        <f t="shared" si="35"/>
        <v>0.2831480499414335</v>
      </c>
      <c r="BJ22">
        <f t="shared" si="36"/>
        <v>0.30296886215295099</v>
      </c>
      <c r="BK22">
        <f t="shared" si="37"/>
        <v>0.93986405809386697</v>
      </c>
      <c r="BL22">
        <f t="shared" si="38"/>
        <v>-0.18077043148180436</v>
      </c>
      <c r="BM22">
        <f t="shared" si="39"/>
        <v>1.1201165628073264</v>
      </c>
      <c r="BN22">
        <f t="shared" si="40"/>
        <v>0.23756318780653907</v>
      </c>
      <c r="BO22">
        <f t="shared" si="41"/>
        <v>0.76243681219346093</v>
      </c>
      <c r="BP22">
        <v>2157</v>
      </c>
      <c r="BQ22">
        <v>290</v>
      </c>
      <c r="BR22">
        <v>247.02</v>
      </c>
      <c r="BS22">
        <v>135</v>
      </c>
      <c r="BT22">
        <v>8267.19</v>
      </c>
      <c r="BU22">
        <v>246.32</v>
      </c>
      <c r="BV22">
        <v>0.7</v>
      </c>
      <c r="BW22">
        <v>300</v>
      </c>
      <c r="BX22">
        <v>24.1</v>
      </c>
      <c r="BY22">
        <v>249.60523576085899</v>
      </c>
      <c r="BZ22">
        <v>1.3420020898429701</v>
      </c>
      <c r="CA22">
        <v>-2.7172039907969801</v>
      </c>
      <c r="CB22">
        <v>0.98180977121278701</v>
      </c>
      <c r="CC22">
        <v>0.21479136701111901</v>
      </c>
      <c r="CD22">
        <v>-5.8633866518353903E-3</v>
      </c>
      <c r="CE22">
        <v>290</v>
      </c>
      <c r="CF22">
        <v>246.98</v>
      </c>
      <c r="CG22">
        <v>735</v>
      </c>
      <c r="CH22">
        <v>8243.93</v>
      </c>
      <c r="CI22">
        <v>246.31</v>
      </c>
      <c r="CJ22">
        <v>0.67</v>
      </c>
      <c r="CX22">
        <f t="shared" si="42"/>
        <v>1199.9946666666699</v>
      </c>
      <c r="CY22">
        <f t="shared" si="43"/>
        <v>1019.0378633740671</v>
      </c>
      <c r="CZ22">
        <f t="shared" si="44"/>
        <v>0.84920199370947014</v>
      </c>
      <c r="DA22">
        <f t="shared" si="45"/>
        <v>0.17735984785927733</v>
      </c>
      <c r="DB22">
        <v>2</v>
      </c>
      <c r="DC22">
        <v>0.5</v>
      </c>
      <c r="DD22" t="s">
        <v>426</v>
      </c>
      <c r="DE22">
        <v>2</v>
      </c>
      <c r="DF22">
        <v>1661390059</v>
      </c>
      <c r="DG22">
        <v>419.99213333333302</v>
      </c>
      <c r="DH22">
        <v>421.35680000000002</v>
      </c>
      <c r="DI22">
        <v>13.230366666666701</v>
      </c>
      <c r="DJ22">
        <v>12.57014</v>
      </c>
      <c r="DK22">
        <v>423.37113333333298</v>
      </c>
      <c r="DL22">
        <v>13.358826666666699</v>
      </c>
      <c r="DM22">
        <v>699.99213333333296</v>
      </c>
      <c r="DN22">
        <v>100.858133333333</v>
      </c>
      <c r="DO22">
        <v>0.21944259999999999</v>
      </c>
      <c r="DP22">
        <v>33.999940000000002</v>
      </c>
      <c r="DQ22">
        <v>33.717926666666699</v>
      </c>
      <c r="DR22">
        <v>999.9</v>
      </c>
      <c r="DS22">
        <v>0</v>
      </c>
      <c r="DT22">
        <v>0</v>
      </c>
      <c r="DU22">
        <v>9991.5833333333303</v>
      </c>
      <c r="DV22">
        <v>0</v>
      </c>
      <c r="DW22">
        <v>2.2241399999999998</v>
      </c>
      <c r="DX22">
        <v>-1.35982133333333</v>
      </c>
      <c r="DY22">
        <v>425.62819999999999</v>
      </c>
      <c r="DZ22">
        <v>426.72073333333299</v>
      </c>
      <c r="EA22">
        <v>0.66021793333333301</v>
      </c>
      <c r="EB22">
        <v>421.35680000000002</v>
      </c>
      <c r="EC22">
        <v>12.57014</v>
      </c>
      <c r="ED22">
        <v>1.3343879999999999</v>
      </c>
      <c r="EE22">
        <v>1.2677993333333299</v>
      </c>
      <c r="EF22">
        <v>11.1918666666667</v>
      </c>
      <c r="EG22">
        <v>10.4224266666667</v>
      </c>
      <c r="EH22">
        <v>1199.9946666666699</v>
      </c>
      <c r="EI22">
        <v>0.6919824</v>
      </c>
      <c r="EJ22">
        <v>0.3080176</v>
      </c>
      <c r="EK22">
        <v>0</v>
      </c>
      <c r="EL22">
        <v>228.18793333333301</v>
      </c>
      <c r="EM22">
        <v>5.0003000000000002</v>
      </c>
      <c r="EN22">
        <v>2656.28733333333</v>
      </c>
      <c r="EO22">
        <v>12570.9533333333</v>
      </c>
      <c r="EP22">
        <v>43.245733333333298</v>
      </c>
      <c r="EQ22">
        <v>44.832999999999998</v>
      </c>
      <c r="ER22">
        <v>44.470666666666702</v>
      </c>
      <c r="ES22">
        <v>44.787199999999999</v>
      </c>
      <c r="ET22">
        <v>45.383200000000002</v>
      </c>
      <c r="EU22">
        <v>826.91600000000005</v>
      </c>
      <c r="EV22">
        <v>368.07799999999997</v>
      </c>
      <c r="EW22">
        <v>0</v>
      </c>
      <c r="EX22">
        <v>296.40000009536698</v>
      </c>
      <c r="EY22">
        <v>0</v>
      </c>
      <c r="EZ22">
        <v>228.19283999999999</v>
      </c>
      <c r="FA22">
        <v>0.12169232524394701</v>
      </c>
      <c r="FB22">
        <v>1.37538459636913</v>
      </c>
      <c r="FC22">
        <v>2656.3056000000001</v>
      </c>
      <c r="FD22">
        <v>15</v>
      </c>
      <c r="FE22">
        <v>1661390095.0999999</v>
      </c>
      <c r="FF22" t="s">
        <v>457</v>
      </c>
      <c r="FG22">
        <v>1661390095.0999999</v>
      </c>
      <c r="FH22">
        <v>1661389787</v>
      </c>
      <c r="FI22">
        <v>60</v>
      </c>
      <c r="FJ22">
        <v>-3.0000000000000001E-3</v>
      </c>
      <c r="FK22">
        <v>5.0000000000000001E-3</v>
      </c>
      <c r="FL22">
        <v>-3.379</v>
      </c>
      <c r="FM22">
        <v>-0.13500000000000001</v>
      </c>
      <c r="FN22">
        <v>421</v>
      </c>
      <c r="FO22">
        <v>13</v>
      </c>
      <c r="FP22">
        <v>0.91</v>
      </c>
      <c r="FQ22">
        <v>0.13</v>
      </c>
      <c r="FR22">
        <v>-1.3639242857142899</v>
      </c>
      <c r="FS22">
        <v>-6.4237402597401794E-2</v>
      </c>
      <c r="FT22">
        <v>3.16216796595278E-2</v>
      </c>
      <c r="FU22">
        <v>1</v>
      </c>
      <c r="FV22">
        <v>228.18961764705901</v>
      </c>
      <c r="FW22">
        <v>4.2368226045971201E-2</v>
      </c>
      <c r="FX22">
        <v>0.16364883758072599</v>
      </c>
      <c r="FY22">
        <v>1</v>
      </c>
      <c r="FZ22">
        <v>0.65853128571428599</v>
      </c>
      <c r="GA22">
        <v>5.2575116883116203E-2</v>
      </c>
      <c r="GB22">
        <v>6.2463286065675798E-3</v>
      </c>
      <c r="GC22">
        <v>1</v>
      </c>
      <c r="GD22">
        <v>3</v>
      </c>
      <c r="GE22">
        <v>3</v>
      </c>
      <c r="GF22" t="s">
        <v>458</v>
      </c>
      <c r="GG22">
        <v>3.32843</v>
      </c>
      <c r="GH22">
        <v>2.98115</v>
      </c>
      <c r="GI22">
        <v>0.103121</v>
      </c>
      <c r="GJ22">
        <v>0.102716</v>
      </c>
      <c r="GK22">
        <v>7.65295E-2</v>
      </c>
      <c r="GL22">
        <v>7.2891600000000001E-2</v>
      </c>
      <c r="GM22">
        <v>31384.3</v>
      </c>
      <c r="GN22">
        <v>28345.8</v>
      </c>
      <c r="GO22">
        <v>31215.200000000001</v>
      </c>
      <c r="GP22">
        <v>28916.7</v>
      </c>
      <c r="GQ22">
        <v>38439.199999999997</v>
      </c>
      <c r="GR22">
        <v>36458.400000000001</v>
      </c>
      <c r="GS22">
        <v>44274.6</v>
      </c>
      <c r="GT22">
        <v>41991.3</v>
      </c>
      <c r="GU22">
        <v>2.2593299999999998</v>
      </c>
      <c r="GV22">
        <v>2.2841999999999998</v>
      </c>
      <c r="GW22">
        <v>0.26105699999999998</v>
      </c>
      <c r="GX22">
        <v>0</v>
      </c>
      <c r="GY22">
        <v>29.499099999999999</v>
      </c>
      <c r="GZ22">
        <v>999.9</v>
      </c>
      <c r="HA22">
        <v>35.026000000000003</v>
      </c>
      <c r="HB22">
        <v>31.611999999999998</v>
      </c>
      <c r="HC22">
        <v>16.222300000000001</v>
      </c>
      <c r="HD22">
        <v>61.816299999999998</v>
      </c>
      <c r="HE22">
        <v>43.722000000000001</v>
      </c>
      <c r="HF22">
        <v>2</v>
      </c>
      <c r="HG22">
        <v>-1.6082300000000001E-2</v>
      </c>
      <c r="HH22">
        <v>-3.23508</v>
      </c>
      <c r="HI22">
        <v>19.717700000000001</v>
      </c>
      <c r="HJ22">
        <v>5.2267200000000003</v>
      </c>
      <c r="HK22">
        <v>11.986000000000001</v>
      </c>
      <c r="HL22">
        <v>4.9922500000000003</v>
      </c>
      <c r="HM22">
        <v>3.2955299999999998</v>
      </c>
      <c r="HN22">
        <v>9999</v>
      </c>
      <c r="HO22">
        <v>9999</v>
      </c>
      <c r="HP22">
        <v>999.9</v>
      </c>
      <c r="HQ22">
        <v>9999</v>
      </c>
      <c r="HR22">
        <v>4.9716699999999996</v>
      </c>
      <c r="HS22">
        <v>1.8709</v>
      </c>
      <c r="HT22">
        <v>1.87039</v>
      </c>
      <c r="HU22">
        <v>1.87253</v>
      </c>
      <c r="HV22">
        <v>1.8696600000000001</v>
      </c>
      <c r="HW22">
        <v>1.87927</v>
      </c>
      <c r="HX22">
        <v>1.8761000000000001</v>
      </c>
      <c r="HY22">
        <v>1.87154</v>
      </c>
      <c r="HZ22">
        <v>0</v>
      </c>
      <c r="IA22">
        <v>0</v>
      </c>
      <c r="IB22">
        <v>0</v>
      </c>
      <c r="IC22">
        <v>4.5</v>
      </c>
      <c r="ID22" t="s">
        <v>429</v>
      </c>
      <c r="IE22" t="s">
        <v>430</v>
      </c>
      <c r="IF22" t="s">
        <v>431</v>
      </c>
      <c r="IG22" t="s">
        <v>431</v>
      </c>
      <c r="IH22" t="s">
        <v>431</v>
      </c>
      <c r="II22" t="s">
        <v>431</v>
      </c>
      <c r="IJ22">
        <v>0</v>
      </c>
      <c r="IK22">
        <v>100</v>
      </c>
      <c r="IL22">
        <v>100</v>
      </c>
      <c r="IM22">
        <v>-3.379</v>
      </c>
      <c r="IN22">
        <v>-0.12839999999999999</v>
      </c>
      <c r="IO22">
        <v>-2.6000325375196298</v>
      </c>
      <c r="IP22">
        <v>-2.2040790174604999E-3</v>
      </c>
      <c r="IQ22">
        <v>9.2619741190362804E-7</v>
      </c>
      <c r="IR22">
        <v>-9.2239158235341894E-11</v>
      </c>
      <c r="IS22">
        <v>-0.193278144488927</v>
      </c>
      <c r="IT22">
        <v>-1.9198164839598301E-3</v>
      </c>
      <c r="IU22">
        <v>5.7639259002565302E-4</v>
      </c>
      <c r="IV22">
        <v>-5.2053891959579596E-6</v>
      </c>
      <c r="IW22">
        <v>6</v>
      </c>
      <c r="IX22">
        <v>2107</v>
      </c>
      <c r="IY22">
        <v>1</v>
      </c>
      <c r="IZ22">
        <v>50</v>
      </c>
      <c r="JA22">
        <v>4.7</v>
      </c>
      <c r="JB22">
        <v>4.7</v>
      </c>
      <c r="JC22">
        <v>1.32324</v>
      </c>
      <c r="JD22">
        <v>2.4621599999999999</v>
      </c>
      <c r="JE22">
        <v>2.04956</v>
      </c>
      <c r="JF22">
        <v>2.5610400000000002</v>
      </c>
      <c r="JG22">
        <v>2.2961399999999998</v>
      </c>
      <c r="JH22">
        <v>2.49146</v>
      </c>
      <c r="JI22">
        <v>35.614800000000002</v>
      </c>
      <c r="JJ22">
        <v>24.227599999999999</v>
      </c>
      <c r="JK22">
        <v>18</v>
      </c>
      <c r="JL22">
        <v>635.529</v>
      </c>
      <c r="JM22">
        <v>691.15499999999997</v>
      </c>
      <c r="JN22">
        <v>35.150599999999997</v>
      </c>
      <c r="JO22">
        <v>27.200500000000002</v>
      </c>
      <c r="JP22">
        <v>29.999700000000001</v>
      </c>
      <c r="JQ22">
        <v>26.9331</v>
      </c>
      <c r="JR22">
        <v>26.904599999999999</v>
      </c>
      <c r="JS22">
        <v>26.502300000000002</v>
      </c>
      <c r="JT22">
        <v>100</v>
      </c>
      <c r="JU22">
        <v>0</v>
      </c>
      <c r="JV22">
        <v>35.098599999999998</v>
      </c>
      <c r="JW22">
        <v>421.36500000000001</v>
      </c>
      <c r="JX22">
        <v>0</v>
      </c>
      <c r="JY22">
        <v>99.755300000000005</v>
      </c>
      <c r="JZ22">
        <v>96.286799999999999</v>
      </c>
    </row>
    <row r="23" spans="1:286" x14ac:dyDescent="0.2">
      <c r="A23">
        <v>7</v>
      </c>
      <c r="B23">
        <v>1661390367.0999999</v>
      </c>
      <c r="C23">
        <v>2444</v>
      </c>
      <c r="D23" t="s">
        <v>459</v>
      </c>
      <c r="E23" t="s">
        <v>460</v>
      </c>
      <c r="F23">
        <v>15</v>
      </c>
      <c r="G23" t="s">
        <v>421</v>
      </c>
      <c r="H23" t="s">
        <v>422</v>
      </c>
      <c r="J23" t="s">
        <v>423</v>
      </c>
      <c r="K23">
        <v>1661390359.0999999</v>
      </c>
      <c r="L23">
        <f t="shared" si="0"/>
        <v>2.835565763501463E-3</v>
      </c>
      <c r="M23">
        <f t="shared" si="1"/>
        <v>2.8355657635014628</v>
      </c>
      <c r="N23">
        <f t="shared" si="2"/>
        <v>2.7668837801012534</v>
      </c>
      <c r="O23">
        <f t="shared" si="3"/>
        <v>420.07726666666701</v>
      </c>
      <c r="P23">
        <f t="shared" si="4"/>
        <v>306.94496782812581</v>
      </c>
      <c r="Q23">
        <f t="shared" si="5"/>
        <v>31.024204830380732</v>
      </c>
      <c r="R23">
        <f t="shared" si="6"/>
        <v>42.45895691943953</v>
      </c>
      <c r="S23">
        <f t="shared" si="7"/>
        <v>5.4166119586560722E-2</v>
      </c>
      <c r="T23">
        <f t="shared" si="8"/>
        <v>3.0257809511606331</v>
      </c>
      <c r="U23">
        <f t="shared" si="9"/>
        <v>5.363314311074488E-2</v>
      </c>
      <c r="V23">
        <f t="shared" si="10"/>
        <v>3.3568163095845996E-2</v>
      </c>
      <c r="W23">
        <f t="shared" si="11"/>
        <v>212.82852287245606</v>
      </c>
      <c r="X23">
        <f t="shared" si="12"/>
        <v>37.521299462418497</v>
      </c>
      <c r="Y23">
        <f t="shared" si="13"/>
        <v>37.521299462418497</v>
      </c>
      <c r="Z23">
        <f t="shared" si="14"/>
        <v>6.4865084034786387</v>
      </c>
      <c r="AA23">
        <f t="shared" si="15"/>
        <v>21.38428887330419</v>
      </c>
      <c r="AB23">
        <f t="shared" si="16"/>
        <v>1.3499067269044798</v>
      </c>
      <c r="AC23">
        <f t="shared" si="17"/>
        <v>6.3126098553114955</v>
      </c>
      <c r="AD23">
        <f t="shared" si="18"/>
        <v>5.1366016765741591</v>
      </c>
      <c r="AE23">
        <f t="shared" si="19"/>
        <v>-125.04845017041451</v>
      </c>
      <c r="AF23">
        <f t="shared" si="20"/>
        <v>-81.374725084979517</v>
      </c>
      <c r="AG23">
        <f t="shared" si="21"/>
        <v>-6.4208241340988987</v>
      </c>
      <c r="AH23">
        <f t="shared" si="22"/>
        <v>-1.547651703685915E-2</v>
      </c>
      <c r="AI23">
        <v>81</v>
      </c>
      <c r="AJ23">
        <v>12</v>
      </c>
      <c r="AK23">
        <f t="shared" si="23"/>
        <v>1</v>
      </c>
      <c r="AL23">
        <f t="shared" si="24"/>
        <v>0</v>
      </c>
      <c r="AM23">
        <f t="shared" si="25"/>
        <v>51621.782167126519</v>
      </c>
      <c r="AN23" t="s">
        <v>424</v>
      </c>
      <c r="AO23">
        <v>7931.1</v>
      </c>
      <c r="AP23">
        <v>368.05599999999998</v>
      </c>
      <c r="AQ23">
        <v>1354.18781621874</v>
      </c>
      <c r="AR23">
        <f t="shared" si="26"/>
        <v>0.72820904486667715</v>
      </c>
      <c r="AS23">
        <v>-14.9057536806072</v>
      </c>
      <c r="AT23" t="s">
        <v>461</v>
      </c>
      <c r="AU23">
        <v>8260.6299999999992</v>
      </c>
      <c r="AV23">
        <v>222.34884</v>
      </c>
      <c r="AW23">
        <v>239.177380152447</v>
      </c>
      <c r="AX23">
        <f t="shared" si="27"/>
        <v>7.0360082302602489E-2</v>
      </c>
      <c r="AY23">
        <v>0.5</v>
      </c>
      <c r="AZ23">
        <f t="shared" si="28"/>
        <v>1019.0336172396171</v>
      </c>
      <c r="BA23">
        <f t="shared" si="29"/>
        <v>2.7668837801012534</v>
      </c>
      <c r="BB23">
        <f t="shared" si="30"/>
        <v>35.849644589049092</v>
      </c>
      <c r="BC23">
        <f t="shared" si="31"/>
        <v>1.7342546076723673E-2</v>
      </c>
      <c r="BD23">
        <f t="shared" si="32"/>
        <v>4.6618557129257248</v>
      </c>
      <c r="BE23">
        <f t="shared" si="33"/>
        <v>162.35017524300417</v>
      </c>
      <c r="BF23" t="s">
        <v>462</v>
      </c>
      <c r="BG23">
        <v>179.46</v>
      </c>
      <c r="BH23">
        <f t="shared" si="34"/>
        <v>179.46</v>
      </c>
      <c r="BI23">
        <f t="shared" si="35"/>
        <v>0.24967821001461044</v>
      </c>
      <c r="BJ23">
        <f t="shared" si="36"/>
        <v>0.28180305481397505</v>
      </c>
      <c r="BK23">
        <f t="shared" si="37"/>
        <v>0.94916492201174929</v>
      </c>
      <c r="BL23">
        <f t="shared" si="38"/>
        <v>-0.13057666331586285</v>
      </c>
      <c r="BM23">
        <f t="shared" si="39"/>
        <v>1.1306910675914807</v>
      </c>
      <c r="BN23">
        <f t="shared" si="40"/>
        <v>0.22744609873798291</v>
      </c>
      <c r="BO23">
        <f t="shared" si="41"/>
        <v>0.77255390126201706</v>
      </c>
      <c r="BP23">
        <v>2159</v>
      </c>
      <c r="BQ23">
        <v>290</v>
      </c>
      <c r="BR23">
        <v>238.48</v>
      </c>
      <c r="BS23">
        <v>155</v>
      </c>
      <c r="BT23">
        <v>8260.6299999999992</v>
      </c>
      <c r="BU23">
        <v>238.2</v>
      </c>
      <c r="BV23">
        <v>0.28000000000000003</v>
      </c>
      <c r="BW23">
        <v>300</v>
      </c>
      <c r="BX23">
        <v>24.1</v>
      </c>
      <c r="BY23">
        <v>239.177380152447</v>
      </c>
      <c r="BZ23">
        <v>1.12758536340468</v>
      </c>
      <c r="CA23">
        <v>-0.80502721996732496</v>
      </c>
      <c r="CB23">
        <v>0.82446276783796701</v>
      </c>
      <c r="CC23">
        <v>3.2929060314432698E-2</v>
      </c>
      <c r="CD23">
        <v>-5.8603635150166799E-3</v>
      </c>
      <c r="CE23">
        <v>290</v>
      </c>
      <c r="CF23">
        <v>239.6</v>
      </c>
      <c r="CG23">
        <v>865</v>
      </c>
      <c r="CH23">
        <v>8235.5400000000009</v>
      </c>
      <c r="CI23">
        <v>238.2</v>
      </c>
      <c r="CJ23">
        <v>1.4</v>
      </c>
      <c r="CX23">
        <f t="shared" si="42"/>
        <v>1199.99066666667</v>
      </c>
      <c r="CY23">
        <f t="shared" si="43"/>
        <v>1019.0336172396171</v>
      </c>
      <c r="CZ23">
        <f t="shared" si="44"/>
        <v>0.84920128593190247</v>
      </c>
      <c r="DA23">
        <f t="shared" si="45"/>
        <v>0.17735848184857173</v>
      </c>
      <c r="DB23">
        <v>2</v>
      </c>
      <c r="DC23">
        <v>0.5</v>
      </c>
      <c r="DD23" t="s">
        <v>426</v>
      </c>
      <c r="DE23">
        <v>2</v>
      </c>
      <c r="DF23">
        <v>1661390359.0999999</v>
      </c>
      <c r="DG23">
        <v>420.07726666666701</v>
      </c>
      <c r="DH23">
        <v>421.20813333333302</v>
      </c>
      <c r="DI23">
        <v>13.3556066666667</v>
      </c>
      <c r="DJ23">
        <v>12.5562666666667</v>
      </c>
      <c r="DK23">
        <v>423.39626666666697</v>
      </c>
      <c r="DL23">
        <v>13.482760000000001</v>
      </c>
      <c r="DM23">
        <v>700.00126666666699</v>
      </c>
      <c r="DN23">
        <v>100.851133333333</v>
      </c>
      <c r="DO23">
        <v>0.2230268</v>
      </c>
      <c r="DP23">
        <v>37.022453333333303</v>
      </c>
      <c r="DQ23">
        <v>36.573893333333302</v>
      </c>
      <c r="DR23">
        <v>999.9</v>
      </c>
      <c r="DS23">
        <v>0</v>
      </c>
      <c r="DT23">
        <v>0</v>
      </c>
      <c r="DU23">
        <v>10003.743333333299</v>
      </c>
      <c r="DV23">
        <v>0</v>
      </c>
      <c r="DW23">
        <v>2.2241399999999998</v>
      </c>
      <c r="DX23">
        <v>-1.1892240000000001</v>
      </c>
      <c r="DY23">
        <v>425.70446666666697</v>
      </c>
      <c r="DZ23">
        <v>426.56426666666698</v>
      </c>
      <c r="EA23">
        <v>0.79933920000000003</v>
      </c>
      <c r="EB23">
        <v>421.20813333333302</v>
      </c>
      <c r="EC23">
        <v>12.5562666666667</v>
      </c>
      <c r="ED23">
        <v>1.3469279999999999</v>
      </c>
      <c r="EE23">
        <v>1.2663133333333301</v>
      </c>
      <c r="EF23">
        <v>11.3329733333333</v>
      </c>
      <c r="EG23">
        <v>10.404873333333301</v>
      </c>
      <c r="EH23">
        <v>1199.99066666667</v>
      </c>
      <c r="EI23">
        <v>0.69200779999999995</v>
      </c>
      <c r="EJ23">
        <v>0.30799219999999999</v>
      </c>
      <c r="EK23">
        <v>0</v>
      </c>
      <c r="EL23">
        <v>222.329466666667</v>
      </c>
      <c r="EM23">
        <v>5.0003000000000002</v>
      </c>
      <c r="EN23">
        <v>2598.1466666666702</v>
      </c>
      <c r="EO23">
        <v>12570.973333333301</v>
      </c>
      <c r="EP23">
        <v>43.9705333333333</v>
      </c>
      <c r="EQ23">
        <v>45.3832666666667</v>
      </c>
      <c r="ER23">
        <v>45.099733333333297</v>
      </c>
      <c r="ES23">
        <v>45.408133333333303</v>
      </c>
      <c r="ET23">
        <v>46.278933333333299</v>
      </c>
      <c r="EU23">
        <v>826.94200000000001</v>
      </c>
      <c r="EV23">
        <v>368.04866666666697</v>
      </c>
      <c r="EW23">
        <v>0</v>
      </c>
      <c r="EX23">
        <v>296.40000009536698</v>
      </c>
      <c r="EY23">
        <v>0</v>
      </c>
      <c r="EZ23">
        <v>222.34884</v>
      </c>
      <c r="FA23">
        <v>-0.225307695122762</v>
      </c>
      <c r="FB23">
        <v>0.412307696351769</v>
      </c>
      <c r="FC23">
        <v>2598.1264000000001</v>
      </c>
      <c r="FD23">
        <v>15</v>
      </c>
      <c r="FE23">
        <v>1661390391.0999999</v>
      </c>
      <c r="FF23" t="s">
        <v>463</v>
      </c>
      <c r="FG23">
        <v>1661390391.0999999</v>
      </c>
      <c r="FH23">
        <v>1661389787</v>
      </c>
      <c r="FI23">
        <v>61</v>
      </c>
      <c r="FJ23">
        <v>0.06</v>
      </c>
      <c r="FK23">
        <v>5.0000000000000001E-3</v>
      </c>
      <c r="FL23">
        <v>-3.319</v>
      </c>
      <c r="FM23">
        <v>-0.13500000000000001</v>
      </c>
      <c r="FN23">
        <v>421</v>
      </c>
      <c r="FO23">
        <v>13</v>
      </c>
      <c r="FP23">
        <v>0.31</v>
      </c>
      <c r="FQ23">
        <v>0.13</v>
      </c>
      <c r="FR23">
        <v>-1.2039375000000001</v>
      </c>
      <c r="FS23">
        <v>0.39046691729323202</v>
      </c>
      <c r="FT23">
        <v>4.62341161778832E-2</v>
      </c>
      <c r="FU23">
        <v>1</v>
      </c>
      <c r="FV23">
        <v>222.37288235294099</v>
      </c>
      <c r="FW23">
        <v>-0.62997708456209001</v>
      </c>
      <c r="FX23">
        <v>0.17579261924978301</v>
      </c>
      <c r="FY23">
        <v>1</v>
      </c>
      <c r="FZ23">
        <v>0.79911940000000004</v>
      </c>
      <c r="GA23">
        <v>6.5689624060149302E-3</v>
      </c>
      <c r="GB23">
        <v>9.2962779648632105E-4</v>
      </c>
      <c r="GC23">
        <v>1</v>
      </c>
      <c r="GD23">
        <v>3</v>
      </c>
      <c r="GE23">
        <v>3</v>
      </c>
      <c r="GF23" t="s">
        <v>458</v>
      </c>
      <c r="GG23">
        <v>3.3283999999999998</v>
      </c>
      <c r="GH23">
        <v>2.9843999999999999</v>
      </c>
      <c r="GI23">
        <v>0.10308</v>
      </c>
      <c r="GJ23">
        <v>0.10263799999999999</v>
      </c>
      <c r="GK23">
        <v>7.6972200000000005E-2</v>
      </c>
      <c r="GL23">
        <v>7.2803699999999999E-2</v>
      </c>
      <c r="GM23">
        <v>31379</v>
      </c>
      <c r="GN23">
        <v>28340.9</v>
      </c>
      <c r="GO23">
        <v>31209.599999999999</v>
      </c>
      <c r="GP23">
        <v>28910.2</v>
      </c>
      <c r="GQ23">
        <v>38412.800000000003</v>
      </c>
      <c r="GR23">
        <v>36453</v>
      </c>
      <c r="GS23">
        <v>44265.599999999999</v>
      </c>
      <c r="GT23">
        <v>41981.4</v>
      </c>
      <c r="GU23">
        <v>2.2646299999999999</v>
      </c>
      <c r="GV23">
        <v>2.28145</v>
      </c>
      <c r="GW23">
        <v>0.30780600000000002</v>
      </c>
      <c r="GX23">
        <v>0</v>
      </c>
      <c r="GY23">
        <v>31.6083</v>
      </c>
      <c r="GZ23">
        <v>999.9</v>
      </c>
      <c r="HA23">
        <v>34.880000000000003</v>
      </c>
      <c r="HB23">
        <v>31.632000000000001</v>
      </c>
      <c r="HC23">
        <v>16.175699999999999</v>
      </c>
      <c r="HD23">
        <v>61.090800000000002</v>
      </c>
      <c r="HE23">
        <v>43.814100000000003</v>
      </c>
      <c r="HF23">
        <v>2</v>
      </c>
      <c r="HG23">
        <v>-3.8490899999999999E-3</v>
      </c>
      <c r="HH23">
        <v>-3.5688800000000001</v>
      </c>
      <c r="HI23">
        <v>19.701499999999999</v>
      </c>
      <c r="HJ23">
        <v>5.2222299999999997</v>
      </c>
      <c r="HK23">
        <v>11.986000000000001</v>
      </c>
      <c r="HL23">
        <v>4.9917999999999996</v>
      </c>
      <c r="HM23">
        <v>3.29555</v>
      </c>
      <c r="HN23">
        <v>9999</v>
      </c>
      <c r="HO23">
        <v>9999</v>
      </c>
      <c r="HP23">
        <v>999.9</v>
      </c>
      <c r="HQ23">
        <v>9999</v>
      </c>
      <c r="HR23">
        <v>4.9716500000000003</v>
      </c>
      <c r="HS23">
        <v>1.87087</v>
      </c>
      <c r="HT23">
        <v>1.8704000000000001</v>
      </c>
      <c r="HU23">
        <v>1.8725400000000001</v>
      </c>
      <c r="HV23">
        <v>1.86964</v>
      </c>
      <c r="HW23">
        <v>1.8792599999999999</v>
      </c>
      <c r="HX23">
        <v>1.87609</v>
      </c>
      <c r="HY23">
        <v>1.87154</v>
      </c>
      <c r="HZ23">
        <v>0</v>
      </c>
      <c r="IA23">
        <v>0</v>
      </c>
      <c r="IB23">
        <v>0</v>
      </c>
      <c r="IC23">
        <v>4.5</v>
      </c>
      <c r="ID23" t="s">
        <v>429</v>
      </c>
      <c r="IE23" t="s">
        <v>430</v>
      </c>
      <c r="IF23" t="s">
        <v>431</v>
      </c>
      <c r="IG23" t="s">
        <v>431</v>
      </c>
      <c r="IH23" t="s">
        <v>431</v>
      </c>
      <c r="II23" t="s">
        <v>431</v>
      </c>
      <c r="IJ23">
        <v>0</v>
      </c>
      <c r="IK23">
        <v>100</v>
      </c>
      <c r="IL23">
        <v>100</v>
      </c>
      <c r="IM23">
        <v>-3.319</v>
      </c>
      <c r="IN23">
        <v>-0.12720000000000001</v>
      </c>
      <c r="IO23">
        <v>-2.6032378905965299</v>
      </c>
      <c r="IP23">
        <v>-2.2040790174604999E-3</v>
      </c>
      <c r="IQ23">
        <v>9.2619741190362804E-7</v>
      </c>
      <c r="IR23">
        <v>-9.2239158235341894E-11</v>
      </c>
      <c r="IS23">
        <v>-0.193278144488927</v>
      </c>
      <c r="IT23">
        <v>-1.9198164839598301E-3</v>
      </c>
      <c r="IU23">
        <v>5.7639259002565302E-4</v>
      </c>
      <c r="IV23">
        <v>-5.2053891959579596E-6</v>
      </c>
      <c r="IW23">
        <v>6</v>
      </c>
      <c r="IX23">
        <v>2107</v>
      </c>
      <c r="IY23">
        <v>1</v>
      </c>
      <c r="IZ23">
        <v>50</v>
      </c>
      <c r="JA23">
        <v>4.5</v>
      </c>
      <c r="JB23">
        <v>9.6999999999999993</v>
      </c>
      <c r="JC23">
        <v>1.32324</v>
      </c>
      <c r="JD23">
        <v>2.4645999999999999</v>
      </c>
      <c r="JE23">
        <v>2.04956</v>
      </c>
      <c r="JF23">
        <v>2.5622600000000002</v>
      </c>
      <c r="JG23">
        <v>2.2961399999999998</v>
      </c>
      <c r="JH23">
        <v>2.49268</v>
      </c>
      <c r="JI23">
        <v>35.614800000000002</v>
      </c>
      <c r="JJ23">
        <v>24.227599999999999</v>
      </c>
      <c r="JK23">
        <v>18</v>
      </c>
      <c r="JL23">
        <v>640.97799999999995</v>
      </c>
      <c r="JM23">
        <v>690.38699999999994</v>
      </c>
      <c r="JN23">
        <v>39.1892</v>
      </c>
      <c r="JO23">
        <v>27.383900000000001</v>
      </c>
      <c r="JP23">
        <v>30.000399999999999</v>
      </c>
      <c r="JQ23">
        <v>27.0656</v>
      </c>
      <c r="JR23">
        <v>27.036100000000001</v>
      </c>
      <c r="JS23">
        <v>26.5046</v>
      </c>
      <c r="JT23">
        <v>100</v>
      </c>
      <c r="JU23">
        <v>0</v>
      </c>
      <c r="JV23">
        <v>39.177999999999997</v>
      </c>
      <c r="JW23">
        <v>421.19499999999999</v>
      </c>
      <c r="JX23">
        <v>0</v>
      </c>
      <c r="JY23">
        <v>99.735900000000001</v>
      </c>
      <c r="JZ23">
        <v>96.264399999999995</v>
      </c>
    </row>
    <row r="24" spans="1:286" x14ac:dyDescent="0.2">
      <c r="A24">
        <v>8</v>
      </c>
      <c r="B24">
        <v>1661390667.0999999</v>
      </c>
      <c r="C24">
        <v>2744</v>
      </c>
      <c r="D24" t="s">
        <v>464</v>
      </c>
      <c r="E24" t="s">
        <v>465</v>
      </c>
      <c r="F24">
        <v>15</v>
      </c>
      <c r="G24" t="s">
        <v>421</v>
      </c>
      <c r="H24" t="s">
        <v>422</v>
      </c>
      <c r="J24" t="s">
        <v>423</v>
      </c>
      <c r="K24">
        <v>1661390659.0999999</v>
      </c>
      <c r="L24">
        <f t="shared" si="0"/>
        <v>3.3358977269393672E-3</v>
      </c>
      <c r="M24">
        <f t="shared" si="1"/>
        <v>3.335897726939367</v>
      </c>
      <c r="N24">
        <f t="shared" si="2"/>
        <v>2.0888523214389072</v>
      </c>
      <c r="O24">
        <f t="shared" si="3"/>
        <v>419.94173333333299</v>
      </c>
      <c r="P24">
        <f t="shared" si="4"/>
        <v>318.39321640390284</v>
      </c>
      <c r="Q24">
        <f t="shared" si="5"/>
        <v>32.18054789565312</v>
      </c>
      <c r="R24">
        <f t="shared" si="6"/>
        <v>42.444230488169602</v>
      </c>
      <c r="S24">
        <f t="shared" si="7"/>
        <v>5.2749198283812838E-2</v>
      </c>
      <c r="T24">
        <f t="shared" si="8"/>
        <v>3.0255303791935493</v>
      </c>
      <c r="U24">
        <f t="shared" si="9"/>
        <v>5.2243559319904945E-2</v>
      </c>
      <c r="V24">
        <f t="shared" si="10"/>
        <v>3.26972501629001E-2</v>
      </c>
      <c r="W24">
        <f t="shared" si="11"/>
        <v>212.83613367247415</v>
      </c>
      <c r="X24">
        <f t="shared" si="12"/>
        <v>40.298515315393331</v>
      </c>
      <c r="Y24">
        <f t="shared" si="13"/>
        <v>40.298515315393331</v>
      </c>
      <c r="Z24">
        <f t="shared" si="14"/>
        <v>7.532704318387931</v>
      </c>
      <c r="AA24">
        <f t="shared" si="15"/>
        <v>18.458077669465634</v>
      </c>
      <c r="AB24">
        <f t="shared" si="16"/>
        <v>1.3629998949109696</v>
      </c>
      <c r="AC24">
        <f t="shared" si="17"/>
        <v>7.3843003552082722</v>
      </c>
      <c r="AD24">
        <f t="shared" si="18"/>
        <v>6.1697044234769614</v>
      </c>
      <c r="AE24">
        <f t="shared" si="19"/>
        <v>-147.11308975802609</v>
      </c>
      <c r="AF24">
        <f t="shared" si="20"/>
        <v>-60.801011796629822</v>
      </c>
      <c r="AG24">
        <f t="shared" si="21"/>
        <v>-4.9308337473251642</v>
      </c>
      <c r="AH24">
        <f t="shared" si="22"/>
        <v>-8.8016295069195394E-3</v>
      </c>
      <c r="AI24">
        <v>71</v>
      </c>
      <c r="AJ24">
        <v>10</v>
      </c>
      <c r="AK24">
        <f t="shared" si="23"/>
        <v>1</v>
      </c>
      <c r="AL24">
        <f t="shared" si="24"/>
        <v>0</v>
      </c>
      <c r="AM24">
        <f t="shared" si="25"/>
        <v>51135.231655536401</v>
      </c>
      <c r="AN24" t="s">
        <v>424</v>
      </c>
      <c r="AO24">
        <v>7931.1</v>
      </c>
      <c r="AP24">
        <v>368.05599999999998</v>
      </c>
      <c r="AQ24">
        <v>1354.18781621874</v>
      </c>
      <c r="AR24">
        <f t="shared" si="26"/>
        <v>0.72820904486667715</v>
      </c>
      <c r="AS24">
        <v>-14.9057536806072</v>
      </c>
      <c r="AT24" t="s">
        <v>466</v>
      </c>
      <c r="AU24">
        <v>8245.44</v>
      </c>
      <c r="AV24">
        <v>219.43199999999999</v>
      </c>
      <c r="AW24">
        <v>232.11</v>
      </c>
      <c r="AX24">
        <f t="shared" si="27"/>
        <v>5.4620654000258617E-2</v>
      </c>
      <c r="AY24">
        <v>0.5</v>
      </c>
      <c r="AZ24">
        <f t="shared" si="28"/>
        <v>1019.0703772396239</v>
      </c>
      <c r="BA24">
        <f t="shared" si="29"/>
        <v>2.0888523214389072</v>
      </c>
      <c r="BB24">
        <f t="shared" si="30"/>
        <v>27.831145238559259</v>
      </c>
      <c r="BC24">
        <f t="shared" si="31"/>
        <v>1.6676577380337298E-2</v>
      </c>
      <c r="BD24">
        <f t="shared" si="32"/>
        <v>4.8342502098950488</v>
      </c>
      <c r="BE24">
        <f t="shared" si="33"/>
        <v>159.06267688066799</v>
      </c>
      <c r="BF24" t="s">
        <v>467</v>
      </c>
      <c r="BG24">
        <v>182.79</v>
      </c>
      <c r="BH24">
        <f t="shared" si="34"/>
        <v>182.79</v>
      </c>
      <c r="BI24">
        <f t="shared" si="35"/>
        <v>0.21248545948041886</v>
      </c>
      <c r="BJ24">
        <f t="shared" si="36"/>
        <v>0.25705596107056</v>
      </c>
      <c r="BK24">
        <f t="shared" si="37"/>
        <v>0.95789645557031633</v>
      </c>
      <c r="BL24">
        <f t="shared" si="38"/>
        <v>-9.3257616994983514E-2</v>
      </c>
      <c r="BM24">
        <f t="shared" si="39"/>
        <v>1.1378578378307236</v>
      </c>
      <c r="BN24">
        <f t="shared" si="40"/>
        <v>0.21413129864417069</v>
      </c>
      <c r="BO24">
        <f t="shared" si="41"/>
        <v>0.78586870135582931</v>
      </c>
      <c r="BP24">
        <v>2161</v>
      </c>
      <c r="BQ24">
        <v>290</v>
      </c>
      <c r="BR24">
        <v>232.11</v>
      </c>
      <c r="BS24">
        <v>285</v>
      </c>
      <c r="BT24">
        <v>8245.44</v>
      </c>
      <c r="BU24">
        <v>231.94</v>
      </c>
      <c r="BV24">
        <v>0.17</v>
      </c>
      <c r="BW24">
        <v>300</v>
      </c>
      <c r="BX24">
        <v>24.2</v>
      </c>
      <c r="BY24">
        <v>231.47551617439899</v>
      </c>
      <c r="BZ24">
        <v>1.2056700347681499</v>
      </c>
      <c r="CA24">
        <v>0.37920413247259399</v>
      </c>
      <c r="CB24">
        <v>0.88105007552395398</v>
      </c>
      <c r="CC24">
        <v>6.5723871301789404E-3</v>
      </c>
      <c r="CD24">
        <v>-5.8572269187986796E-3</v>
      </c>
      <c r="CE24">
        <v>290</v>
      </c>
      <c r="CF24">
        <v>234</v>
      </c>
      <c r="CG24">
        <v>885</v>
      </c>
      <c r="CH24">
        <v>8230.15</v>
      </c>
      <c r="CI24">
        <v>231.94</v>
      </c>
      <c r="CJ24">
        <v>2.06</v>
      </c>
      <c r="CX24">
        <f t="shared" si="42"/>
        <v>1200.0340000000001</v>
      </c>
      <c r="CY24">
        <f t="shared" si="43"/>
        <v>1019.0703772396239</v>
      </c>
      <c r="CZ24">
        <f t="shared" si="44"/>
        <v>0.84920125366416599</v>
      </c>
      <c r="DA24">
        <f t="shared" si="45"/>
        <v>0.17735841957184056</v>
      </c>
      <c r="DB24">
        <v>2</v>
      </c>
      <c r="DC24">
        <v>0.5</v>
      </c>
      <c r="DD24" t="s">
        <v>426</v>
      </c>
      <c r="DE24">
        <v>2</v>
      </c>
      <c r="DF24">
        <v>1661390659.0999999</v>
      </c>
      <c r="DG24">
        <v>419.94173333333299</v>
      </c>
      <c r="DH24">
        <v>420.93880000000001</v>
      </c>
      <c r="DI24">
        <v>13.485473333333299</v>
      </c>
      <c r="DJ24">
        <v>12.545213333333299</v>
      </c>
      <c r="DK24">
        <v>423.323733333333</v>
      </c>
      <c r="DL24">
        <v>13.6224733333333</v>
      </c>
      <c r="DM24">
        <v>700.00033333333295</v>
      </c>
      <c r="DN24">
        <v>100.84253333333299</v>
      </c>
      <c r="DO24">
        <v>0.22917999999999999</v>
      </c>
      <c r="DP24">
        <v>39.925759999999997</v>
      </c>
      <c r="DQ24">
        <v>39.274606666666699</v>
      </c>
      <c r="DR24">
        <v>999.9</v>
      </c>
      <c r="DS24">
        <v>0</v>
      </c>
      <c r="DT24">
        <v>0</v>
      </c>
      <c r="DU24">
        <v>10003.081333333301</v>
      </c>
      <c r="DV24">
        <v>0</v>
      </c>
      <c r="DW24">
        <v>2.2241399999999998</v>
      </c>
      <c r="DX24">
        <v>-0.93234859999999997</v>
      </c>
      <c r="DY24">
        <v>425.75273333333303</v>
      </c>
      <c r="DZ24">
        <v>426.28660000000002</v>
      </c>
      <c r="EA24">
        <v>0.95164906666666704</v>
      </c>
      <c r="EB24">
        <v>420.93880000000001</v>
      </c>
      <c r="EC24">
        <v>12.545213333333299</v>
      </c>
      <c r="ED24">
        <v>1.3610580000000001</v>
      </c>
      <c r="EE24">
        <v>1.26509</v>
      </c>
      <c r="EF24">
        <v>11.490586666666699</v>
      </c>
      <c r="EG24">
        <v>10.3904</v>
      </c>
      <c r="EH24">
        <v>1200.0340000000001</v>
      </c>
      <c r="EI24">
        <v>0.69200819999999996</v>
      </c>
      <c r="EJ24">
        <v>0.30799179999999998</v>
      </c>
      <c r="EK24">
        <v>0</v>
      </c>
      <c r="EL24">
        <v>219.42986666666701</v>
      </c>
      <c r="EM24">
        <v>5.0003000000000002</v>
      </c>
      <c r="EN24">
        <v>2569.8620000000001</v>
      </c>
      <c r="EO24">
        <v>12571.446666666699</v>
      </c>
      <c r="EP24">
        <v>44.649799999999999</v>
      </c>
      <c r="EQ24">
        <v>45.862400000000001</v>
      </c>
      <c r="ER24">
        <v>45.703933333333303</v>
      </c>
      <c r="ES24">
        <v>45.970599999999997</v>
      </c>
      <c r="ET24">
        <v>47.116599999999998</v>
      </c>
      <c r="EU24">
        <v>826.97333333333302</v>
      </c>
      <c r="EV24">
        <v>368.06066666666698</v>
      </c>
      <c r="EW24">
        <v>0</v>
      </c>
      <c r="EX24">
        <v>296.40000009536698</v>
      </c>
      <c r="EY24">
        <v>0</v>
      </c>
      <c r="EZ24">
        <v>219.43199999999999</v>
      </c>
      <c r="FA24">
        <v>0.15651281228630601</v>
      </c>
      <c r="FB24">
        <v>2.6509401845184799</v>
      </c>
      <c r="FC24">
        <v>2569.8630769230799</v>
      </c>
      <c r="FD24">
        <v>15</v>
      </c>
      <c r="FE24">
        <v>1661390688.0999999</v>
      </c>
      <c r="FF24" t="s">
        <v>468</v>
      </c>
      <c r="FG24">
        <v>1661390686.0999999</v>
      </c>
      <c r="FH24">
        <v>1661390688.0999999</v>
      </c>
      <c r="FI24">
        <v>62</v>
      </c>
      <c r="FJ24">
        <v>-6.3E-2</v>
      </c>
      <c r="FK24">
        <v>-1E-3</v>
      </c>
      <c r="FL24">
        <v>-3.3820000000000001</v>
      </c>
      <c r="FM24">
        <v>-0.13700000000000001</v>
      </c>
      <c r="FN24">
        <v>421</v>
      </c>
      <c r="FO24">
        <v>13</v>
      </c>
      <c r="FP24">
        <v>0.28000000000000003</v>
      </c>
      <c r="FQ24">
        <v>0.11</v>
      </c>
      <c r="FR24">
        <v>-0.93507839999999998</v>
      </c>
      <c r="FS24">
        <v>0.152312481203005</v>
      </c>
      <c r="FT24">
        <v>2.58276354422932E-2</v>
      </c>
      <c r="FU24">
        <v>1</v>
      </c>
      <c r="FV24">
        <v>219.40020588235299</v>
      </c>
      <c r="FW24">
        <v>0.31876240873992301</v>
      </c>
      <c r="FX24">
        <v>0.190594700779949</v>
      </c>
      <c r="FY24">
        <v>1</v>
      </c>
      <c r="FZ24">
        <v>0.95065115</v>
      </c>
      <c r="GA24">
        <v>2.0806962406014401E-2</v>
      </c>
      <c r="GB24">
        <v>2.0564177658005198E-3</v>
      </c>
      <c r="GC24">
        <v>1</v>
      </c>
      <c r="GD24">
        <v>3</v>
      </c>
      <c r="GE24">
        <v>3</v>
      </c>
      <c r="GF24" t="s">
        <v>458</v>
      </c>
      <c r="GG24">
        <v>3.3284099999999999</v>
      </c>
      <c r="GH24">
        <v>2.99085</v>
      </c>
      <c r="GI24">
        <v>0.103024</v>
      </c>
      <c r="GJ24">
        <v>0.102538</v>
      </c>
      <c r="GK24">
        <v>7.7539999999999998E-2</v>
      </c>
      <c r="GL24">
        <v>7.2723300000000005E-2</v>
      </c>
      <c r="GM24">
        <v>31371.9</v>
      </c>
      <c r="GN24">
        <v>28336.799999999999</v>
      </c>
      <c r="GO24">
        <v>31201.7</v>
      </c>
      <c r="GP24">
        <v>28904.2</v>
      </c>
      <c r="GQ24">
        <v>38379.1</v>
      </c>
      <c r="GR24">
        <v>36448.300000000003</v>
      </c>
      <c r="GS24">
        <v>44254.1</v>
      </c>
      <c r="GT24">
        <v>41972.6</v>
      </c>
      <c r="GU24">
        <v>2.27698</v>
      </c>
      <c r="GV24">
        <v>2.2783000000000002</v>
      </c>
      <c r="GW24">
        <v>0.35220400000000002</v>
      </c>
      <c r="GX24">
        <v>0</v>
      </c>
      <c r="GY24">
        <v>33.636499999999998</v>
      </c>
      <c r="GZ24">
        <v>999.9</v>
      </c>
      <c r="HA24">
        <v>34.831000000000003</v>
      </c>
      <c r="HB24">
        <v>31.611999999999998</v>
      </c>
      <c r="HC24">
        <v>16.134899999999998</v>
      </c>
      <c r="HD24">
        <v>61.780799999999999</v>
      </c>
      <c r="HE24">
        <v>43.946300000000001</v>
      </c>
      <c r="HF24">
        <v>2</v>
      </c>
      <c r="HG24">
        <v>1.41031E-2</v>
      </c>
      <c r="HH24">
        <v>-5.1759599999999999</v>
      </c>
      <c r="HI24">
        <v>19.5412</v>
      </c>
      <c r="HJ24">
        <v>5.2259799999999998</v>
      </c>
      <c r="HK24">
        <v>11.986000000000001</v>
      </c>
      <c r="HL24">
        <v>4.9920499999999999</v>
      </c>
      <c r="HM24">
        <v>3.2954500000000002</v>
      </c>
      <c r="HN24">
        <v>9999</v>
      </c>
      <c r="HO24">
        <v>9999</v>
      </c>
      <c r="HP24">
        <v>999.9</v>
      </c>
      <c r="HQ24">
        <v>9999</v>
      </c>
      <c r="HR24">
        <v>4.97166</v>
      </c>
      <c r="HS24">
        <v>1.8708800000000001</v>
      </c>
      <c r="HT24">
        <v>1.87039</v>
      </c>
      <c r="HU24">
        <v>1.8725499999999999</v>
      </c>
      <c r="HV24">
        <v>1.8696600000000001</v>
      </c>
      <c r="HW24">
        <v>1.87927</v>
      </c>
      <c r="HX24">
        <v>1.8761000000000001</v>
      </c>
      <c r="HY24">
        <v>1.87154</v>
      </c>
      <c r="HZ24">
        <v>0</v>
      </c>
      <c r="IA24">
        <v>0</v>
      </c>
      <c r="IB24">
        <v>0</v>
      </c>
      <c r="IC24">
        <v>4.5</v>
      </c>
      <c r="ID24" t="s">
        <v>429</v>
      </c>
      <c r="IE24" t="s">
        <v>430</v>
      </c>
      <c r="IF24" t="s">
        <v>431</v>
      </c>
      <c r="IG24" t="s">
        <v>431</v>
      </c>
      <c r="IH24" t="s">
        <v>431</v>
      </c>
      <c r="II24" t="s">
        <v>431</v>
      </c>
      <c r="IJ24">
        <v>0</v>
      </c>
      <c r="IK24">
        <v>100</v>
      </c>
      <c r="IL24">
        <v>100</v>
      </c>
      <c r="IM24">
        <v>-3.3820000000000001</v>
      </c>
      <c r="IN24">
        <v>-0.13700000000000001</v>
      </c>
      <c r="IO24">
        <v>-2.5431844223293001</v>
      </c>
      <c r="IP24">
        <v>-2.2040790174604999E-3</v>
      </c>
      <c r="IQ24">
        <v>9.2619741190362804E-7</v>
      </c>
      <c r="IR24">
        <v>-9.2239158235341894E-11</v>
      </c>
      <c r="IS24">
        <v>-0.193278144488927</v>
      </c>
      <c r="IT24">
        <v>-1.9198164839598301E-3</v>
      </c>
      <c r="IU24">
        <v>5.7639259002565302E-4</v>
      </c>
      <c r="IV24">
        <v>-5.2053891959579596E-6</v>
      </c>
      <c r="IW24">
        <v>6</v>
      </c>
      <c r="IX24">
        <v>2107</v>
      </c>
      <c r="IY24">
        <v>1</v>
      </c>
      <c r="IZ24">
        <v>50</v>
      </c>
      <c r="JA24">
        <v>4.5999999999999996</v>
      </c>
      <c r="JB24">
        <v>14.7</v>
      </c>
      <c r="JC24">
        <v>1.32324</v>
      </c>
      <c r="JD24">
        <v>2.4572799999999999</v>
      </c>
      <c r="JE24">
        <v>2.04956</v>
      </c>
      <c r="JF24">
        <v>2.5622600000000002</v>
      </c>
      <c r="JG24">
        <v>2.2961399999999998</v>
      </c>
      <c r="JH24">
        <v>2.5647000000000002</v>
      </c>
      <c r="JI24">
        <v>35.591500000000003</v>
      </c>
      <c r="JJ24">
        <v>24.227599999999999</v>
      </c>
      <c r="JK24">
        <v>18</v>
      </c>
      <c r="JL24">
        <v>652.16600000000005</v>
      </c>
      <c r="JM24">
        <v>689.66499999999996</v>
      </c>
      <c r="JN24">
        <v>44.034700000000001</v>
      </c>
      <c r="JO24">
        <v>27.6022</v>
      </c>
      <c r="JP24">
        <v>30.000299999999999</v>
      </c>
      <c r="JQ24">
        <v>27.231100000000001</v>
      </c>
      <c r="JR24">
        <v>27.198799999999999</v>
      </c>
      <c r="JS24">
        <v>26.5047</v>
      </c>
      <c r="JT24">
        <v>100</v>
      </c>
      <c r="JU24">
        <v>0</v>
      </c>
      <c r="JV24">
        <v>44.053400000000003</v>
      </c>
      <c r="JW24">
        <v>420.952</v>
      </c>
      <c r="JX24">
        <v>0</v>
      </c>
      <c r="JY24">
        <v>99.710400000000007</v>
      </c>
      <c r="JZ24">
        <v>96.244200000000006</v>
      </c>
    </row>
    <row r="25" spans="1:286" x14ac:dyDescent="0.2">
      <c r="A25">
        <v>9</v>
      </c>
      <c r="B25">
        <v>1661390967.0999999</v>
      </c>
      <c r="C25">
        <v>3044</v>
      </c>
      <c r="D25" t="s">
        <v>469</v>
      </c>
      <c r="E25" t="s">
        <v>470</v>
      </c>
      <c r="F25">
        <v>15</v>
      </c>
      <c r="G25" t="s">
        <v>421</v>
      </c>
      <c r="H25" t="s">
        <v>422</v>
      </c>
      <c r="J25" t="s">
        <v>423</v>
      </c>
      <c r="K25">
        <v>1661390958.5999999</v>
      </c>
      <c r="L25">
        <f t="shared" si="0"/>
        <v>3.8687115263545489E-3</v>
      </c>
      <c r="M25">
        <f t="shared" si="1"/>
        <v>3.8687115263545491</v>
      </c>
      <c r="N25">
        <f t="shared" si="2"/>
        <v>1.121116966587663</v>
      </c>
      <c r="O25">
        <f t="shared" si="3"/>
        <v>420.00356249999999</v>
      </c>
      <c r="P25">
        <f t="shared" si="4"/>
        <v>340.22052026164238</v>
      </c>
      <c r="Q25">
        <f t="shared" si="5"/>
        <v>34.38794252490014</v>
      </c>
      <c r="R25">
        <f t="shared" si="6"/>
        <v>42.452049501294191</v>
      </c>
      <c r="S25">
        <f t="shared" si="7"/>
        <v>5.2402297616743664E-2</v>
      </c>
      <c r="T25">
        <f t="shared" si="8"/>
        <v>3.0241730161354696</v>
      </c>
      <c r="U25">
        <f t="shared" si="9"/>
        <v>5.1903031739449976E-2</v>
      </c>
      <c r="V25">
        <f t="shared" si="10"/>
        <v>3.2483855336589332E-2</v>
      </c>
      <c r="W25">
        <f t="shared" si="11"/>
        <v>212.82783948476421</v>
      </c>
      <c r="X25">
        <f t="shared" si="12"/>
        <v>42.67981852213375</v>
      </c>
      <c r="Y25">
        <f t="shared" si="13"/>
        <v>42.67981852213375</v>
      </c>
      <c r="Z25">
        <f t="shared" si="14"/>
        <v>8.5431992972034063</v>
      </c>
      <c r="AA25">
        <f t="shared" si="15"/>
        <v>16.346428792526755</v>
      </c>
      <c r="AB25">
        <f t="shared" si="16"/>
        <v>1.3790993540283187</v>
      </c>
      <c r="AC25">
        <f t="shared" si="17"/>
        <v>8.4367011995844265</v>
      </c>
      <c r="AD25">
        <f t="shared" si="18"/>
        <v>7.1640999431750876</v>
      </c>
      <c r="AE25">
        <f t="shared" si="19"/>
        <v>-170.6101783122356</v>
      </c>
      <c r="AF25">
        <f t="shared" si="20"/>
        <v>-38.983658304897361</v>
      </c>
      <c r="AG25">
        <f t="shared" si="21"/>
        <v>-3.237681817589785</v>
      </c>
      <c r="AH25">
        <f t="shared" si="22"/>
        <v>-3.6789499585410113E-3</v>
      </c>
      <c r="AI25">
        <v>68</v>
      </c>
      <c r="AJ25">
        <v>10</v>
      </c>
      <c r="AK25">
        <f t="shared" si="23"/>
        <v>1</v>
      </c>
      <c r="AL25">
        <f t="shared" si="24"/>
        <v>0</v>
      </c>
      <c r="AM25">
        <f t="shared" si="25"/>
        <v>50687.642667308821</v>
      </c>
      <c r="AN25" t="s">
        <v>424</v>
      </c>
      <c r="AO25">
        <v>7931.1</v>
      </c>
      <c r="AP25">
        <v>368.05599999999998</v>
      </c>
      <c r="AQ25">
        <v>1354.18781621874</v>
      </c>
      <c r="AR25">
        <f t="shared" si="26"/>
        <v>0.72820904486667715</v>
      </c>
      <c r="AS25">
        <v>-14.9057536806072</v>
      </c>
      <c r="AT25" t="s">
        <v>471</v>
      </c>
      <c r="AU25">
        <v>8240.89</v>
      </c>
      <c r="AV25">
        <v>220.13296</v>
      </c>
      <c r="AW25">
        <v>229.36</v>
      </c>
      <c r="AX25">
        <f t="shared" si="27"/>
        <v>4.0229508196721331E-2</v>
      </c>
      <c r="AY25">
        <v>0.5</v>
      </c>
      <c r="AZ25">
        <f t="shared" si="28"/>
        <v>1019.0270784895152</v>
      </c>
      <c r="BA25">
        <f t="shared" si="29"/>
        <v>1.121116966587663</v>
      </c>
      <c r="BB25">
        <f t="shared" si="30"/>
        <v>20.497479103387473</v>
      </c>
      <c r="BC25">
        <f t="shared" si="31"/>
        <v>1.5727619987244295E-2</v>
      </c>
      <c r="BD25">
        <f t="shared" si="32"/>
        <v>4.9042021983726007</v>
      </c>
      <c r="BE25">
        <f t="shared" si="33"/>
        <v>157.76638167586765</v>
      </c>
      <c r="BF25" t="s">
        <v>472</v>
      </c>
      <c r="BG25">
        <v>189</v>
      </c>
      <c r="BH25">
        <f t="shared" si="34"/>
        <v>189</v>
      </c>
      <c r="BI25">
        <f t="shared" si="35"/>
        <v>0.17596791070805728</v>
      </c>
      <c r="BJ25">
        <f t="shared" si="36"/>
        <v>0.22861843409316188</v>
      </c>
      <c r="BK25">
        <f t="shared" si="37"/>
        <v>0.96536180739429966</v>
      </c>
      <c r="BL25">
        <f t="shared" si="38"/>
        <v>-6.6527080809828817E-2</v>
      </c>
      <c r="BM25">
        <f t="shared" si="39"/>
        <v>1.1406465116720612</v>
      </c>
      <c r="BN25">
        <f t="shared" si="40"/>
        <v>0.19628539062758979</v>
      </c>
      <c r="BO25">
        <f t="shared" si="41"/>
        <v>0.80371460937241024</v>
      </c>
      <c r="BP25">
        <v>2163</v>
      </c>
      <c r="BQ25">
        <v>290</v>
      </c>
      <c r="BR25">
        <v>229.36</v>
      </c>
      <c r="BS25">
        <v>285</v>
      </c>
      <c r="BT25">
        <v>8240.89</v>
      </c>
      <c r="BU25">
        <v>229.25</v>
      </c>
      <c r="BV25">
        <v>0.11</v>
      </c>
      <c r="BW25">
        <v>300</v>
      </c>
      <c r="BX25">
        <v>24.2</v>
      </c>
      <c r="BY25">
        <v>228.42316994480501</v>
      </c>
      <c r="BZ25">
        <v>0.97152848200636799</v>
      </c>
      <c r="CA25">
        <v>0.68179063218298097</v>
      </c>
      <c r="CB25">
        <v>0.709548498278738</v>
      </c>
      <c r="CC25">
        <v>3.1922008260242801E-2</v>
      </c>
      <c r="CD25">
        <v>-5.8541428253615201E-3</v>
      </c>
      <c r="CE25">
        <v>290</v>
      </c>
      <c r="CF25">
        <v>231.53</v>
      </c>
      <c r="CG25">
        <v>895</v>
      </c>
      <c r="CH25">
        <v>8225.25</v>
      </c>
      <c r="CI25">
        <v>229.25</v>
      </c>
      <c r="CJ25">
        <v>2.2799999999999998</v>
      </c>
      <c r="CX25">
        <f t="shared" si="42"/>
        <v>1199.9825000000001</v>
      </c>
      <c r="CY25">
        <f t="shared" si="43"/>
        <v>1019.0270784895152</v>
      </c>
      <c r="CZ25">
        <f t="shared" si="44"/>
        <v>0.84920161626483315</v>
      </c>
      <c r="DA25">
        <f t="shared" si="45"/>
        <v>0.17735911939112795</v>
      </c>
      <c r="DB25">
        <v>2</v>
      </c>
      <c r="DC25">
        <v>0.5</v>
      </c>
      <c r="DD25" t="s">
        <v>426</v>
      </c>
      <c r="DE25">
        <v>2</v>
      </c>
      <c r="DF25">
        <v>1661390958.5999999</v>
      </c>
      <c r="DG25">
        <v>420.00356249999999</v>
      </c>
      <c r="DH25">
        <v>420.78812499999998</v>
      </c>
      <c r="DI25">
        <v>13.64425625</v>
      </c>
      <c r="DJ25">
        <v>12.554</v>
      </c>
      <c r="DK25">
        <v>423.39056249999999</v>
      </c>
      <c r="DL25">
        <v>13.769287500000001</v>
      </c>
      <c r="DM25">
        <v>700.00531249999995</v>
      </c>
      <c r="DN25">
        <v>100.84287500000001</v>
      </c>
      <c r="DO25">
        <v>0.232576</v>
      </c>
      <c r="DP25">
        <v>42.440712499999997</v>
      </c>
      <c r="DQ25">
        <v>41.634868750000003</v>
      </c>
      <c r="DR25">
        <v>999.9</v>
      </c>
      <c r="DS25">
        <v>0</v>
      </c>
      <c r="DT25">
        <v>0</v>
      </c>
      <c r="DU25">
        <v>9994.84375</v>
      </c>
      <c r="DV25">
        <v>0</v>
      </c>
      <c r="DW25">
        <v>2.227705625</v>
      </c>
      <c r="DX25">
        <v>-0.77827256249999999</v>
      </c>
      <c r="DY25">
        <v>425.81981250000001</v>
      </c>
      <c r="DZ25">
        <v>426.13799999999998</v>
      </c>
      <c r="EA25">
        <v>1.0902387499999999</v>
      </c>
      <c r="EB25">
        <v>420.78812499999998</v>
      </c>
      <c r="EC25">
        <v>12.554</v>
      </c>
      <c r="ED25">
        <v>1.3759237499999999</v>
      </c>
      <c r="EE25">
        <v>1.265981875</v>
      </c>
      <c r="EF25">
        <v>11.654881250000001</v>
      </c>
      <c r="EG25">
        <v>10.40095</v>
      </c>
      <c r="EH25">
        <v>1199.9825000000001</v>
      </c>
      <c r="EI25">
        <v>0.69199643749999995</v>
      </c>
      <c r="EJ25">
        <v>0.30800356249999999</v>
      </c>
      <c r="EK25">
        <v>0</v>
      </c>
      <c r="EL25">
        <v>220.11775</v>
      </c>
      <c r="EM25">
        <v>5.0003000000000002</v>
      </c>
      <c r="EN25">
        <v>2582.8687500000001</v>
      </c>
      <c r="EO25">
        <v>12570.84375</v>
      </c>
      <c r="EP25">
        <v>45.362875000000003</v>
      </c>
      <c r="EQ25">
        <v>46.398249999999997</v>
      </c>
      <c r="ER25">
        <v>46.351374999999997</v>
      </c>
      <c r="ES25">
        <v>46.527124999999998</v>
      </c>
      <c r="ET25">
        <v>47.925437500000001</v>
      </c>
      <c r="EU25">
        <v>826.92312500000003</v>
      </c>
      <c r="EV25">
        <v>368.05937499999999</v>
      </c>
      <c r="EW25">
        <v>0</v>
      </c>
      <c r="EX25">
        <v>296.59999990463302</v>
      </c>
      <c r="EY25">
        <v>0</v>
      </c>
      <c r="EZ25">
        <v>220.13296</v>
      </c>
      <c r="FA25">
        <v>1.06207691204746</v>
      </c>
      <c r="FB25">
        <v>1.7746153890852401</v>
      </c>
      <c r="FC25">
        <v>2582.9616000000001</v>
      </c>
      <c r="FD25">
        <v>15</v>
      </c>
      <c r="FE25">
        <v>1661390994.0999999</v>
      </c>
      <c r="FF25" t="s">
        <v>473</v>
      </c>
      <c r="FG25">
        <v>1661390994.0999999</v>
      </c>
      <c r="FH25">
        <v>1661390688.0999999</v>
      </c>
      <c r="FI25">
        <v>63</v>
      </c>
      <c r="FJ25">
        <v>-5.0000000000000001E-3</v>
      </c>
      <c r="FK25">
        <v>-1E-3</v>
      </c>
      <c r="FL25">
        <v>-3.387</v>
      </c>
      <c r="FM25">
        <v>-0.13700000000000001</v>
      </c>
      <c r="FN25">
        <v>421</v>
      </c>
      <c r="FO25">
        <v>13</v>
      </c>
      <c r="FP25">
        <v>0.46</v>
      </c>
      <c r="FQ25">
        <v>0.11</v>
      </c>
      <c r="FR25">
        <v>-0.78965533333333304</v>
      </c>
      <c r="FS25">
        <v>9.5112233766233706E-2</v>
      </c>
      <c r="FT25">
        <v>3.4020637051135297E-2</v>
      </c>
      <c r="FU25">
        <v>1</v>
      </c>
      <c r="FV25">
        <v>220.11035294117599</v>
      </c>
      <c r="FW25">
        <v>0.11538578453809099</v>
      </c>
      <c r="FX25">
        <v>0.17584767511767399</v>
      </c>
      <c r="FY25">
        <v>1</v>
      </c>
      <c r="FZ25">
        <v>1.0899085714285699</v>
      </c>
      <c r="GA25">
        <v>4.3301298701310898E-3</v>
      </c>
      <c r="GB25">
        <v>1.0396028807481601E-3</v>
      </c>
      <c r="GC25">
        <v>1</v>
      </c>
      <c r="GD25">
        <v>3</v>
      </c>
      <c r="GE25">
        <v>3</v>
      </c>
      <c r="GF25" t="s">
        <v>458</v>
      </c>
      <c r="GG25">
        <v>3.3283399999999999</v>
      </c>
      <c r="GH25">
        <v>2.9944500000000001</v>
      </c>
      <c r="GI25">
        <v>0.10298400000000001</v>
      </c>
      <c r="GJ25">
        <v>0.10245899999999999</v>
      </c>
      <c r="GK25">
        <v>7.8126000000000001E-2</v>
      </c>
      <c r="GL25">
        <v>7.2721099999999997E-2</v>
      </c>
      <c r="GM25">
        <v>31361.8</v>
      </c>
      <c r="GN25">
        <v>28328.7</v>
      </c>
      <c r="GO25">
        <v>31191.599999999999</v>
      </c>
      <c r="GP25">
        <v>28894.799999999999</v>
      </c>
      <c r="GQ25">
        <v>38341.5</v>
      </c>
      <c r="GR25">
        <v>36436.800000000003</v>
      </c>
      <c r="GS25">
        <v>44239.199999999997</v>
      </c>
      <c r="GT25">
        <v>41959.5</v>
      </c>
      <c r="GU25">
        <v>2.2783000000000002</v>
      </c>
      <c r="GV25">
        <v>2.2743699999999998</v>
      </c>
      <c r="GW25">
        <v>0.39982800000000002</v>
      </c>
      <c r="GX25">
        <v>0</v>
      </c>
      <c r="GY25">
        <v>35.251100000000001</v>
      </c>
      <c r="GZ25">
        <v>999.9</v>
      </c>
      <c r="HA25">
        <v>34.904000000000003</v>
      </c>
      <c r="HB25">
        <v>31.611999999999998</v>
      </c>
      <c r="HC25">
        <v>16.1678</v>
      </c>
      <c r="HD25">
        <v>61.420900000000003</v>
      </c>
      <c r="HE25">
        <v>44.006399999999999</v>
      </c>
      <c r="HF25">
        <v>2</v>
      </c>
      <c r="HG25">
        <v>3.5264200000000002E-2</v>
      </c>
      <c r="HH25">
        <v>-6.6666699999999999</v>
      </c>
      <c r="HI25">
        <v>19.368400000000001</v>
      </c>
      <c r="HJ25">
        <v>5.2258300000000002</v>
      </c>
      <c r="HK25">
        <v>11.987500000000001</v>
      </c>
      <c r="HL25">
        <v>4.9923500000000001</v>
      </c>
      <c r="HM25">
        <v>3.29535</v>
      </c>
      <c r="HN25">
        <v>9999</v>
      </c>
      <c r="HO25">
        <v>9999</v>
      </c>
      <c r="HP25">
        <v>999.9</v>
      </c>
      <c r="HQ25">
        <v>9999</v>
      </c>
      <c r="HR25">
        <v>4.9716699999999996</v>
      </c>
      <c r="HS25">
        <v>1.87087</v>
      </c>
      <c r="HT25">
        <v>1.8703799999999999</v>
      </c>
      <c r="HU25">
        <v>1.87253</v>
      </c>
      <c r="HV25">
        <v>1.86965</v>
      </c>
      <c r="HW25">
        <v>1.8792599999999999</v>
      </c>
      <c r="HX25">
        <v>1.8761000000000001</v>
      </c>
      <c r="HY25">
        <v>1.87155</v>
      </c>
      <c r="HZ25">
        <v>0</v>
      </c>
      <c r="IA25">
        <v>0</v>
      </c>
      <c r="IB25">
        <v>0</v>
      </c>
      <c r="IC25">
        <v>4.5</v>
      </c>
      <c r="ID25" t="s">
        <v>429</v>
      </c>
      <c r="IE25" t="s">
        <v>430</v>
      </c>
      <c r="IF25" t="s">
        <v>431</v>
      </c>
      <c r="IG25" t="s">
        <v>431</v>
      </c>
      <c r="IH25" t="s">
        <v>431</v>
      </c>
      <c r="II25" t="s">
        <v>431</v>
      </c>
      <c r="IJ25">
        <v>0</v>
      </c>
      <c r="IK25">
        <v>100</v>
      </c>
      <c r="IL25">
        <v>100</v>
      </c>
      <c r="IM25">
        <v>-3.387</v>
      </c>
      <c r="IN25">
        <v>-0.125</v>
      </c>
      <c r="IO25">
        <v>-2.6064138688841298</v>
      </c>
      <c r="IP25">
        <v>-2.2040790174604999E-3</v>
      </c>
      <c r="IQ25">
        <v>9.2619741190362804E-7</v>
      </c>
      <c r="IR25">
        <v>-9.2239158235341894E-11</v>
      </c>
      <c r="IS25">
        <v>-0.19429768819311999</v>
      </c>
      <c r="IT25">
        <v>-1.9198164839598301E-3</v>
      </c>
      <c r="IU25">
        <v>5.7639259002565302E-4</v>
      </c>
      <c r="IV25">
        <v>-5.2053891959579596E-6</v>
      </c>
      <c r="IW25">
        <v>6</v>
      </c>
      <c r="IX25">
        <v>2107</v>
      </c>
      <c r="IY25">
        <v>1</v>
      </c>
      <c r="IZ25">
        <v>50</v>
      </c>
      <c r="JA25">
        <v>4.7</v>
      </c>
      <c r="JB25">
        <v>4.7</v>
      </c>
      <c r="JC25">
        <v>1.32324</v>
      </c>
      <c r="JD25">
        <v>2.4645999999999999</v>
      </c>
      <c r="JE25">
        <v>2.04956</v>
      </c>
      <c r="JF25">
        <v>2.5622600000000002</v>
      </c>
      <c r="JG25">
        <v>2.2949199999999998</v>
      </c>
      <c r="JH25">
        <v>2.52441</v>
      </c>
      <c r="JI25">
        <v>35.591500000000003</v>
      </c>
      <c r="JJ25">
        <v>24.2013</v>
      </c>
      <c r="JK25">
        <v>18</v>
      </c>
      <c r="JL25">
        <v>655.54</v>
      </c>
      <c r="JM25">
        <v>688.73900000000003</v>
      </c>
      <c r="JN25">
        <v>49.342300000000002</v>
      </c>
      <c r="JO25">
        <v>27.8567</v>
      </c>
      <c r="JP25">
        <v>30.000299999999999</v>
      </c>
      <c r="JQ25">
        <v>27.435500000000001</v>
      </c>
      <c r="JR25">
        <v>27.400400000000001</v>
      </c>
      <c r="JS25">
        <v>26.5061</v>
      </c>
      <c r="JT25">
        <v>100</v>
      </c>
      <c r="JU25">
        <v>0</v>
      </c>
      <c r="JV25">
        <v>117.93300000000001</v>
      </c>
      <c r="JW25">
        <v>420.709</v>
      </c>
      <c r="JX25">
        <v>0</v>
      </c>
      <c r="JY25">
        <v>99.677300000000002</v>
      </c>
      <c r="JZ25">
        <v>96.213800000000006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25</v>
      </c>
    </row>
    <row r="15" spans="1:2" x14ac:dyDescent="0.2">
      <c r="A15" t="s">
        <v>27</v>
      </c>
      <c r="B15" t="s">
        <v>23</v>
      </c>
    </row>
    <row r="16" spans="1:2" x14ac:dyDescent="0.2">
      <c r="A16" t="s">
        <v>28</v>
      </c>
      <c r="B16" t="s">
        <v>11</v>
      </c>
    </row>
    <row r="17" spans="1:2" x14ac:dyDescent="0.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Lily Pack Klinek</cp:lastModifiedBy>
  <dcterms:created xsi:type="dcterms:W3CDTF">2024-08-10T18:00:00Z</dcterms:created>
  <dcterms:modified xsi:type="dcterms:W3CDTF">2024-08-12T18:03:58Z</dcterms:modified>
</cp:coreProperties>
</file>