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klinek/Desktop/Redwood/Data/Li6800/"/>
    </mc:Choice>
  </mc:AlternateContent>
  <xr:revisionPtr revIDLastSave="0" documentId="13_ncr:1_{49D497B8-B64C-9942-806F-11A63A7560B1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L25" i="1" l="1"/>
  <c r="DK25" i="1"/>
  <c r="DI25" i="1"/>
  <c r="DJ25" i="1" s="1"/>
  <c r="BK25" i="1" s="1"/>
  <c r="BM25" i="1" s="1"/>
  <c r="BX25" i="1"/>
  <c r="BW25" i="1"/>
  <c r="BS25" i="1"/>
  <c r="BV25" i="1" s="1"/>
  <c r="BP25" i="1"/>
  <c r="BO25" i="1"/>
  <c r="BI25" i="1"/>
  <c r="BC25" i="1"/>
  <c r="AX25" i="1"/>
  <c r="AV25" i="1"/>
  <c r="AI25" i="1" s="1"/>
  <c r="AO25" i="1"/>
  <c r="L25" i="1" s="1"/>
  <c r="K25" i="1" s="1"/>
  <c r="AJ25" i="1"/>
  <c r="AB25" i="1"/>
  <c r="AA25" i="1"/>
  <c r="Z25" i="1" s="1"/>
  <c r="V25" i="1"/>
  <c r="S25" i="1"/>
  <c r="M25" i="1"/>
  <c r="BL25" i="1" s="1"/>
  <c r="BN25" i="1" s="1"/>
  <c r="DL24" i="1"/>
  <c r="DK24" i="1"/>
  <c r="DJ24" i="1"/>
  <c r="BK24" i="1" s="1"/>
  <c r="DI24" i="1"/>
  <c r="V24" i="1" s="1"/>
  <c r="BY24" i="1"/>
  <c r="BZ24" i="1" s="1"/>
  <c r="BX24" i="1"/>
  <c r="BW24" i="1"/>
  <c r="BU24" i="1"/>
  <c r="BT24" i="1"/>
  <c r="BS24" i="1"/>
  <c r="BV24" i="1" s="1"/>
  <c r="BP24" i="1"/>
  <c r="BO24" i="1"/>
  <c r="BI24" i="1"/>
  <c r="BM24" i="1" s="1"/>
  <c r="BC24" i="1"/>
  <c r="AX24" i="1"/>
  <c r="AV24" i="1" s="1"/>
  <c r="AO24" i="1"/>
  <c r="L24" i="1" s="1"/>
  <c r="K24" i="1" s="1"/>
  <c r="AJ24" i="1"/>
  <c r="AB24" i="1"/>
  <c r="AA24" i="1"/>
  <c r="Z24" i="1"/>
  <c r="S24" i="1"/>
  <c r="M24" i="1"/>
  <c r="BL24" i="1" s="1"/>
  <c r="DL23" i="1"/>
  <c r="DK23" i="1"/>
  <c r="DI23" i="1"/>
  <c r="V23" i="1" s="1"/>
  <c r="BX23" i="1"/>
  <c r="BW23" i="1"/>
  <c r="BS23" i="1"/>
  <c r="BV23" i="1" s="1"/>
  <c r="BO23" i="1"/>
  <c r="BI23" i="1"/>
  <c r="BC23" i="1"/>
  <c r="BP23" i="1" s="1"/>
  <c r="AX23" i="1"/>
  <c r="AV23" i="1" s="1"/>
  <c r="AO23" i="1"/>
  <c r="AJ23" i="1"/>
  <c r="M23" i="1" s="1"/>
  <c r="BL23" i="1" s="1"/>
  <c r="AB23" i="1"/>
  <c r="AA23" i="1"/>
  <c r="Z23" i="1"/>
  <c r="S23" i="1"/>
  <c r="L23" i="1"/>
  <c r="K23" i="1" s="1"/>
  <c r="DL22" i="1"/>
  <c r="V22" i="1" s="1"/>
  <c r="DK22" i="1"/>
  <c r="DI22" i="1"/>
  <c r="DJ22" i="1" s="1"/>
  <c r="BK22" i="1" s="1"/>
  <c r="BM22" i="1" s="1"/>
  <c r="BX22" i="1"/>
  <c r="BW22" i="1"/>
  <c r="BV22" i="1"/>
  <c r="BU22" i="1"/>
  <c r="BY22" i="1" s="1"/>
  <c r="BZ22" i="1" s="1"/>
  <c r="BS22" i="1"/>
  <c r="BT22" i="1" s="1"/>
  <c r="BO22" i="1"/>
  <c r="BI22" i="1"/>
  <c r="BC22" i="1"/>
  <c r="BP22" i="1" s="1"/>
  <c r="AX22" i="1"/>
  <c r="AV22" i="1"/>
  <c r="AH22" i="1" s="1"/>
  <c r="AO22" i="1"/>
  <c r="AJ22" i="1"/>
  <c r="M22" i="1" s="1"/>
  <c r="BL22" i="1" s="1"/>
  <c r="AI22" i="1"/>
  <c r="AB22" i="1"/>
  <c r="AA22" i="1"/>
  <c r="Z22" i="1" s="1"/>
  <c r="S22" i="1"/>
  <c r="N22" i="1"/>
  <c r="L22" i="1"/>
  <c r="K22" i="1"/>
  <c r="AD22" i="1" s="1"/>
  <c r="DL21" i="1"/>
  <c r="DK21" i="1"/>
  <c r="DI21" i="1"/>
  <c r="DJ21" i="1" s="1"/>
  <c r="BK21" i="1" s="1"/>
  <c r="BM21" i="1" s="1"/>
  <c r="BX21" i="1"/>
  <c r="BW21" i="1"/>
  <c r="BS21" i="1"/>
  <c r="BV21" i="1" s="1"/>
  <c r="BP21" i="1"/>
  <c r="BO21" i="1"/>
  <c r="BI21" i="1"/>
  <c r="BC21" i="1"/>
  <c r="AX21" i="1"/>
  <c r="AV21" i="1"/>
  <c r="AI21" i="1" s="1"/>
  <c r="AO21" i="1"/>
  <c r="L21" i="1" s="1"/>
  <c r="K21" i="1" s="1"/>
  <c r="AJ21" i="1"/>
  <c r="AB21" i="1"/>
  <c r="AA21" i="1"/>
  <c r="Z21" i="1" s="1"/>
  <c r="V21" i="1"/>
  <c r="S21" i="1"/>
  <c r="M21" i="1"/>
  <c r="BL21" i="1" s="1"/>
  <c r="BN21" i="1" s="1"/>
  <c r="DL20" i="1"/>
  <c r="DK20" i="1"/>
  <c r="DJ20" i="1"/>
  <c r="BK20" i="1" s="1"/>
  <c r="DI20" i="1"/>
  <c r="V20" i="1" s="1"/>
  <c r="BX20" i="1"/>
  <c r="BW20" i="1"/>
  <c r="BT20" i="1"/>
  <c r="BS20" i="1"/>
  <c r="BU20" i="1" s="1"/>
  <c r="BY20" i="1" s="1"/>
  <c r="BZ20" i="1" s="1"/>
  <c r="BP20" i="1"/>
  <c r="BO20" i="1"/>
  <c r="BI20" i="1"/>
  <c r="BM20" i="1" s="1"/>
  <c r="BC20" i="1"/>
  <c r="AX20" i="1"/>
  <c r="AV20" i="1" s="1"/>
  <c r="AO20" i="1"/>
  <c r="L20" i="1" s="1"/>
  <c r="K20" i="1" s="1"/>
  <c r="AJ20" i="1"/>
  <c r="AB20" i="1"/>
  <c r="AA20" i="1"/>
  <c r="Z20" i="1"/>
  <c r="S20" i="1"/>
  <c r="M20" i="1"/>
  <c r="BL20" i="1" s="1"/>
  <c r="BN20" i="1" s="1"/>
  <c r="DL19" i="1"/>
  <c r="DK19" i="1"/>
  <c r="DI19" i="1"/>
  <c r="DJ19" i="1" s="1"/>
  <c r="BK19" i="1" s="1"/>
  <c r="BX19" i="1"/>
  <c r="BW19" i="1"/>
  <c r="BS19" i="1"/>
  <c r="BV19" i="1" s="1"/>
  <c r="BO19" i="1"/>
  <c r="BI19" i="1"/>
  <c r="BM19" i="1" s="1"/>
  <c r="BC19" i="1"/>
  <c r="BP19" i="1" s="1"/>
  <c r="AX19" i="1"/>
  <c r="AV19" i="1" s="1"/>
  <c r="AO19" i="1"/>
  <c r="AJ19" i="1"/>
  <c r="M19" i="1" s="1"/>
  <c r="BL19" i="1" s="1"/>
  <c r="AB19" i="1"/>
  <c r="AA19" i="1"/>
  <c r="Z19" i="1"/>
  <c r="S19" i="1"/>
  <c r="L19" i="1"/>
  <c r="K19" i="1"/>
  <c r="AD19" i="1" s="1"/>
  <c r="DL18" i="1"/>
  <c r="V18" i="1" s="1"/>
  <c r="DK18" i="1"/>
  <c r="DI18" i="1"/>
  <c r="DJ18" i="1" s="1"/>
  <c r="BK18" i="1" s="1"/>
  <c r="BM18" i="1" s="1"/>
  <c r="BX18" i="1"/>
  <c r="BW18" i="1"/>
  <c r="BV18" i="1"/>
  <c r="BU18" i="1"/>
  <c r="BY18" i="1" s="1"/>
  <c r="BZ18" i="1" s="1"/>
  <c r="BS18" i="1"/>
  <c r="BT18" i="1" s="1"/>
  <c r="BO18" i="1"/>
  <c r="BI18" i="1"/>
  <c r="BC18" i="1"/>
  <c r="BP18" i="1" s="1"/>
  <c r="AX18" i="1"/>
  <c r="AV18" i="1"/>
  <c r="AH18" i="1" s="1"/>
  <c r="AO18" i="1"/>
  <c r="AJ18" i="1"/>
  <c r="M18" i="1" s="1"/>
  <c r="BL18" i="1" s="1"/>
  <c r="BN18" i="1" s="1"/>
  <c r="AI18" i="1"/>
  <c r="AB18" i="1"/>
  <c r="AA18" i="1"/>
  <c r="Z18" i="1" s="1"/>
  <c r="S18" i="1"/>
  <c r="N18" i="1"/>
  <c r="L18" i="1"/>
  <c r="K18" i="1"/>
  <c r="DL17" i="1"/>
  <c r="DK17" i="1"/>
  <c r="DI17" i="1"/>
  <c r="DJ17" i="1" s="1"/>
  <c r="BK17" i="1" s="1"/>
  <c r="BM17" i="1" s="1"/>
  <c r="BX17" i="1"/>
  <c r="BW17" i="1"/>
  <c r="BP17" i="1"/>
  <c r="BS17" i="1" s="1"/>
  <c r="BO17" i="1"/>
  <c r="BI17" i="1"/>
  <c r="BC17" i="1"/>
  <c r="AX17" i="1"/>
  <c r="AV17" i="1"/>
  <c r="Q17" i="1" s="1"/>
  <c r="AO17" i="1"/>
  <c r="L17" i="1" s="1"/>
  <c r="K17" i="1" s="1"/>
  <c r="AJ17" i="1"/>
  <c r="AB17" i="1"/>
  <c r="AA17" i="1"/>
  <c r="Z17" i="1" s="1"/>
  <c r="V17" i="1"/>
  <c r="S17" i="1"/>
  <c r="M17" i="1"/>
  <c r="BL17" i="1" s="1"/>
  <c r="W20" i="1" l="1"/>
  <c r="X20" i="1" s="1"/>
  <c r="W24" i="1"/>
  <c r="X24" i="1" s="1"/>
  <c r="BV17" i="1"/>
  <c r="BU17" i="1"/>
  <c r="BY17" i="1" s="1"/>
  <c r="BZ17" i="1" s="1"/>
  <c r="BT17" i="1"/>
  <c r="AD21" i="1"/>
  <c r="BN23" i="1"/>
  <c r="W23" i="1"/>
  <c r="X23" i="1" s="1"/>
  <c r="AD17" i="1"/>
  <c r="BN19" i="1"/>
  <c r="W22" i="1"/>
  <c r="X22" i="1" s="1"/>
  <c r="AW23" i="1"/>
  <c r="N23" i="1"/>
  <c r="AH23" i="1"/>
  <c r="AI23" i="1"/>
  <c r="Q23" i="1"/>
  <c r="AD24" i="1"/>
  <c r="N20" i="1"/>
  <c r="AW20" i="1"/>
  <c r="AI20" i="1"/>
  <c r="AH20" i="1"/>
  <c r="Q20" i="1"/>
  <c r="T25" i="1"/>
  <c r="R25" i="1" s="1"/>
  <c r="U25" i="1" s="1"/>
  <c r="AD25" i="1"/>
  <c r="W18" i="1"/>
  <c r="X18" i="1" s="1"/>
  <c r="T18" i="1" s="1"/>
  <c r="R18" i="1" s="1"/>
  <c r="U18" i="1" s="1"/>
  <c r="O18" i="1" s="1"/>
  <c r="P18" i="1" s="1"/>
  <c r="AD23" i="1"/>
  <c r="T23" i="1"/>
  <c r="R23" i="1" s="1"/>
  <c r="U23" i="1" s="1"/>
  <c r="O23" i="1" s="1"/>
  <c r="P23" i="1" s="1"/>
  <c r="N24" i="1"/>
  <c r="AI24" i="1"/>
  <c r="AH24" i="1"/>
  <c r="Q24" i="1"/>
  <c r="AW24" i="1"/>
  <c r="BN17" i="1"/>
  <c r="AW19" i="1"/>
  <c r="Q19" i="1"/>
  <c r="N19" i="1"/>
  <c r="AH19" i="1"/>
  <c r="AI19" i="1"/>
  <c r="AD20" i="1"/>
  <c r="T20" i="1"/>
  <c r="R20" i="1" s="1"/>
  <c r="U20" i="1" s="1"/>
  <c r="O20" i="1" s="1"/>
  <c r="P20" i="1" s="1"/>
  <c r="BN22" i="1"/>
  <c r="AE23" i="1"/>
  <c r="BN24" i="1"/>
  <c r="DJ23" i="1"/>
  <c r="BK23" i="1" s="1"/>
  <c r="BM23" i="1" s="1"/>
  <c r="N25" i="1"/>
  <c r="BU19" i="1"/>
  <c r="BY19" i="1" s="1"/>
  <c r="BZ19" i="1" s="1"/>
  <c r="W21" i="1"/>
  <c r="X21" i="1" s="1"/>
  <c r="T21" i="1" s="1"/>
  <c r="R21" i="1" s="1"/>
  <c r="U21" i="1" s="1"/>
  <c r="O21" i="1" s="1"/>
  <c r="P21" i="1" s="1"/>
  <c r="AW21" i="1"/>
  <c r="BU23" i="1"/>
  <c r="BY23" i="1" s="1"/>
  <c r="BZ23" i="1" s="1"/>
  <c r="W25" i="1"/>
  <c r="X25" i="1" s="1"/>
  <c r="AW25" i="1"/>
  <c r="N17" i="1"/>
  <c r="BT23" i="1"/>
  <c r="AW17" i="1"/>
  <c r="BT19" i="1"/>
  <c r="T22" i="1"/>
  <c r="R22" i="1" s="1"/>
  <c r="U22" i="1" s="1"/>
  <c r="O22" i="1" s="1"/>
  <c r="P22" i="1" s="1"/>
  <c r="AW22" i="1"/>
  <c r="W17" i="1"/>
  <c r="X17" i="1" s="1"/>
  <c r="AD18" i="1"/>
  <c r="Q25" i="1"/>
  <c r="AH17" i="1"/>
  <c r="V19" i="1"/>
  <c r="BV20" i="1"/>
  <c r="AH21" i="1"/>
  <c r="BT21" i="1"/>
  <c r="AH25" i="1"/>
  <c r="BT25" i="1"/>
  <c r="N21" i="1"/>
  <c r="Q21" i="1"/>
  <c r="AI17" i="1"/>
  <c r="Q18" i="1"/>
  <c r="BU21" i="1"/>
  <c r="BY21" i="1" s="1"/>
  <c r="BZ21" i="1" s="1"/>
  <c r="Q22" i="1"/>
  <c r="BU25" i="1"/>
  <c r="BY25" i="1" s="1"/>
  <c r="BZ25" i="1" s="1"/>
  <c r="AW18" i="1"/>
  <c r="AE18" i="1" l="1"/>
  <c r="Y22" i="1"/>
  <c r="AC22" i="1" s="1"/>
  <c r="AF22" i="1"/>
  <c r="AF23" i="1"/>
  <c r="AG23" i="1" s="1"/>
  <c r="Y23" i="1"/>
  <c r="AC23" i="1" s="1"/>
  <c r="W19" i="1"/>
  <c r="X19" i="1" s="1"/>
  <c r="Y18" i="1"/>
  <c r="AC18" i="1" s="1"/>
  <c r="AF18" i="1"/>
  <c r="AG18" i="1" s="1"/>
  <c r="Y24" i="1"/>
  <c r="AC24" i="1" s="1"/>
  <c r="AF24" i="1"/>
  <c r="AE24" i="1"/>
  <c r="O25" i="1"/>
  <c r="P25" i="1" s="1"/>
  <c r="Y17" i="1"/>
  <c r="AC17" i="1" s="1"/>
  <c r="AE17" i="1"/>
  <c r="AF17" i="1"/>
  <c r="AG17" i="1" s="1"/>
  <c r="T17" i="1"/>
  <c r="R17" i="1" s="1"/>
  <c r="U17" i="1" s="1"/>
  <c r="O17" i="1" s="1"/>
  <c r="P17" i="1" s="1"/>
  <c r="AF20" i="1"/>
  <c r="Y20" i="1"/>
  <c r="AC20" i="1" s="1"/>
  <c r="AE20" i="1"/>
  <c r="Y21" i="1"/>
  <c r="AC21" i="1" s="1"/>
  <c r="AF21" i="1"/>
  <c r="AE21" i="1"/>
  <c r="T24" i="1"/>
  <c r="R24" i="1" s="1"/>
  <c r="U24" i="1" s="1"/>
  <c r="O24" i="1" s="1"/>
  <c r="P24" i="1" s="1"/>
  <c r="AE22" i="1"/>
  <c r="Y25" i="1"/>
  <c r="AC25" i="1" s="1"/>
  <c r="AF25" i="1"/>
  <c r="AE25" i="1"/>
  <c r="AG25" i="1" l="1"/>
  <c r="AG24" i="1"/>
  <c r="AG22" i="1"/>
  <c r="AF19" i="1"/>
  <c r="Y19" i="1"/>
  <c r="AC19" i="1" s="1"/>
  <c r="AE19" i="1"/>
  <c r="T19" i="1"/>
  <c r="R19" i="1" s="1"/>
  <c r="U19" i="1" s="1"/>
  <c r="O19" i="1" s="1"/>
  <c r="P19" i="1" s="1"/>
  <c r="AG20" i="1"/>
  <c r="AG21" i="1"/>
  <c r="AG19" i="1" l="1"/>
</calcChain>
</file>

<file path=xl/sharedStrings.xml><?xml version="1.0" encoding="utf-8"?>
<sst xmlns="http://schemas.openxmlformats.org/spreadsheetml/2006/main" count="1032" uniqueCount="483">
  <si>
    <t>File opened</t>
  </si>
  <si>
    <t>2024-09-28 15:26:24</t>
  </si>
  <si>
    <t>Console s/n</t>
  </si>
  <si>
    <t>68C-811962</t>
  </si>
  <si>
    <t>Console ver</t>
  </si>
  <si>
    <t>Bluestem v.2.1.09</t>
  </si>
  <si>
    <t>Scripts ver</t>
  </si>
  <si>
    <t>2022.06  2.1.09, Dec 2022</t>
  </si>
  <si>
    <t>Head s/n</t>
  </si>
  <si>
    <t>68H-711952</t>
  </si>
  <si>
    <t>Head ver</t>
  </si>
  <si>
    <t>1.4.23</t>
  </si>
  <si>
    <t>Head cal</t>
  </si>
  <si>
    <t>{"co2bzero": "0.910459", "co2aspan2b": "0.309617", "h2obspanconc1": "12.09", "flowazero": "0.31589", "co2aspan1": "0.99979", "h2obspanconc2": "16.89", "co2bspan1": "0.999819", "h2oaspan2": "0", "h2oaspan1": "1.00573", "h2obspan1": "1.00055", "chamberpressurezero": "2.71145", "h2oaspan2a": "0.0685076", "h2obzero": "1.06594", "h2oaspan2b": "0.0688999", "co2aspanconc2": "300.8", "ssa_ref": "37837.5", "tbzero": "-0.0317039", "h2oazero": "1.06185", "co2bspanconc2": "300.8", "flowmeterzero": "2.49056", "h2oaspanconc1": "12.09", "h2oaspanconc2": "0", "tazero": "0.0137367", "co2bspan2a": "0.311057", "h2obspan2b": "0.0684141", "oxygen": "21", "co2aspan2": "-0.0211807", "co2bspan2b": "0.308957", "co2bspan2": "-0.021122", "h2obspan2a": "0.0683765", "co2bspanconc1": "2505", "co2aspan2a": "0.311741", "ssb_ref": "36821.3", "co2aspanconc1": "2505", "co2azero": "0.8881", "flowbzero": "0.3352", "h2obspan2": "0"}</t>
  </si>
  <si>
    <t>CO2 rangematch</t>
  </si>
  <si>
    <t>Fri May  3 10:50</t>
  </si>
  <si>
    <t>H2O rangematch</t>
  </si>
  <si>
    <t>Fri Oct  6 11:48</t>
  </si>
  <si>
    <t>Chamber type</t>
  </si>
  <si>
    <t>6800-01A</t>
  </si>
  <si>
    <t>Chamber s/n</t>
  </si>
  <si>
    <t>MPF-831724</t>
  </si>
  <si>
    <t>Chamber rev</t>
  </si>
  <si>
    <t>0</t>
  </si>
  <si>
    <t>Chamber cal</t>
  </si>
  <si>
    <t>Fluorometer</t>
  </si>
  <si>
    <t>Flr. Version</t>
  </si>
  <si>
    <t>15:26:24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</si>
  <si>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</si>
  <si>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</si>
  <si>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</si>
  <si>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</si>
  <si>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</si>
  <si>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</si>
  <si>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</si>
  <si>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</si>
  <si>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</si>
  <si>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</si>
  <si>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</si>
  <si>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</si>
  <si>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</si>
  <si>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</si>
  <si>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</si>
  <si>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</si>
  <si>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</si>
  <si>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</si>
  <si>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</si>
  <si>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</si>
  <si>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</si>
  <si>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</si>
  <si>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</si>
  <si>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</si>
  <si>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</si>
  <si>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</si>
  <si>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</si>
  <si>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</si>
  <si>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</si>
  <si>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</si>
  <si>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</si>
  <si>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</si>
  <si>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</si>
  <si>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</si>
  <si>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</si>
  <si>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</si>
  <si>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</si>
  <si>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</si>
  <si>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</si>
  <si>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</si>
  <si>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</si>
  <si>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</si>
  <si>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</si>
  <si>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</si>
  <si>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</si>
  <si>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</si>
  <si>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</si>
  <si>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</si>
  <si>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</si>
  <si>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</si>
  <si>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</si>
  <si>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</si>
  <si>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</si>
  <si>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4.18229 200.675 349.463 605.672 855.901 1051.93 1229.42 1287.17</t>
  </si>
  <si>
    <t>Fs_true</t>
  </si>
  <si>
    <t>0.0677669 223.299 370.958 589.129 808.635 1001.36 1202.19 1400.8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</si>
  <si>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</si>
  <si>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</si>
  <si>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</si>
  <si>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</si>
  <si>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</si>
  <si>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</si>
  <si>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</si>
  <si>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</si>
  <si>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</si>
  <si>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</si>
  <si>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</si>
  <si>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</si>
  <si>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</si>
  <si>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</si>
  <si>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</si>
  <si>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</si>
  <si>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</si>
  <si>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</si>
  <si>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</si>
  <si>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</si>
  <si>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</si>
  <si>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</si>
  <si>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</si>
  <si>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</si>
  <si>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</si>
  <si>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</si>
  <si>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</si>
  <si>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</si>
  <si>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</si>
  <si>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CSUC_delay</t>
  </si>
  <si>
    <t>Species</t>
  </si>
  <si>
    <t>Ripperdan_720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</si>
  <si>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</si>
  <si>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</si>
  <si>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</si>
  <si>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</si>
  <si>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</si>
  <si>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</si>
  <si>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</si>
  <si>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</si>
  <si>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</si>
  <si>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</si>
  <si>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</si>
  <si>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</si>
  <si>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</si>
  <si>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</si>
  <si>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</si>
  <si>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</si>
  <si>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</si>
  <si>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</si>
  <si>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</si>
  <si>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</si>
  <si>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</si>
  <si>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</si>
  <si>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</si>
  <si>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</si>
  <si>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</si>
  <si>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</si>
  <si>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</si>
  <si>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</si>
  <si>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</si>
  <si>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</si>
  <si>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</si>
  <si>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</si>
  <si>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</si>
  <si>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</si>
  <si>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</si>
  <si>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</si>
  <si>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</si>
  <si>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</si>
  <si>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</si>
  <si>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</si>
  <si>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</si>
  <si>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</si>
  <si>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</si>
  <si>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</si>
  <si>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</si>
  <si>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</si>
  <si>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</si>
  <si>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</si>
  <si>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</si>
  <si>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</si>
  <si>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</si>
  <si>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</si>
  <si>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</si>
  <si>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</si>
  <si>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</si>
  <si>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</si>
  <si>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</si>
  <si>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</si>
  <si>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</si>
  <si>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</si>
  <si>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</si>
  <si>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</si>
  <si>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</si>
  <si>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</si>
  <si>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</si>
  <si>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</si>
  <si>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</si>
  <si>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</si>
  <si>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</si>
  <si>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</si>
  <si>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</si>
  <si>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</si>
  <si>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</si>
  <si>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</si>
  <si>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</si>
  <si>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</si>
  <si>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</si>
  <si>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</si>
  <si>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</si>
  <si>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</si>
  <si>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</si>
  <si>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</si>
  <si>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</si>
  <si>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</si>
  <si>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</si>
  <si>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</si>
  <si>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</si>
  <si>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</si>
  <si>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</si>
  <si>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</si>
  <si>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</si>
  <si>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</si>
  <si>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</si>
  <si>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</si>
  <si>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</si>
  <si>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</si>
  <si>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</si>
  <si>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</si>
  <si>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</si>
  <si>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</si>
  <si>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</si>
  <si>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</si>
  <si>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</si>
  <si>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</si>
  <si>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</si>
  <si>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</si>
  <si>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</si>
  <si>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</si>
  <si>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</si>
  <si>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</si>
  <si>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</si>
  <si>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</si>
  <si>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</si>
  <si>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</si>
  <si>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</si>
  <si>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</si>
  <si>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</si>
  <si>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</si>
  <si>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</si>
  <si>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</si>
  <si>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</si>
  <si>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</si>
  <si>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</si>
  <si>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</si>
  <si>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</si>
  <si>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</si>
  <si>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</si>
  <si>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</si>
  <si>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</si>
  <si>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</si>
  <si>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</si>
  <si>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</si>
  <si>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</si>
  <si>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</si>
  <si>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</si>
  <si>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</si>
  <si>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</si>
  <si>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</si>
  <si>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</si>
  <si>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</si>
  <si>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</si>
  <si>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</si>
  <si>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</si>
  <si>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</si>
  <si>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</si>
  <si>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</si>
  <si>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</si>
  <si>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</si>
  <si>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</si>
  <si>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</si>
  <si>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</si>
  <si>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</si>
  <si>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</si>
  <si>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</si>
  <si>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</si>
  <si>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</si>
  <si>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</si>
  <si>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</si>
  <si>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</si>
  <si>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</si>
  <si>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</si>
  <si>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</si>
  <si>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</si>
  <si>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</si>
  <si>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</si>
  <si>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</si>
  <si>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</si>
  <si>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</si>
  <si>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</si>
  <si>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</si>
  <si>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</si>
  <si>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</si>
  <si>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</si>
  <si>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</si>
  <si>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</si>
  <si>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</si>
  <si>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</si>
  <si>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</si>
  <si>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</si>
  <si>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</si>
  <si>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</si>
  <si>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</si>
  <si>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</si>
  <si>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</si>
  <si>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</si>
  <si>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</si>
  <si>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</si>
  <si>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</si>
  <si>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</si>
  <si>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</si>
  <si>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</si>
  <si>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</si>
  <si>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</si>
  <si>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</si>
  <si>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</si>
  <si>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</si>
  <si>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</si>
  <si>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</si>
  <si>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</si>
  <si>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</si>
  <si>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</si>
  <si>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</si>
  <si>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</si>
  <si>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</si>
  <si>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</si>
  <si>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</si>
  <si>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</si>
  <si>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</si>
  <si>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</si>
  <si>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</si>
  <si>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</si>
  <si>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</si>
  <si>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</si>
  <si>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</si>
  <si>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</si>
  <si>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</si>
  <si>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</si>
  <si>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</si>
  <si>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</si>
  <si>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</si>
  <si>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</si>
  <si>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</si>
  <si>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</si>
  <si>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</si>
  <si>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</si>
  <si>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</si>
  <si>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</si>
  <si>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</si>
  <si>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</si>
  <si>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</si>
  <si>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</si>
  <si>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</si>
  <si>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</si>
  <si>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</si>
  <si>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</si>
  <si>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</si>
  <si>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</si>
  <si>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</si>
  <si>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</si>
  <si>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</si>
  <si>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</si>
  <si>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</si>
  <si>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</si>
  <si>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</si>
  <si>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</si>
  <si>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</si>
  <si>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</si>
  <si>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</si>
  <si>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</si>
  <si>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</si>
  <si>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</si>
  <si>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</si>
  <si>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</si>
  <si>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</si>
  <si>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</si>
  <si>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</si>
  <si>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</si>
  <si>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</si>
  <si>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</si>
  <si>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</si>
  <si>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</si>
  <si>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</si>
  <si>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</si>
  <si>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</si>
  <si>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</si>
  <si>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</si>
  <si>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</si>
  <si>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</si>
  <si>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</si>
  <si>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</si>
  <si>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</si>
  <si>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</si>
  <si>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</si>
  <si>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</si>
  <si>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</si>
  <si>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</si>
  <si>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</si>
  <si>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</si>
  <si>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</si>
  <si>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</si>
  <si>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</si>
  <si>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</si>
  <si>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</si>
  <si>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</si>
  <si>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</si>
  <si>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</si>
  <si>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</si>
  <si>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</si>
  <si>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</si>
  <si>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</si>
  <si>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</si>
  <si>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</si>
  <si>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</si>
  <si>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</si>
  <si>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</si>
  <si>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</si>
  <si>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</si>
  <si>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</si>
  <si>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</si>
  <si>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</si>
  <si>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</si>
  <si>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</si>
  <si>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</si>
  <si>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</si>
  <si>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</si>
  <si>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</si>
  <si>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</si>
  <si>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</si>
  <si>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</si>
  <si>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</si>
  <si>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</si>
  <si>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</si>
  <si>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</si>
  <si>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</si>
  <si>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</si>
  <si>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</si>
  <si>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</si>
  <si>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20220824 15:57:09</t>
  </si>
  <si>
    <t>15:57:09</t>
  </si>
  <si>
    <t>none</t>
  </si>
  <si>
    <t>Artichoke</t>
  </si>
  <si>
    <t>MPF-2905-20240928-15_39_08</t>
  </si>
  <si>
    <t>-</t>
  </si>
  <si>
    <t>0: Broadleaf</t>
  </si>
  <si>
    <t>15:57:36</t>
  </si>
  <si>
    <t>0/3</t>
  </si>
  <si>
    <t>10111111</t>
  </si>
  <si>
    <t>oioooooo</t>
  </si>
  <si>
    <t>off</t>
  </si>
  <si>
    <t>on</t>
  </si>
  <si>
    <t>20220824 16:16:45</t>
  </si>
  <si>
    <t>16:16:45</t>
  </si>
  <si>
    <t>MPF-2906-20240928-15_58_44</t>
  </si>
  <si>
    <t>DARK-2907-20240928-15_58_51</t>
  </si>
  <si>
    <t>16:17:14</t>
  </si>
  <si>
    <t>1/3</t>
  </si>
  <si>
    <t>20220824 16:20:45</t>
  </si>
  <si>
    <t>16:20:45</t>
  </si>
  <si>
    <t>MPF-2908-20240928-16_02_43</t>
  </si>
  <si>
    <t>DARK-2909-20240928-16_02_51</t>
  </si>
  <si>
    <t>3/3</t>
  </si>
  <si>
    <t>20220824 16:24:45</t>
  </si>
  <si>
    <t>16:24:45</t>
  </si>
  <si>
    <t>MPF-2910-20240928-16_06_43</t>
  </si>
  <si>
    <t>DARK-2911-20240928-16_06_51</t>
  </si>
  <si>
    <t>2/3</t>
  </si>
  <si>
    <t>20220824 16:28:45</t>
  </si>
  <si>
    <t>16:28:45</t>
  </si>
  <si>
    <t>MPF-2912-20240928-16_10_43</t>
  </si>
  <si>
    <t>DARK-2913-20240928-16_10_51</t>
  </si>
  <si>
    <t>20220824 16:32:45</t>
  </si>
  <si>
    <t>16:32:45</t>
  </si>
  <si>
    <t>MPF-2914-20240928-16_14_44</t>
  </si>
  <si>
    <t>DARK-2915-20240928-16_14_51</t>
  </si>
  <si>
    <t>16:33:24</t>
  </si>
  <si>
    <t>20220824 16:36:45</t>
  </si>
  <si>
    <t>16:36:45</t>
  </si>
  <si>
    <t>MPF-2916-20240928-16_18_44</t>
  </si>
  <si>
    <t>DARK-2917-20240928-16_18_51</t>
  </si>
  <si>
    <t>20220824 16:40:45</t>
  </si>
  <si>
    <t>16:40:45</t>
  </si>
  <si>
    <t>MPF-2918-20240928-16_22_44</t>
  </si>
  <si>
    <t>DARK-2919-20240928-16_22_51</t>
  </si>
  <si>
    <t>20220824 16:44:45</t>
  </si>
  <si>
    <t>16:44:45</t>
  </si>
  <si>
    <t>MPF-2920-20240928-16_26_43</t>
  </si>
  <si>
    <t>DARK-2921-20240928-16_26_51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</si>
</sst>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L25"/>
  <sheetViews>
    <sheetView tabSelected="1" workbookViewId="0"/>
  </sheetViews>
  <sheetFormatPr baseColWidth="10" defaultColWidth="8.83203125" defaultRowHeight="15" x14ac:dyDescent="0.2"/>
  <sheetData>
    <row r="2" spans="1:298" x14ac:dyDescent="0.2">
      <c r="A2" t="s">
        <v>29</v>
      </c>
      <c r="B2" t="s">
        <v>30</v>
      </c>
      <c r="C2" t="s">
        <v>32</v>
      </c>
    </row>
    <row r="3" spans="1:298" x14ac:dyDescent="0.2">
      <c r="B3" t="s">
        <v>31</v>
      </c>
      <c r="C3">
        <v>21</v>
      </c>
    </row>
    <row r="4" spans="1:298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8" x14ac:dyDescent="0.2">
      <c r="B5" t="s">
        <v>19</v>
      </c>
      <c r="C5" t="s">
        <v>36</v>
      </c>
      <c r="D5">
        <v>0.57199999999999995</v>
      </c>
      <c r="E5">
        <v>0.38727420000000001</v>
      </c>
      <c r="F5">
        <v>-1.8705840000000001E-2</v>
      </c>
      <c r="G5">
        <v>0</v>
      </c>
      <c r="H5">
        <v>-7.3738900000000001E-3</v>
      </c>
      <c r="I5">
        <v>1</v>
      </c>
      <c r="J5">
        <v>2</v>
      </c>
      <c r="K5">
        <v>96.9</v>
      </c>
    </row>
    <row r="6" spans="1:298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8" x14ac:dyDescent="0.2">
      <c r="B7">
        <v>0</v>
      </c>
      <c r="C7">
        <v>1</v>
      </c>
      <c r="D7">
        <v>0</v>
      </c>
      <c r="E7">
        <v>0</v>
      </c>
    </row>
    <row r="8" spans="1:298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8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8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8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8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8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98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92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106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</row>
    <row r="15" spans="1:298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89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184</v>
      </c>
      <c r="CW15" t="s">
        <v>205</v>
      </c>
      <c r="CX15" t="s">
        <v>206</v>
      </c>
      <c r="CY15" t="s">
        <v>207</v>
      </c>
      <c r="CZ15" t="s">
        <v>158</v>
      </c>
      <c r="DA15" t="s">
        <v>208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116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108</v>
      </c>
      <c r="FR15" t="s">
        <v>111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</row>
    <row r="16" spans="1:298" x14ac:dyDescent="0.2">
      <c r="B16" t="s">
        <v>399</v>
      </c>
      <c r="C16" t="s">
        <v>399</v>
      </c>
      <c r="F16" t="s">
        <v>399</v>
      </c>
      <c r="J16" t="s">
        <v>399</v>
      </c>
      <c r="K16" t="s">
        <v>400</v>
      </c>
      <c r="L16" t="s">
        <v>401</v>
      </c>
      <c r="M16" t="s">
        <v>402</v>
      </c>
      <c r="N16" t="s">
        <v>403</v>
      </c>
      <c r="O16" t="s">
        <v>403</v>
      </c>
      <c r="P16" t="s">
        <v>232</v>
      </c>
      <c r="Q16" t="s">
        <v>232</v>
      </c>
      <c r="R16" t="s">
        <v>400</v>
      </c>
      <c r="S16" t="s">
        <v>400</v>
      </c>
      <c r="T16" t="s">
        <v>400</v>
      </c>
      <c r="U16" t="s">
        <v>400</v>
      </c>
      <c r="V16" t="s">
        <v>404</v>
      </c>
      <c r="W16" t="s">
        <v>405</v>
      </c>
      <c r="X16" t="s">
        <v>405</v>
      </c>
      <c r="Y16" t="s">
        <v>406</v>
      </c>
      <c r="Z16" t="s">
        <v>407</v>
      </c>
      <c r="AA16" t="s">
        <v>406</v>
      </c>
      <c r="AB16" t="s">
        <v>406</v>
      </c>
      <c r="AC16" t="s">
        <v>406</v>
      </c>
      <c r="AD16" t="s">
        <v>404</v>
      </c>
      <c r="AE16" t="s">
        <v>404</v>
      </c>
      <c r="AF16" t="s">
        <v>404</v>
      </c>
      <c r="AG16" t="s">
        <v>404</v>
      </c>
      <c r="AH16" t="s">
        <v>402</v>
      </c>
      <c r="AI16" t="s">
        <v>401</v>
      </c>
      <c r="AJ16" t="s">
        <v>402</v>
      </c>
      <c r="AK16" t="s">
        <v>403</v>
      </c>
      <c r="AL16" t="s">
        <v>403</v>
      </c>
      <c r="AM16" t="s">
        <v>408</v>
      </c>
      <c r="AN16" t="s">
        <v>409</v>
      </c>
      <c r="AO16" t="s">
        <v>401</v>
      </c>
      <c r="AP16" t="s">
        <v>410</v>
      </c>
      <c r="AQ16" t="s">
        <v>410</v>
      </c>
      <c r="AR16" t="s">
        <v>411</v>
      </c>
      <c r="AS16" t="s">
        <v>409</v>
      </c>
      <c r="AT16" t="s">
        <v>412</v>
      </c>
      <c r="AU16" t="s">
        <v>407</v>
      </c>
      <c r="AW16" t="s">
        <v>407</v>
      </c>
      <c r="AX16" t="s">
        <v>412</v>
      </c>
      <c r="BD16" t="s">
        <v>402</v>
      </c>
      <c r="BK16" t="s">
        <v>402</v>
      </c>
      <c r="BL16" t="s">
        <v>402</v>
      </c>
      <c r="BM16" t="s">
        <v>402</v>
      </c>
      <c r="BN16" t="s">
        <v>413</v>
      </c>
      <c r="CB16" t="s">
        <v>414</v>
      </c>
      <c r="CD16" t="s">
        <v>414</v>
      </c>
      <c r="CE16" t="s">
        <v>402</v>
      </c>
      <c r="CH16" t="s">
        <v>414</v>
      </c>
      <c r="CI16" t="s">
        <v>407</v>
      </c>
      <c r="CL16" t="s">
        <v>415</v>
      </c>
      <c r="CM16" t="s">
        <v>415</v>
      </c>
      <c r="CO16" t="s">
        <v>416</v>
      </c>
      <c r="CP16" t="s">
        <v>414</v>
      </c>
      <c r="CR16" t="s">
        <v>414</v>
      </c>
      <c r="CS16" t="s">
        <v>402</v>
      </c>
      <c r="CW16" t="s">
        <v>414</v>
      </c>
      <c r="CY16" t="s">
        <v>417</v>
      </c>
      <c r="DB16" t="s">
        <v>414</v>
      </c>
      <c r="DC16" t="s">
        <v>414</v>
      </c>
      <c r="DE16" t="s">
        <v>414</v>
      </c>
      <c r="DG16" t="s">
        <v>414</v>
      </c>
      <c r="DI16" t="s">
        <v>402</v>
      </c>
      <c r="DJ16" t="s">
        <v>402</v>
      </c>
      <c r="DL16" t="s">
        <v>418</v>
      </c>
      <c r="DM16" t="s">
        <v>419</v>
      </c>
      <c r="DP16" t="s">
        <v>400</v>
      </c>
      <c r="DR16" t="s">
        <v>399</v>
      </c>
      <c r="DS16" t="s">
        <v>403</v>
      </c>
      <c r="DT16" t="s">
        <v>403</v>
      </c>
      <c r="DU16" t="s">
        <v>410</v>
      </c>
      <c r="DV16" t="s">
        <v>410</v>
      </c>
      <c r="DW16" t="s">
        <v>403</v>
      </c>
      <c r="DX16" t="s">
        <v>410</v>
      </c>
      <c r="DY16" t="s">
        <v>412</v>
      </c>
      <c r="DZ16" t="s">
        <v>406</v>
      </c>
      <c r="EA16" t="s">
        <v>406</v>
      </c>
      <c r="EB16" t="s">
        <v>405</v>
      </c>
      <c r="EC16" t="s">
        <v>405</v>
      </c>
      <c r="ED16" t="s">
        <v>405</v>
      </c>
      <c r="EE16" t="s">
        <v>405</v>
      </c>
      <c r="EF16" t="s">
        <v>405</v>
      </c>
      <c r="EG16" t="s">
        <v>420</v>
      </c>
      <c r="EH16" t="s">
        <v>402</v>
      </c>
      <c r="EI16" t="s">
        <v>402</v>
      </c>
      <c r="EJ16" t="s">
        <v>403</v>
      </c>
      <c r="EK16" t="s">
        <v>403</v>
      </c>
      <c r="EL16" t="s">
        <v>403</v>
      </c>
      <c r="EM16" t="s">
        <v>410</v>
      </c>
      <c r="EN16" t="s">
        <v>403</v>
      </c>
      <c r="EO16" t="s">
        <v>410</v>
      </c>
      <c r="EP16" t="s">
        <v>406</v>
      </c>
      <c r="EQ16" t="s">
        <v>406</v>
      </c>
      <c r="ER16" t="s">
        <v>405</v>
      </c>
      <c r="ES16" t="s">
        <v>405</v>
      </c>
      <c r="ET16" t="s">
        <v>402</v>
      </c>
      <c r="EY16" t="s">
        <v>402</v>
      </c>
      <c r="FB16" t="s">
        <v>405</v>
      </c>
      <c r="FC16" t="s">
        <v>405</v>
      </c>
      <c r="FD16" t="s">
        <v>405</v>
      </c>
      <c r="FE16" t="s">
        <v>405</v>
      </c>
      <c r="FF16" t="s">
        <v>405</v>
      </c>
      <c r="FG16" t="s">
        <v>402</v>
      </c>
      <c r="FH16" t="s">
        <v>402</v>
      </c>
      <c r="FI16" t="s">
        <v>402</v>
      </c>
      <c r="FJ16" t="s">
        <v>399</v>
      </c>
      <c r="FM16" t="s">
        <v>421</v>
      </c>
      <c r="FN16" t="s">
        <v>421</v>
      </c>
      <c r="FP16" t="s">
        <v>399</v>
      </c>
      <c r="FQ16" t="s">
        <v>422</v>
      </c>
      <c r="FS16" t="s">
        <v>399</v>
      </c>
      <c r="FT16" t="s">
        <v>399</v>
      </c>
      <c r="FV16" t="s">
        <v>423</v>
      </c>
      <c r="FW16" t="s">
        <v>424</v>
      </c>
      <c r="FX16" t="s">
        <v>423</v>
      </c>
      <c r="FY16" t="s">
        <v>424</v>
      </c>
      <c r="FZ16" t="s">
        <v>423</v>
      </c>
      <c r="GA16" t="s">
        <v>424</v>
      </c>
      <c r="GB16" t="s">
        <v>407</v>
      </c>
      <c r="GC16" t="s">
        <v>407</v>
      </c>
      <c r="GD16" t="s">
        <v>403</v>
      </c>
      <c r="GE16" t="s">
        <v>425</v>
      </c>
      <c r="GF16" t="s">
        <v>403</v>
      </c>
      <c r="GI16" t="s">
        <v>426</v>
      </c>
      <c r="GL16" t="s">
        <v>410</v>
      </c>
      <c r="GM16" t="s">
        <v>427</v>
      </c>
      <c r="GN16" t="s">
        <v>410</v>
      </c>
      <c r="GS16" t="s">
        <v>428</v>
      </c>
      <c r="GT16" t="s">
        <v>428</v>
      </c>
      <c r="HG16" t="s">
        <v>428</v>
      </c>
      <c r="HH16" t="s">
        <v>428</v>
      </c>
      <c r="HI16" t="s">
        <v>429</v>
      </c>
      <c r="HJ16" t="s">
        <v>429</v>
      </c>
      <c r="HK16" t="s">
        <v>405</v>
      </c>
      <c r="HL16" t="s">
        <v>405</v>
      </c>
      <c r="HM16" t="s">
        <v>407</v>
      </c>
      <c r="HN16" t="s">
        <v>405</v>
      </c>
      <c r="HO16" t="s">
        <v>410</v>
      </c>
      <c r="HP16" t="s">
        <v>407</v>
      </c>
      <c r="HQ16" t="s">
        <v>407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428</v>
      </c>
      <c r="HZ16" t="s">
        <v>430</v>
      </c>
      <c r="IA16" t="s">
        <v>430</v>
      </c>
      <c r="IB16" t="s">
        <v>431</v>
      </c>
      <c r="IC16" t="s">
        <v>430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O16" t="s">
        <v>428</v>
      </c>
      <c r="IV16" t="s">
        <v>428</v>
      </c>
      <c r="IW16" t="s">
        <v>407</v>
      </c>
      <c r="IX16" t="s">
        <v>407</v>
      </c>
      <c r="IY16" t="s">
        <v>423</v>
      </c>
      <c r="IZ16" t="s">
        <v>424</v>
      </c>
      <c r="JA16" t="s">
        <v>424</v>
      </c>
      <c r="JE16" t="s">
        <v>424</v>
      </c>
      <c r="JI16" t="s">
        <v>403</v>
      </c>
      <c r="JJ16" t="s">
        <v>403</v>
      </c>
      <c r="JK16" t="s">
        <v>410</v>
      </c>
      <c r="JL16" t="s">
        <v>410</v>
      </c>
      <c r="JM16" t="s">
        <v>432</v>
      </c>
      <c r="JN16" t="s">
        <v>432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428</v>
      </c>
      <c r="JU16" t="s">
        <v>405</v>
      </c>
      <c r="JV16" t="s">
        <v>428</v>
      </c>
      <c r="JX16" t="s">
        <v>412</v>
      </c>
      <c r="JY16" t="s">
        <v>412</v>
      </c>
      <c r="JZ16" t="s">
        <v>405</v>
      </c>
      <c r="KA16" t="s">
        <v>405</v>
      </c>
      <c r="KB16" t="s">
        <v>405</v>
      </c>
      <c r="KC16" t="s">
        <v>405</v>
      </c>
      <c r="KD16" t="s">
        <v>405</v>
      </c>
      <c r="KE16" t="s">
        <v>407</v>
      </c>
      <c r="KF16" t="s">
        <v>407</v>
      </c>
      <c r="KG16" t="s">
        <v>407</v>
      </c>
      <c r="KH16" t="s">
        <v>405</v>
      </c>
      <c r="KI16" t="s">
        <v>403</v>
      </c>
      <c r="KJ16" t="s">
        <v>410</v>
      </c>
      <c r="KK16" t="s">
        <v>407</v>
      </c>
      <c r="KL16" t="s">
        <v>407</v>
      </c>
    </row>
    <row r="17" spans="1:298" x14ac:dyDescent="0.2">
      <c r="A17">
        <v>1</v>
      </c>
      <c r="B17">
        <v>1661378229.0999999</v>
      </c>
      <c r="C17">
        <v>0</v>
      </c>
      <c r="D17" t="s">
        <v>433</v>
      </c>
      <c r="E17" t="s">
        <v>434</v>
      </c>
      <c r="F17" t="s">
        <v>435</v>
      </c>
      <c r="H17" t="s">
        <v>436</v>
      </c>
      <c r="J17">
        <v>1661378229.0999999</v>
      </c>
      <c r="K17">
        <f t="shared" ref="K17:K25" si="0">(L17)/1000</f>
        <v>1.2183191352817565E-3</v>
      </c>
      <c r="L17">
        <f t="shared" ref="L17:L25" si="1">IF(DQ17, AO17, AI17)</f>
        <v>1.2183191352817566</v>
      </c>
      <c r="M17">
        <f t="shared" ref="M17:M25" si="2">IF(DQ17, AJ17, AH17)</f>
        <v>-0.71746252874633532</v>
      </c>
      <c r="N17">
        <f t="shared" ref="N17:N25" si="3">DS17 - IF(AV17&gt;1, M17*DM17*100/(AX17*EG17), 0)</f>
        <v>416.66</v>
      </c>
      <c r="O17">
        <f t="shared" ref="O17:O25" si="4">((U17-K17/2)*N17-M17)/(U17+K17/2)</f>
        <v>423.62805365106465</v>
      </c>
      <c r="P17">
        <f t="shared" ref="P17:P25" si="5">O17*(DZ17+EA17)/1000</f>
        <v>42.703163139842829</v>
      </c>
      <c r="Q17">
        <f t="shared" ref="Q17:Q25" si="6">(DS17 - IF(AV17&gt;1, M17*DM17*100/(AX17*EG17), 0))*(DZ17+EA17)/1000</f>
        <v>42.000759393764007</v>
      </c>
      <c r="R17">
        <f t="shared" ref="R17:R25" si="7">2/((1/T17-1/S17)+SIGN(T17)*SQRT((1/T17-1/S17)*(1/T17-1/S17) + 4*DN17/((DN17+1)*(DN17+1))*(2*1/T17*1/S17-1/S17*1/S17)))</f>
        <v>4.7561358762629478E-2</v>
      </c>
      <c r="S17">
        <f t="shared" ref="S17:S25" si="8">IF(LEFT(DO17,1)&lt;&gt;"0",IF(LEFT(DO17,1)="1",3,DP17),$D$5+$E$5*(EG17*DZ17/($K$5*1000))+$F$5*(EG17*DZ17/($K$5*1000))*MAX(MIN(DM17,$J$5),$I$5)*MAX(MIN(DM17,$J$5),$I$5)+$G$5*MAX(MIN(DM17,$J$5),$I$5)*(EG17*DZ17/($K$5*1000))+$H$5*(EG17*DZ17/($K$5*1000))*(EG17*DZ17/($K$5*1000)))</f>
        <v>3.0219938494462273</v>
      </c>
      <c r="T17">
        <f t="shared" ref="T17:T25" si="9">K17*(1000-(1000*0.61365*EXP(17.502*X17/(240.97+X17))/(DZ17+EA17)+DU17)/2)/(1000*0.61365*EXP(17.502*X17/(240.97+X17))/(DZ17+EA17)-DU17)</f>
        <v>4.714939170541696E-2</v>
      </c>
      <c r="U17">
        <f t="shared" ref="U17:U25" si="10">1/((DN17+1)/(R17/1.6)+1/(S17/1.37)) + DN17/((DN17+1)/(R17/1.6) + DN17/(S17/1.37))</f>
        <v>2.9505085865555301E-2</v>
      </c>
      <c r="V17">
        <f t="shared" ref="V17:V25" si="11">(DI17*DL17)</f>
        <v>3.9904788143639994E-3</v>
      </c>
      <c r="W17">
        <f t="shared" ref="W17:W25" si="12">(EB17+(V17+2*0.95*0.0000000567*(((EB17+$B$7)+273)^4-(EB17+273)^4)-44100*K17)/(1.84*29.3*S17+8*0.95*0.0000000567*(EB17+273)^3))</f>
        <v>21.666509562027862</v>
      </c>
      <c r="X17">
        <f t="shared" ref="X17:X25" si="13">($C$7*EC17+$D$7*ED17+$E$7*W17)</f>
        <v>22.136500000000002</v>
      </c>
      <c r="Y17">
        <f t="shared" ref="Y17:Y25" si="14">0.61365*EXP(17.502*X17/(240.97+X17))</f>
        <v>2.67567725346909</v>
      </c>
      <c r="Z17">
        <f t="shared" ref="Z17:Z25" si="15">(AA17/AB17*100)</f>
        <v>4.0351624091934966</v>
      </c>
      <c r="AA17">
        <f t="shared" ref="AA17:AA25" si="16">DU17*(DZ17+EA17)/1000</f>
        <v>0.10691212358523999</v>
      </c>
      <c r="AB17">
        <f t="shared" ref="AB17:AB25" si="17">0.61365*EXP(17.502*EB17/(240.97+EB17))</f>
        <v>2.6495122808850811</v>
      </c>
      <c r="AC17">
        <f t="shared" ref="AC17:AC25" si="18">(Y17-DU17*(DZ17+EA17)/1000)</f>
        <v>2.5687651298838499</v>
      </c>
      <c r="AD17">
        <f t="shared" ref="AD17:AD25" si="19">(-K17*44100)</f>
        <v>-53.72787386592546</v>
      </c>
      <c r="AE17">
        <f t="shared" ref="AE17:AE25" si="20">2*29.3*S17*0.92*(EB17-X17)</f>
        <v>-26.262983264708961</v>
      </c>
      <c r="AF17">
        <f t="shared" ref="AF17:AF25" si="21">2*0.95*0.0000000567*(((EB17+$B$7)+273)^4-(X17+273)^4)</f>
        <v>-1.7843277551412573</v>
      </c>
      <c r="AG17">
        <f t="shared" ref="AG17:AG25" si="22">V17+AF17+AD17+AE17</f>
        <v>-81.771194406961314</v>
      </c>
      <c r="AH17">
        <f t="shared" ref="AH17:AH25" si="23">DY17*AV17*(DT17-DS17*(1000-AV17*DV17)/(1000-AV17*DU17))/(100*DM17)</f>
        <v>-0.3286736669523625</v>
      </c>
      <c r="AI17">
        <f t="shared" ref="AI17:AI25" si="24">1000*DY17*AV17*(DU17-DV17)/(100*DM17*(1000-AV17*DU17))</f>
        <v>1.4692908533390514</v>
      </c>
      <c r="AJ17">
        <f t="shared" ref="AJ17:AJ25" si="25">(AK17 - AL17 - DZ17*1000/(8.314*(EB17+273.15)) * AN17/DY17 * AM17) * DY17/(100*DM17) * (1000 - DV17)/1000</f>
        <v>-0.71746252874633532</v>
      </c>
      <c r="AK17">
        <v>416.95900266067702</v>
      </c>
      <c r="AL17">
        <v>417.21752121212103</v>
      </c>
      <c r="AM17">
        <v>-1.3588333734231101E-2</v>
      </c>
      <c r="AN17">
        <v>67.023207900402099</v>
      </c>
      <c r="AO17">
        <f t="shared" ref="AO17:AO25" si="26">(AQ17 - AP17 + DZ17*1000/(8.314*(EB17+273.15)) * AS17/DY17 * AR17) * DY17/(100*DM17) * 1000/(1000 - AQ17)</f>
        <v>1.2183191352817566</v>
      </c>
      <c r="AP17">
        <v>0.64334826867189998</v>
      </c>
      <c r="AQ17">
        <v>1.0789269696969701</v>
      </c>
      <c r="AR17">
        <v>-1.9022565030979901E-2</v>
      </c>
      <c r="AS17">
        <v>78.778885226139295</v>
      </c>
      <c r="AT17">
        <v>126</v>
      </c>
      <c r="AU17">
        <v>18</v>
      </c>
      <c r="AV17">
        <f t="shared" ref="AV17:AV25" si="27">IF(AT17*$H$13&gt;=AX17,1,(AX17/(AX17-AT17*$H$13)))</f>
        <v>1</v>
      </c>
      <c r="AW17">
        <f t="shared" ref="AW17:AW25" si="28">(AV17-1)*100</f>
        <v>0</v>
      </c>
      <c r="AX17">
        <f t="shared" ref="AX17:AX25" si="29">MAX(0,($B$13+$C$13*EG17)/(1+$D$13*EG17)*DZ17/(EB17+273)*$E$13)</f>
        <v>54133.656080035056</v>
      </c>
      <c r="AY17" t="s">
        <v>437</v>
      </c>
      <c r="AZ17">
        <v>7931.59</v>
      </c>
      <c r="BA17">
        <v>245.50692307692299</v>
      </c>
      <c r="BB17">
        <v>1087.2047308463</v>
      </c>
      <c r="BC17">
        <f t="shared" ref="BC17:BC25" si="30">1-BA17/BB17</f>
        <v>0.7741851961168198</v>
      </c>
      <c r="BD17">
        <v>-0.71746252874792604</v>
      </c>
      <c r="BE17" t="s">
        <v>438</v>
      </c>
      <c r="BF17" t="s">
        <v>438</v>
      </c>
      <c r="BG17">
        <v>0</v>
      </c>
      <c r="BH17">
        <v>0</v>
      </c>
      <c r="BI17" t="e">
        <f t="shared" ref="BI17:BI25" si="31">1-BG17/BH17</f>
        <v>#DIV/0!</v>
      </c>
      <c r="BJ17">
        <v>0.5</v>
      </c>
      <c r="BK17">
        <f t="shared" ref="BK17:BK25" si="32">DJ17</f>
        <v>2.1002520075599999E-2</v>
      </c>
      <c r="BL17">
        <f t="shared" ref="BL17:BL25" si="33">M17</f>
        <v>-0.71746252874633532</v>
      </c>
      <c r="BM17" t="e">
        <f t="shared" ref="BM17:BM25" si="34">BI17*BJ17*BK17</f>
        <v>#DIV/0!</v>
      </c>
      <c r="BN17">
        <f t="shared" ref="BN17:BN25" si="35">(BL17-BD17)/BK17</f>
        <v>7.5739841883592657E-11</v>
      </c>
      <c r="BO17" t="e">
        <f t="shared" ref="BO17:BO25" si="36">(BB17-BH17)/BH17</f>
        <v>#DIV/0!</v>
      </c>
      <c r="BP17" t="e">
        <f t="shared" ref="BP17:BP25" si="37">BA17/(BC17+BA17/BH17)</f>
        <v>#DIV/0!</v>
      </c>
      <c r="BQ17" t="s">
        <v>438</v>
      </c>
      <c r="BR17">
        <v>0</v>
      </c>
      <c r="BS17" t="e">
        <f t="shared" ref="BS17:BS25" si="38">IF(BR17&lt;&gt;0, BR17, BP17)</f>
        <v>#DIV/0!</v>
      </c>
      <c r="BT17" t="e">
        <f t="shared" ref="BT17:BT25" si="39">1-BS17/BH17</f>
        <v>#DIV/0!</v>
      </c>
      <c r="BU17" t="e">
        <f t="shared" ref="BU17:BU25" si="40">(BH17-BG17)/(BH17-BS17)</f>
        <v>#DIV/0!</v>
      </c>
      <c r="BV17" t="e">
        <f t="shared" ref="BV17:BV25" si="41">(BB17-BH17)/(BB17-BS17)</f>
        <v>#DIV/0!</v>
      </c>
      <c r="BW17">
        <f t="shared" ref="BW17:BW25" si="42">(BH17-BG17)/(BH17-BA17)</f>
        <v>0</v>
      </c>
      <c r="BX17">
        <f t="shared" ref="BX17:BX25" si="43">(BB17-BH17)/(BB17-BA17)</f>
        <v>1.2916806017679343</v>
      </c>
      <c r="BY17" t="e">
        <f t="shared" ref="BY17:BY25" si="44">(BU17*BS17/BG17)</f>
        <v>#DIV/0!</v>
      </c>
      <c r="BZ17" t="e">
        <f t="shared" ref="BZ17:BZ25" si="45">(1-BY17)</f>
        <v>#DIV/0!</v>
      </c>
      <c r="CA17">
        <v>2905</v>
      </c>
      <c r="CB17">
        <v>290</v>
      </c>
      <c r="CC17">
        <v>1043.31</v>
      </c>
      <c r="CD17">
        <v>285</v>
      </c>
      <c r="CE17">
        <v>7931.59</v>
      </c>
      <c r="CF17">
        <v>1044.3699999999999</v>
      </c>
      <c r="CG17">
        <v>-1.06</v>
      </c>
      <c r="CH17">
        <v>300</v>
      </c>
      <c r="CI17">
        <v>24</v>
      </c>
      <c r="CJ17">
        <v>1087.2047308463</v>
      </c>
      <c r="CK17">
        <v>2.0324873932714098</v>
      </c>
      <c r="CL17">
        <v>-33.975758687307199</v>
      </c>
      <c r="CM17">
        <v>1.39598009921858</v>
      </c>
      <c r="CN17">
        <v>0.954864336421968</v>
      </c>
      <c r="CO17">
        <v>-6.5731761957730801E-3</v>
      </c>
      <c r="CP17">
        <v>290</v>
      </c>
      <c r="CQ17">
        <v>1025.4000000000001</v>
      </c>
      <c r="CR17">
        <v>615</v>
      </c>
      <c r="CS17">
        <v>7927.07</v>
      </c>
      <c r="CT17">
        <v>1044.3399999999999</v>
      </c>
      <c r="CU17">
        <v>-18.940000000000001</v>
      </c>
      <c r="DI17">
        <f t="shared" ref="DI17:DI25" si="46">$B$11*EH17+$C$11*EI17+$F$11*ET17*(1-EW17)</f>
        <v>5.0002999999999999E-2</v>
      </c>
      <c r="DJ17">
        <f t="shared" ref="DJ17:DJ25" si="47">DI17*DK17</f>
        <v>2.1002520075599999E-2</v>
      </c>
      <c r="DK17">
        <f t="shared" ref="DK17:DK25" si="48">($B$11*$D$9+$C$11*$D$9+$F$11*((FG17+EY17)/MAX(FG17+EY17+FH17, 0.1)*$I$9+FH17/MAX(FG17+EY17+FH17, 0.1)*$J$9))/($B$11+$C$11+$F$11)</f>
        <v>0.42002519999999999</v>
      </c>
      <c r="DL17">
        <f t="shared" ref="DL17:DL25" si="49">($B$11*$K$9+$C$11*$K$9+$F$11*((FG17+EY17)/MAX(FG17+EY17+FH17, 0.1)*$P$9+FH17/MAX(FG17+EY17+FH17, 0.1)*$Q$9))/($B$11+$C$11+$F$11)</f>
        <v>7.9804787999999988E-2</v>
      </c>
      <c r="DM17">
        <v>2</v>
      </c>
      <c r="DN17">
        <v>0.5</v>
      </c>
      <c r="DO17" t="s">
        <v>439</v>
      </c>
      <c r="DP17">
        <v>2</v>
      </c>
      <c r="DQ17" t="b">
        <v>1</v>
      </c>
      <c r="DR17">
        <v>1661378229.0999999</v>
      </c>
      <c r="DS17">
        <v>416.66</v>
      </c>
      <c r="DT17">
        <v>416.74099999999999</v>
      </c>
      <c r="DU17">
        <v>1.0606</v>
      </c>
      <c r="DV17">
        <v>0.64127900000000004</v>
      </c>
      <c r="DW17">
        <v>419.26100000000002</v>
      </c>
      <c r="DX17">
        <v>1.1756</v>
      </c>
      <c r="DY17">
        <v>700.05200000000002</v>
      </c>
      <c r="DZ17">
        <v>100.74</v>
      </c>
      <c r="EA17">
        <v>6.3435400000000003E-2</v>
      </c>
      <c r="EB17">
        <v>21.975300000000001</v>
      </c>
      <c r="EC17">
        <v>22.136500000000002</v>
      </c>
      <c r="ED17">
        <v>999.9</v>
      </c>
      <c r="EE17">
        <v>0</v>
      </c>
      <c r="EF17">
        <v>0</v>
      </c>
      <c r="EG17">
        <v>9991.8799999999992</v>
      </c>
      <c r="EH17">
        <v>0</v>
      </c>
      <c r="EI17">
        <v>1.43144</v>
      </c>
      <c r="EJ17">
        <v>-5.0353999999999998E-3</v>
      </c>
      <c r="EK17">
        <v>417.18</v>
      </c>
      <c r="EL17">
        <v>417.00900000000001</v>
      </c>
      <c r="EM17">
        <v>0.42272399999999999</v>
      </c>
      <c r="EN17">
        <v>416.74099999999999</v>
      </c>
      <c r="EO17">
        <v>0.64127900000000004</v>
      </c>
      <c r="EP17">
        <v>0.10718800000000001</v>
      </c>
      <c r="EQ17">
        <v>6.4602400000000004E-2</v>
      </c>
      <c r="ER17">
        <v>-21.845400000000001</v>
      </c>
      <c r="ES17">
        <v>-27.462199999999999</v>
      </c>
      <c r="ET17">
        <v>5.0002999999999999E-2</v>
      </c>
      <c r="EU17">
        <v>0</v>
      </c>
      <c r="EV17">
        <v>0</v>
      </c>
      <c r="EW17">
        <v>0</v>
      </c>
      <c r="EX17">
        <v>240.77</v>
      </c>
      <c r="EY17">
        <v>5.0002999999999999E-2</v>
      </c>
      <c r="EZ17">
        <v>4.8099999999999996</v>
      </c>
      <c r="FA17">
        <v>-0.11</v>
      </c>
      <c r="FB17">
        <v>37.75</v>
      </c>
      <c r="FC17">
        <v>42.25</v>
      </c>
      <c r="FD17">
        <v>40.561999999999998</v>
      </c>
      <c r="FE17">
        <v>41.936999999999998</v>
      </c>
      <c r="FF17">
        <v>39.811999999999998</v>
      </c>
      <c r="FG17">
        <v>0</v>
      </c>
      <c r="FH17">
        <v>0</v>
      </c>
      <c r="FI17">
        <v>0</v>
      </c>
      <c r="FJ17">
        <v>998</v>
      </c>
      <c r="FK17">
        <v>0</v>
      </c>
      <c r="FL17">
        <v>245.50692307692299</v>
      </c>
      <c r="FM17">
        <v>-57.436581150208298</v>
      </c>
      <c r="FN17">
        <v>3.4854700645501899</v>
      </c>
      <c r="FO17">
        <v>2.46115384615385</v>
      </c>
      <c r="FP17">
        <v>15</v>
      </c>
      <c r="FQ17">
        <v>1661378256.0999999</v>
      </c>
      <c r="FR17" t="s">
        <v>440</v>
      </c>
      <c r="FS17">
        <v>1661378256.0999999</v>
      </c>
      <c r="FT17">
        <v>1661378251.0999999</v>
      </c>
      <c r="FU17">
        <v>11</v>
      </c>
      <c r="FV17">
        <v>-7.5999999999999998E-2</v>
      </c>
      <c r="FW17">
        <v>-5.0000000000000001E-3</v>
      </c>
      <c r="FX17">
        <v>-2.601</v>
      </c>
      <c r="FY17">
        <v>-0.115</v>
      </c>
      <c r="FZ17">
        <v>420</v>
      </c>
      <c r="GA17">
        <v>1</v>
      </c>
      <c r="GB17">
        <v>0.25</v>
      </c>
      <c r="GC17">
        <v>0.14000000000000001</v>
      </c>
      <c r="GD17">
        <v>3.0389902238095199</v>
      </c>
      <c r="GE17">
        <v>-30.011018828571402</v>
      </c>
      <c r="GF17">
        <v>3.3632339574655701</v>
      </c>
      <c r="GG17">
        <v>0</v>
      </c>
      <c r="GH17">
        <v>249.737647058824</v>
      </c>
      <c r="GI17">
        <v>-68.599541622682096</v>
      </c>
      <c r="GJ17">
        <v>6.9925582539050701</v>
      </c>
      <c r="GK17">
        <v>0</v>
      </c>
      <c r="GL17">
        <v>0.770063761904762</v>
      </c>
      <c r="GM17">
        <v>-2.8070642337662299</v>
      </c>
      <c r="GN17">
        <v>0.29781301147162897</v>
      </c>
      <c r="GO17">
        <v>0</v>
      </c>
      <c r="GP17">
        <v>0</v>
      </c>
      <c r="GQ17">
        <v>3</v>
      </c>
      <c r="GR17" t="s">
        <v>441</v>
      </c>
      <c r="GS17">
        <v>3.32361</v>
      </c>
      <c r="GT17">
        <v>2.8252899999999999</v>
      </c>
      <c r="GU17">
        <v>0.1019</v>
      </c>
      <c r="GV17">
        <v>0.1014</v>
      </c>
      <c r="GW17">
        <v>9.5676400000000005E-3</v>
      </c>
      <c r="GX17">
        <v>5.4848299999999996E-3</v>
      </c>
      <c r="GY17">
        <v>31377.599999999999</v>
      </c>
      <c r="GZ17">
        <v>28306.9</v>
      </c>
      <c r="HA17">
        <v>31172.1</v>
      </c>
      <c r="HB17">
        <v>28841</v>
      </c>
      <c r="HC17">
        <v>41175.699999999997</v>
      </c>
      <c r="HD17">
        <v>39017</v>
      </c>
      <c r="HE17">
        <v>44206.2</v>
      </c>
      <c r="HF17">
        <v>41885.1</v>
      </c>
      <c r="HG17">
        <v>2.1811500000000001</v>
      </c>
      <c r="HH17">
        <v>2.3302</v>
      </c>
      <c r="HI17">
        <v>7.2941200000000003E-3</v>
      </c>
      <c r="HJ17">
        <v>0</v>
      </c>
      <c r="HK17">
        <v>22.016300000000001</v>
      </c>
      <c r="HL17">
        <v>999.9</v>
      </c>
      <c r="HM17">
        <v>38.707000000000001</v>
      </c>
      <c r="HN17">
        <v>31.32</v>
      </c>
      <c r="HO17">
        <v>17.654599999999999</v>
      </c>
      <c r="HP17">
        <v>62.125500000000002</v>
      </c>
      <c r="HQ17">
        <v>36.410299999999999</v>
      </c>
      <c r="HR17">
        <v>2</v>
      </c>
      <c r="HS17">
        <v>4.76677E-2</v>
      </c>
      <c r="HT17">
        <v>2.87195</v>
      </c>
      <c r="HU17">
        <v>20.2437</v>
      </c>
      <c r="HV17">
        <v>5.2232799999999999</v>
      </c>
      <c r="HW17">
        <v>11.986000000000001</v>
      </c>
      <c r="HX17">
        <v>4.992</v>
      </c>
      <c r="HY17">
        <v>3.2955999999999999</v>
      </c>
      <c r="HZ17">
        <v>-19589.2</v>
      </c>
      <c r="IA17">
        <v>9999</v>
      </c>
      <c r="IB17">
        <v>17.899999999999999</v>
      </c>
      <c r="IC17">
        <v>9098</v>
      </c>
      <c r="ID17">
        <v>1.8772899999999999</v>
      </c>
      <c r="IE17">
        <v>1.87622</v>
      </c>
      <c r="IF17">
        <v>1.8748499999999999</v>
      </c>
      <c r="IG17">
        <v>1.87683</v>
      </c>
      <c r="IH17">
        <v>1.87758</v>
      </c>
      <c r="II17">
        <v>1.8750899999999999</v>
      </c>
      <c r="IJ17">
        <v>1.87897</v>
      </c>
      <c r="IK17">
        <v>1.8807400000000001</v>
      </c>
      <c r="IL17">
        <v>5</v>
      </c>
      <c r="IM17">
        <v>0</v>
      </c>
      <c r="IN17">
        <v>0</v>
      </c>
      <c r="IO17">
        <v>0</v>
      </c>
      <c r="IP17" t="s">
        <v>442</v>
      </c>
      <c r="IQ17" t="s">
        <v>443</v>
      </c>
      <c r="IR17" t="s">
        <v>444</v>
      </c>
      <c r="IS17" t="s">
        <v>445</v>
      </c>
      <c r="IT17" t="s">
        <v>445</v>
      </c>
      <c r="IU17" t="s">
        <v>444</v>
      </c>
      <c r="IV17">
        <v>0</v>
      </c>
      <c r="IW17">
        <v>100</v>
      </c>
      <c r="IX17">
        <v>100</v>
      </c>
      <c r="IY17">
        <v>-2.601</v>
      </c>
      <c r="IZ17">
        <v>-0.115</v>
      </c>
      <c r="JA17">
        <v>-2.5250909090908098</v>
      </c>
      <c r="JB17">
        <v>0</v>
      </c>
      <c r="JC17">
        <v>0</v>
      </c>
      <c r="JD17">
        <v>0</v>
      </c>
      <c r="JE17">
        <v>-0.10831945918376699</v>
      </c>
      <c r="JF17">
        <v>-4.04678581008747E-3</v>
      </c>
      <c r="JG17">
        <v>1.0821509135867399E-3</v>
      </c>
      <c r="JH17">
        <v>-7.3057732816702703E-6</v>
      </c>
      <c r="JI17">
        <v>2</v>
      </c>
      <c r="JJ17">
        <v>9</v>
      </c>
      <c r="JK17">
        <v>2</v>
      </c>
      <c r="JL17">
        <v>33</v>
      </c>
      <c r="JM17">
        <v>28.4</v>
      </c>
      <c r="JN17">
        <v>28.2</v>
      </c>
      <c r="JO17">
        <v>0.158691</v>
      </c>
      <c r="JP17">
        <v>4.99878</v>
      </c>
      <c r="JQ17">
        <v>2.2485400000000002</v>
      </c>
      <c r="JR17">
        <v>2.5842299999999998</v>
      </c>
      <c r="JS17">
        <v>2.19482</v>
      </c>
      <c r="JT17">
        <v>2.3559600000000001</v>
      </c>
      <c r="JU17">
        <v>33.423200000000001</v>
      </c>
      <c r="JV17">
        <v>24.288900000000002</v>
      </c>
      <c r="JW17">
        <v>2</v>
      </c>
      <c r="JX17">
        <v>588.28899999999999</v>
      </c>
      <c r="JY17">
        <v>747.12800000000004</v>
      </c>
      <c r="JZ17">
        <v>17.857399999999998</v>
      </c>
      <c r="KA17">
        <v>27.983799999999999</v>
      </c>
      <c r="KB17">
        <v>29.9971</v>
      </c>
      <c r="KC17">
        <v>27.771999999999998</v>
      </c>
      <c r="KD17">
        <v>27.738499999999998</v>
      </c>
      <c r="KE17">
        <v>-1</v>
      </c>
      <c r="KF17">
        <v>100</v>
      </c>
      <c r="KG17">
        <v>17.944299999999998</v>
      </c>
      <c r="KH17">
        <v>17.941299999999998</v>
      </c>
      <c r="KI17">
        <v>400</v>
      </c>
      <c r="KJ17">
        <v>0</v>
      </c>
      <c r="KK17">
        <v>99.607900000000001</v>
      </c>
      <c r="KL17">
        <v>96.039699999999996</v>
      </c>
    </row>
    <row r="18" spans="1:298" x14ac:dyDescent="0.2">
      <c r="A18">
        <v>2</v>
      </c>
      <c r="B18">
        <v>1661379405</v>
      </c>
      <c r="C18">
        <v>1175.9000000953699</v>
      </c>
      <c r="D18" t="s">
        <v>446</v>
      </c>
      <c r="E18" t="s">
        <v>447</v>
      </c>
      <c r="F18" t="s">
        <v>435</v>
      </c>
      <c r="H18" t="s">
        <v>436</v>
      </c>
      <c r="J18">
        <v>1661379405</v>
      </c>
      <c r="K18">
        <f t="shared" si="0"/>
        <v>7.3591764797634478E-4</v>
      </c>
      <c r="L18">
        <f t="shared" si="1"/>
        <v>0.73591764797634474</v>
      </c>
      <c r="M18">
        <f t="shared" si="2"/>
        <v>3.0735774430030975</v>
      </c>
      <c r="N18">
        <f t="shared" si="3"/>
        <v>414.476</v>
      </c>
      <c r="O18">
        <f t="shared" si="4"/>
        <v>225.6109626285282</v>
      </c>
      <c r="P18">
        <f t="shared" si="5"/>
        <v>22.74060459539535</v>
      </c>
      <c r="Q18">
        <f t="shared" si="6"/>
        <v>41.777379611646808</v>
      </c>
      <c r="R18">
        <f t="shared" si="7"/>
        <v>2.8157691471966773E-2</v>
      </c>
      <c r="S18">
        <f t="shared" si="8"/>
        <v>3.0246286811461354</v>
      </c>
      <c r="T18">
        <f t="shared" si="9"/>
        <v>2.8012870618483045E-2</v>
      </c>
      <c r="U18">
        <f t="shared" si="10"/>
        <v>1.7520993483370328E-2</v>
      </c>
      <c r="V18">
        <f t="shared" si="11"/>
        <v>198.43005127000669</v>
      </c>
      <c r="W18">
        <f t="shared" si="12"/>
        <v>22.943698286405539</v>
      </c>
      <c r="X18">
        <f t="shared" si="13"/>
        <v>22.9922</v>
      </c>
      <c r="Y18">
        <f t="shared" si="14"/>
        <v>2.8183908013656596</v>
      </c>
      <c r="Z18">
        <f t="shared" si="15"/>
        <v>7.9261936368113242</v>
      </c>
      <c r="AA18">
        <f t="shared" si="16"/>
        <v>0.21020026543376299</v>
      </c>
      <c r="AB18">
        <f t="shared" si="17"/>
        <v>2.6519698491535428</v>
      </c>
      <c r="AC18">
        <f t="shared" si="18"/>
        <v>2.6081905359318966</v>
      </c>
      <c r="AD18">
        <f t="shared" si="19"/>
        <v>-32.453968275756807</v>
      </c>
      <c r="AE18">
        <f t="shared" si="20"/>
        <v>-163.3409898864289</v>
      </c>
      <c r="AF18">
        <f t="shared" si="21"/>
        <v>-11.137042813265412</v>
      </c>
      <c r="AG18">
        <f t="shared" si="22"/>
        <v>-8.5019497054444457</v>
      </c>
      <c r="AH18">
        <f t="shared" si="23"/>
        <v>2.8373228704928537</v>
      </c>
      <c r="AI18">
        <f t="shared" si="24"/>
        <v>0.73635431124421202</v>
      </c>
      <c r="AJ18">
        <f t="shared" si="25"/>
        <v>3.0735774430030975</v>
      </c>
      <c r="AK18">
        <v>416.15043518070797</v>
      </c>
      <c r="AL18">
        <v>415.24573333333302</v>
      </c>
      <c r="AM18">
        <v>6.2967356766924897E-3</v>
      </c>
      <c r="AN18">
        <v>67.024698764824507</v>
      </c>
      <c r="AO18">
        <f t="shared" si="26"/>
        <v>0.73591764797634474</v>
      </c>
      <c r="AP18">
        <v>1.8761310547090799</v>
      </c>
      <c r="AQ18">
        <v>2.08862375757576</v>
      </c>
      <c r="AR18">
        <v>-5.7080016044668404E-4</v>
      </c>
      <c r="AS18">
        <v>78.792744653221703</v>
      </c>
      <c r="AT18">
        <v>89</v>
      </c>
      <c r="AU18">
        <v>13</v>
      </c>
      <c r="AV18">
        <f t="shared" si="27"/>
        <v>1</v>
      </c>
      <c r="AW18">
        <f t="shared" si="28"/>
        <v>0</v>
      </c>
      <c r="AX18">
        <f t="shared" si="29"/>
        <v>54213.398203085009</v>
      </c>
      <c r="AY18" t="s">
        <v>437</v>
      </c>
      <c r="AZ18">
        <v>7931.59</v>
      </c>
      <c r="BA18">
        <v>245.50692307692299</v>
      </c>
      <c r="BB18">
        <v>1087.2047308463</v>
      </c>
      <c r="BC18">
        <f t="shared" si="30"/>
        <v>0.7741851961168198</v>
      </c>
      <c r="BD18">
        <v>-0.71746252874792604</v>
      </c>
      <c r="BE18" t="s">
        <v>448</v>
      </c>
      <c r="BF18">
        <v>8034.05</v>
      </c>
      <c r="BG18">
        <v>203.69824</v>
      </c>
      <c r="BH18">
        <v>217.40475636043001</v>
      </c>
      <c r="BI18">
        <f t="shared" si="31"/>
        <v>6.304607401369966E-2</v>
      </c>
      <c r="BJ18">
        <v>0.5</v>
      </c>
      <c r="BK18">
        <f t="shared" si="32"/>
        <v>1011.5348991036304</v>
      </c>
      <c r="BL18">
        <f t="shared" si="33"/>
        <v>3.0735774430030975</v>
      </c>
      <c r="BM18">
        <f t="shared" si="34"/>
        <v>31.88665205816385</v>
      </c>
      <c r="BN18">
        <f t="shared" si="35"/>
        <v>3.7478093688220206E-3</v>
      </c>
      <c r="BO18">
        <f t="shared" si="36"/>
        <v>4.0008323141001103</v>
      </c>
      <c r="BP18">
        <f t="shared" si="37"/>
        <v>128.98016171473179</v>
      </c>
      <c r="BQ18" t="s">
        <v>449</v>
      </c>
      <c r="BR18">
        <v>140.32</v>
      </c>
      <c r="BS18">
        <f t="shared" si="38"/>
        <v>140.32</v>
      </c>
      <c r="BT18">
        <f t="shared" si="39"/>
        <v>0.35456793885701876</v>
      </c>
      <c r="BU18">
        <f t="shared" si="40"/>
        <v>0.17781098374809151</v>
      </c>
      <c r="BV18">
        <f t="shared" si="41"/>
        <v>0.91859119294115787</v>
      </c>
      <c r="BW18">
        <f t="shared" si="42"/>
        <v>-0.48773877468977339</v>
      </c>
      <c r="BX18">
        <f t="shared" si="43"/>
        <v>1.033387477616186</v>
      </c>
      <c r="BY18">
        <f t="shared" si="44"/>
        <v>0.12248724996117885</v>
      </c>
      <c r="BZ18">
        <f t="shared" si="45"/>
        <v>0.87751275003882112</v>
      </c>
      <c r="CA18">
        <v>2906</v>
      </c>
      <c r="CB18">
        <v>290</v>
      </c>
      <c r="CC18">
        <v>214.84</v>
      </c>
      <c r="CD18">
        <v>165</v>
      </c>
      <c r="CE18">
        <v>8034.05</v>
      </c>
      <c r="CF18">
        <v>214.22</v>
      </c>
      <c r="CG18">
        <v>0.62</v>
      </c>
      <c r="CH18">
        <v>300</v>
      </c>
      <c r="CI18">
        <v>24.1</v>
      </c>
      <c r="CJ18">
        <v>217.40475636043001</v>
      </c>
      <c r="CK18">
        <v>1.0879611966693501</v>
      </c>
      <c r="CL18">
        <v>-2.5560733203369401</v>
      </c>
      <c r="CM18">
        <v>0.77441337376494601</v>
      </c>
      <c r="CN18">
        <v>0.28010090955698203</v>
      </c>
      <c r="CO18">
        <v>-5.6732351501668603E-3</v>
      </c>
      <c r="CP18">
        <v>290</v>
      </c>
      <c r="CQ18">
        <v>214.63</v>
      </c>
      <c r="CR18">
        <v>835</v>
      </c>
      <c r="CS18">
        <v>8014.43</v>
      </c>
      <c r="CT18">
        <v>214.22</v>
      </c>
      <c r="CU18">
        <v>0.41</v>
      </c>
      <c r="DI18">
        <f t="shared" si="46"/>
        <v>1199.94</v>
      </c>
      <c r="DJ18">
        <f t="shared" si="47"/>
        <v>1011.5348991036304</v>
      </c>
      <c r="DK18">
        <f t="shared" si="48"/>
        <v>0.84298789864795776</v>
      </c>
      <c r="DL18">
        <f t="shared" si="49"/>
        <v>0.16536664439055843</v>
      </c>
      <c r="DM18">
        <v>2</v>
      </c>
      <c r="DN18">
        <v>0.5</v>
      </c>
      <c r="DO18" t="s">
        <v>439</v>
      </c>
      <c r="DP18">
        <v>2</v>
      </c>
      <c r="DQ18" t="b">
        <v>1</v>
      </c>
      <c r="DR18">
        <v>1661379405</v>
      </c>
      <c r="DS18">
        <v>414.476</v>
      </c>
      <c r="DT18">
        <v>415.37400000000002</v>
      </c>
      <c r="DU18">
        <v>2.08541</v>
      </c>
      <c r="DV18">
        <v>1.8754299999999999</v>
      </c>
      <c r="DW18">
        <v>416.97699999999998</v>
      </c>
      <c r="DX18">
        <v>2.2044100000000002</v>
      </c>
      <c r="DY18">
        <v>699.89400000000001</v>
      </c>
      <c r="DZ18">
        <v>100.73</v>
      </c>
      <c r="EA18">
        <v>6.5654299999999999E-2</v>
      </c>
      <c r="EB18">
        <v>21.990500000000001</v>
      </c>
      <c r="EC18">
        <v>22.9922</v>
      </c>
      <c r="ED18">
        <v>999.9</v>
      </c>
      <c r="EE18">
        <v>0</v>
      </c>
      <c r="EF18">
        <v>0</v>
      </c>
      <c r="EG18">
        <v>10008.799999999999</v>
      </c>
      <c r="EH18">
        <v>0</v>
      </c>
      <c r="EI18">
        <v>1.4257299999999999</v>
      </c>
      <c r="EJ18">
        <v>-0.99755899999999997</v>
      </c>
      <c r="EK18">
        <v>415.24299999999999</v>
      </c>
      <c r="EL18">
        <v>416.154</v>
      </c>
      <c r="EM18">
        <v>0.21232899999999999</v>
      </c>
      <c r="EN18">
        <v>415.37400000000002</v>
      </c>
      <c r="EO18">
        <v>1.8754299999999999</v>
      </c>
      <c r="EP18">
        <v>0.21029999999999999</v>
      </c>
      <c r="EQ18">
        <v>0.188912</v>
      </c>
      <c r="ER18">
        <v>-13.894</v>
      </c>
      <c r="ES18">
        <v>-15.197800000000001</v>
      </c>
      <c r="ET18">
        <v>1199.94</v>
      </c>
      <c r="EU18">
        <v>0.89998400000000001</v>
      </c>
      <c r="EV18">
        <v>0.10001599999999999</v>
      </c>
      <c r="EW18">
        <v>0</v>
      </c>
      <c r="EX18">
        <v>203.70099999999999</v>
      </c>
      <c r="EY18">
        <v>5.0003000000000002</v>
      </c>
      <c r="EZ18">
        <v>2492.59</v>
      </c>
      <c r="FA18">
        <v>13169.3</v>
      </c>
      <c r="FB18">
        <v>40.811999999999998</v>
      </c>
      <c r="FC18">
        <v>43.125</v>
      </c>
      <c r="FD18">
        <v>42.436999999999998</v>
      </c>
      <c r="FE18">
        <v>42.811999999999998</v>
      </c>
      <c r="FF18">
        <v>42.186999999999998</v>
      </c>
      <c r="FG18">
        <v>1075.43</v>
      </c>
      <c r="FH18">
        <v>119.51</v>
      </c>
      <c r="FI18">
        <v>0</v>
      </c>
      <c r="FJ18">
        <v>1175</v>
      </c>
      <c r="FK18">
        <v>0</v>
      </c>
      <c r="FL18">
        <v>203.69824</v>
      </c>
      <c r="FM18">
        <v>-0.81130770270684205</v>
      </c>
      <c r="FN18">
        <v>-8.2215384727897494</v>
      </c>
      <c r="FO18">
        <v>2493.8332</v>
      </c>
      <c r="FP18">
        <v>15</v>
      </c>
      <c r="FQ18">
        <v>1661379434</v>
      </c>
      <c r="FR18" t="s">
        <v>450</v>
      </c>
      <c r="FS18">
        <v>1661379425</v>
      </c>
      <c r="FT18">
        <v>1661379434</v>
      </c>
      <c r="FU18">
        <v>12</v>
      </c>
      <c r="FV18">
        <v>0.1</v>
      </c>
      <c r="FW18">
        <v>-3.0000000000000001E-3</v>
      </c>
      <c r="FX18">
        <v>-2.5009999999999999</v>
      </c>
      <c r="FY18">
        <v>-0.11899999999999999</v>
      </c>
      <c r="FZ18">
        <v>416</v>
      </c>
      <c r="GA18">
        <v>1</v>
      </c>
      <c r="GB18">
        <v>0.28999999999999998</v>
      </c>
      <c r="GC18">
        <v>0.18</v>
      </c>
      <c r="GD18">
        <v>-1.2378760952381</v>
      </c>
      <c r="GE18">
        <v>1.38212812987013</v>
      </c>
      <c r="GF18">
        <v>0.141514296257407</v>
      </c>
      <c r="GG18">
        <v>0</v>
      </c>
      <c r="GH18">
        <v>203.69805882352901</v>
      </c>
      <c r="GI18">
        <v>-0.24192514034738899</v>
      </c>
      <c r="GJ18">
        <v>0.167621587332278</v>
      </c>
      <c r="GK18">
        <v>1</v>
      </c>
      <c r="GL18">
        <v>0.23654557142857099</v>
      </c>
      <c r="GM18">
        <v>-0.14024142857142799</v>
      </c>
      <c r="GN18">
        <v>1.4565984427430101E-2</v>
      </c>
      <c r="GO18">
        <v>0</v>
      </c>
      <c r="GP18">
        <v>1</v>
      </c>
      <c r="GQ18">
        <v>3</v>
      </c>
      <c r="GR18" t="s">
        <v>451</v>
      </c>
      <c r="GS18">
        <v>3.3241900000000002</v>
      </c>
      <c r="GT18">
        <v>2.8276599999999998</v>
      </c>
      <c r="GU18">
        <v>0.10179100000000001</v>
      </c>
      <c r="GV18">
        <v>0.10145899999999999</v>
      </c>
      <c r="GW18">
        <v>1.7164200000000001E-2</v>
      </c>
      <c r="GX18">
        <v>1.5058200000000001E-2</v>
      </c>
      <c r="GY18">
        <v>31450.6</v>
      </c>
      <c r="GZ18">
        <v>28366.2</v>
      </c>
      <c r="HA18">
        <v>31233.200000000001</v>
      </c>
      <c r="HB18">
        <v>28894.799999999999</v>
      </c>
      <c r="HC18">
        <v>40944.300000000003</v>
      </c>
      <c r="HD18">
        <v>38714.400000000001</v>
      </c>
      <c r="HE18">
        <v>44295.1</v>
      </c>
      <c r="HF18">
        <v>41962.8</v>
      </c>
      <c r="HG18">
        <v>2.2583700000000002</v>
      </c>
      <c r="HH18">
        <v>2.3557000000000001</v>
      </c>
      <c r="HI18">
        <v>0.100657</v>
      </c>
      <c r="HJ18">
        <v>0</v>
      </c>
      <c r="HK18">
        <v>21.332899999999999</v>
      </c>
      <c r="HL18">
        <v>999.9</v>
      </c>
      <c r="HM18">
        <v>32.963000000000001</v>
      </c>
      <c r="HN18">
        <v>31.611999999999998</v>
      </c>
      <c r="HO18">
        <v>15.284700000000001</v>
      </c>
      <c r="HP18">
        <v>61.195700000000002</v>
      </c>
      <c r="HQ18">
        <v>36.7468</v>
      </c>
      <c r="HR18">
        <v>2</v>
      </c>
      <c r="HS18">
        <v>-4.9367399999999999E-2</v>
      </c>
      <c r="HT18">
        <v>3.4123399999999999</v>
      </c>
      <c r="HU18">
        <v>20.218900000000001</v>
      </c>
      <c r="HV18">
        <v>5.2217799999999999</v>
      </c>
      <c r="HW18">
        <v>11.9831</v>
      </c>
      <c r="HX18">
        <v>4.9915500000000002</v>
      </c>
      <c r="HY18">
        <v>3.2951000000000001</v>
      </c>
      <c r="HZ18">
        <v>-19199</v>
      </c>
      <c r="IA18">
        <v>9999</v>
      </c>
      <c r="IB18">
        <v>18.2</v>
      </c>
      <c r="IC18">
        <v>9098</v>
      </c>
      <c r="ID18">
        <v>1.8772899999999999</v>
      </c>
      <c r="IE18">
        <v>1.8762000000000001</v>
      </c>
      <c r="IF18">
        <v>1.8747499999999999</v>
      </c>
      <c r="IG18">
        <v>1.87677</v>
      </c>
      <c r="IH18">
        <v>1.8775200000000001</v>
      </c>
      <c r="II18">
        <v>1.8750100000000001</v>
      </c>
      <c r="IJ18">
        <v>1.87897</v>
      </c>
      <c r="IK18">
        <v>1.8806499999999999</v>
      </c>
      <c r="IL18">
        <v>5</v>
      </c>
      <c r="IM18">
        <v>0</v>
      </c>
      <c r="IN18">
        <v>0</v>
      </c>
      <c r="IO18">
        <v>0</v>
      </c>
      <c r="IP18" t="s">
        <v>442</v>
      </c>
      <c r="IQ18" t="s">
        <v>443</v>
      </c>
      <c r="IR18" t="s">
        <v>444</v>
      </c>
      <c r="IS18" t="s">
        <v>445</v>
      </c>
      <c r="IT18" t="s">
        <v>445</v>
      </c>
      <c r="IU18" t="s">
        <v>444</v>
      </c>
      <c r="IV18">
        <v>0</v>
      </c>
      <c r="IW18">
        <v>100</v>
      </c>
      <c r="IX18">
        <v>100</v>
      </c>
      <c r="IY18">
        <v>-2.5009999999999999</v>
      </c>
      <c r="IZ18">
        <v>-0.11899999999999999</v>
      </c>
      <c r="JA18">
        <v>-2.6005500000000001</v>
      </c>
      <c r="JB18">
        <v>0</v>
      </c>
      <c r="JC18">
        <v>0</v>
      </c>
      <c r="JD18">
        <v>0</v>
      </c>
      <c r="JE18">
        <v>-0.112910162295435</v>
      </c>
      <c r="JF18">
        <v>-4.04678581008747E-3</v>
      </c>
      <c r="JG18">
        <v>1.0821509135867399E-3</v>
      </c>
      <c r="JH18">
        <v>-7.3057732816702703E-6</v>
      </c>
      <c r="JI18">
        <v>2</v>
      </c>
      <c r="JJ18">
        <v>9</v>
      </c>
      <c r="JK18">
        <v>2</v>
      </c>
      <c r="JL18">
        <v>33</v>
      </c>
      <c r="JM18">
        <v>19.100000000000001</v>
      </c>
      <c r="JN18">
        <v>19.2</v>
      </c>
      <c r="JO18">
        <v>0.158691</v>
      </c>
      <c r="JP18">
        <v>4.99878</v>
      </c>
      <c r="JQ18">
        <v>2.2485400000000002</v>
      </c>
      <c r="JR18">
        <v>2.5854499999999998</v>
      </c>
      <c r="JS18">
        <v>2.19482</v>
      </c>
      <c r="JT18">
        <v>2.35107</v>
      </c>
      <c r="JU18">
        <v>33.221600000000002</v>
      </c>
      <c r="JV18">
        <v>24.2714</v>
      </c>
      <c r="JW18">
        <v>2</v>
      </c>
      <c r="JX18">
        <v>630.53700000000003</v>
      </c>
      <c r="JY18">
        <v>754.75599999999997</v>
      </c>
      <c r="JZ18">
        <v>17.031500000000001</v>
      </c>
      <c r="KA18">
        <v>26.5867</v>
      </c>
      <c r="KB18">
        <v>29.9999</v>
      </c>
      <c r="KC18">
        <v>26.553899999999999</v>
      </c>
      <c r="KD18">
        <v>26.531300000000002</v>
      </c>
      <c r="KE18">
        <v>-1</v>
      </c>
      <c r="KF18">
        <v>100</v>
      </c>
      <c r="KG18">
        <v>0</v>
      </c>
      <c r="KH18">
        <v>17.0349</v>
      </c>
      <c r="KI18">
        <v>400</v>
      </c>
      <c r="KJ18">
        <v>1.8403499999999999</v>
      </c>
      <c r="KK18">
        <v>99.806100000000001</v>
      </c>
      <c r="KL18">
        <v>96.218299999999999</v>
      </c>
    </row>
    <row r="19" spans="1:298" x14ac:dyDescent="0.2">
      <c r="A19">
        <v>3</v>
      </c>
      <c r="B19">
        <v>1661379645</v>
      </c>
      <c r="C19">
        <v>1415.9000000953699</v>
      </c>
      <c r="D19" t="s">
        <v>452</v>
      </c>
      <c r="E19" t="s">
        <v>453</v>
      </c>
      <c r="F19" t="s">
        <v>435</v>
      </c>
      <c r="H19" t="s">
        <v>436</v>
      </c>
      <c r="J19">
        <v>1661379645</v>
      </c>
      <c r="K19">
        <f t="shared" si="0"/>
        <v>1.0796350941850773E-3</v>
      </c>
      <c r="L19">
        <f t="shared" si="1"/>
        <v>1.0796350941850772</v>
      </c>
      <c r="M19">
        <f t="shared" si="2"/>
        <v>3.3019848845712065</v>
      </c>
      <c r="N19">
        <f t="shared" si="3"/>
        <v>412.45499999999998</v>
      </c>
      <c r="O19">
        <f t="shared" si="4"/>
        <v>236.48019809749474</v>
      </c>
      <c r="P19">
        <f t="shared" si="5"/>
        <v>23.834393968625559</v>
      </c>
      <c r="Q19">
        <f t="shared" si="6"/>
        <v>41.570562962217004</v>
      </c>
      <c r="R19">
        <f t="shared" si="7"/>
        <v>3.3381608030423962E-2</v>
      </c>
      <c r="S19">
        <f t="shared" si="8"/>
        <v>3.0257364446357857</v>
      </c>
      <c r="T19">
        <f t="shared" si="9"/>
        <v>3.3178350576626436E-2</v>
      </c>
      <c r="U19">
        <f t="shared" si="10"/>
        <v>2.0754627662281297E-2</v>
      </c>
      <c r="V19">
        <f t="shared" si="11"/>
        <v>198.4667592703382</v>
      </c>
      <c r="W19">
        <f t="shared" si="12"/>
        <v>26.018775133147461</v>
      </c>
      <c r="X19">
        <f t="shared" si="13"/>
        <v>25.951899999999998</v>
      </c>
      <c r="Y19">
        <f t="shared" si="14"/>
        <v>3.364666433936538</v>
      </c>
      <c r="Z19">
        <f t="shared" si="15"/>
        <v>4.4262064843772677</v>
      </c>
      <c r="AA19">
        <f t="shared" si="16"/>
        <v>0.14204069385182</v>
      </c>
      <c r="AB19">
        <f t="shared" si="17"/>
        <v>3.2090842203852583</v>
      </c>
      <c r="AC19">
        <f t="shared" si="18"/>
        <v>3.2226257400847178</v>
      </c>
      <c r="AD19">
        <f t="shared" si="19"/>
        <v>-47.611907653561907</v>
      </c>
      <c r="AE19">
        <f t="shared" si="20"/>
        <v>-130.07468145423522</v>
      </c>
      <c r="AF19">
        <f t="shared" si="21"/>
        <v>-9.1440553961311473</v>
      </c>
      <c r="AG19">
        <f t="shared" si="22"/>
        <v>11.636114766409946</v>
      </c>
      <c r="AH19">
        <f t="shared" si="23"/>
        <v>7.5872688960038497</v>
      </c>
      <c r="AI19">
        <f t="shared" si="24"/>
        <v>1.2373855184110967</v>
      </c>
      <c r="AJ19">
        <f t="shared" si="25"/>
        <v>3.3019848845712065</v>
      </c>
      <c r="AK19">
        <v>413.76289671890402</v>
      </c>
      <c r="AL19">
        <v>412.99638181818102</v>
      </c>
      <c r="AM19">
        <v>-4.5780926716395602E-2</v>
      </c>
      <c r="AN19">
        <v>67.028980553608605</v>
      </c>
      <c r="AO19">
        <f t="shared" si="26"/>
        <v>1.0796350941850772</v>
      </c>
      <c r="AP19">
        <v>1.06280556048575</v>
      </c>
      <c r="AQ19">
        <v>1.4176722424242401</v>
      </c>
      <c r="AR19">
        <v>-1.02245190901515E-2</v>
      </c>
      <c r="AS19">
        <v>78.854895576426102</v>
      </c>
      <c r="AT19">
        <v>84</v>
      </c>
      <c r="AU19">
        <v>12</v>
      </c>
      <c r="AV19">
        <f t="shared" si="27"/>
        <v>1</v>
      </c>
      <c r="AW19">
        <f t="shared" si="28"/>
        <v>0</v>
      </c>
      <c r="AX19">
        <f t="shared" si="29"/>
        <v>53672.382232656251</v>
      </c>
      <c r="AY19" t="s">
        <v>437</v>
      </c>
      <c r="AZ19">
        <v>7931.59</v>
      </c>
      <c r="BA19">
        <v>245.50692307692299</v>
      </c>
      <c r="BB19">
        <v>1087.2047308463</v>
      </c>
      <c r="BC19">
        <f t="shared" si="30"/>
        <v>0.7741851961168198</v>
      </c>
      <c r="BD19">
        <v>-0.71746252874792604</v>
      </c>
      <c r="BE19" t="s">
        <v>454</v>
      </c>
      <c r="BF19">
        <v>8038.73</v>
      </c>
      <c r="BG19">
        <v>195.71871999999999</v>
      </c>
      <c r="BH19">
        <v>211.981955577219</v>
      </c>
      <c r="BI19">
        <f t="shared" si="31"/>
        <v>7.6719905394470156E-2</v>
      </c>
      <c r="BJ19">
        <v>0.5</v>
      </c>
      <c r="BK19">
        <f t="shared" si="32"/>
        <v>1011.7280991038023</v>
      </c>
      <c r="BL19">
        <f t="shared" si="33"/>
        <v>3.3019848845712065</v>
      </c>
      <c r="BM19">
        <f t="shared" si="34"/>
        <v>38.80984202408542</v>
      </c>
      <c r="BN19">
        <f t="shared" si="35"/>
        <v>3.9728533949779533E-3</v>
      </c>
      <c r="BO19">
        <f t="shared" si="36"/>
        <v>4.1287607376103397</v>
      </c>
      <c r="BP19">
        <f t="shared" si="37"/>
        <v>127.05192704088324</v>
      </c>
      <c r="BQ19" t="s">
        <v>455</v>
      </c>
      <c r="BR19">
        <v>139.83000000000001</v>
      </c>
      <c r="BS19">
        <f t="shared" si="38"/>
        <v>139.83000000000001</v>
      </c>
      <c r="BT19">
        <f t="shared" si="39"/>
        <v>0.34036838362374711</v>
      </c>
      <c r="BU19">
        <f t="shared" si="40"/>
        <v>0.22540256112412158</v>
      </c>
      <c r="BV19">
        <f t="shared" si="41"/>
        <v>0.92384010969686214</v>
      </c>
      <c r="BW19">
        <f t="shared" si="42"/>
        <v>-0.48510816833342502</v>
      </c>
      <c r="BX19">
        <f t="shared" si="43"/>
        <v>1.0398301708644697</v>
      </c>
      <c r="BY19">
        <f t="shared" si="44"/>
        <v>0.161037432300732</v>
      </c>
      <c r="BZ19">
        <f t="shared" si="45"/>
        <v>0.83896256769926802</v>
      </c>
      <c r="CA19">
        <v>2908</v>
      </c>
      <c r="CB19">
        <v>290</v>
      </c>
      <c r="CC19">
        <v>208.59</v>
      </c>
      <c r="CD19">
        <v>95</v>
      </c>
      <c r="CE19">
        <v>8038.73</v>
      </c>
      <c r="CF19">
        <v>208.09</v>
      </c>
      <c r="CG19">
        <v>0.5</v>
      </c>
      <c r="CH19">
        <v>300</v>
      </c>
      <c r="CI19">
        <v>24.1</v>
      </c>
      <c r="CJ19">
        <v>211.981955577219</v>
      </c>
      <c r="CK19">
        <v>1.1914676659658801</v>
      </c>
      <c r="CL19">
        <v>-3.1262865139808098</v>
      </c>
      <c r="CM19">
        <v>0.84783711005614004</v>
      </c>
      <c r="CN19">
        <v>0.32686927196664101</v>
      </c>
      <c r="CO19">
        <v>-5.6717399332591803E-3</v>
      </c>
      <c r="CP19">
        <v>290</v>
      </c>
      <c r="CQ19">
        <v>207.91</v>
      </c>
      <c r="CR19">
        <v>805</v>
      </c>
      <c r="CS19">
        <v>8012.53</v>
      </c>
      <c r="CT19">
        <v>208.08</v>
      </c>
      <c r="CU19">
        <v>-0.17</v>
      </c>
      <c r="DI19">
        <f t="shared" si="46"/>
        <v>1200.17</v>
      </c>
      <c r="DJ19">
        <f t="shared" si="47"/>
        <v>1011.7280991038023</v>
      </c>
      <c r="DK19">
        <f t="shared" si="48"/>
        <v>0.8429873260486449</v>
      </c>
      <c r="DL19">
        <f t="shared" si="49"/>
        <v>0.1653655392738847</v>
      </c>
      <c r="DM19">
        <v>2</v>
      </c>
      <c r="DN19">
        <v>0.5</v>
      </c>
      <c r="DO19" t="s">
        <v>439</v>
      </c>
      <c r="DP19">
        <v>2</v>
      </c>
      <c r="DQ19" t="b">
        <v>1</v>
      </c>
      <c r="DR19">
        <v>1661379645</v>
      </c>
      <c r="DS19">
        <v>412.45499999999998</v>
      </c>
      <c r="DT19">
        <v>414.76900000000001</v>
      </c>
      <c r="DU19">
        <v>1.4093</v>
      </c>
      <c r="DV19">
        <v>1.0562</v>
      </c>
      <c r="DW19">
        <v>414.95499999999998</v>
      </c>
      <c r="DX19">
        <v>1.5293000000000001</v>
      </c>
      <c r="DY19">
        <v>699.88199999999995</v>
      </c>
      <c r="DZ19">
        <v>100.723</v>
      </c>
      <c r="EA19">
        <v>6.5117400000000006E-2</v>
      </c>
      <c r="EB19">
        <v>25.154499999999999</v>
      </c>
      <c r="EC19">
        <v>25.951899999999998</v>
      </c>
      <c r="ED19">
        <v>999.9</v>
      </c>
      <c r="EE19">
        <v>0</v>
      </c>
      <c r="EF19">
        <v>0</v>
      </c>
      <c r="EG19">
        <v>10016.200000000001</v>
      </c>
      <c r="EH19">
        <v>0</v>
      </c>
      <c r="EI19">
        <v>1.4257299999999999</v>
      </c>
      <c r="EJ19">
        <v>-2.3142100000000001</v>
      </c>
      <c r="EK19">
        <v>413.03699999999998</v>
      </c>
      <c r="EL19">
        <v>415.20699999999999</v>
      </c>
      <c r="EM19">
        <v>0.35309800000000002</v>
      </c>
      <c r="EN19">
        <v>414.76900000000001</v>
      </c>
      <c r="EO19">
        <v>1.0562</v>
      </c>
      <c r="EP19">
        <v>0.14194899999999999</v>
      </c>
      <c r="EQ19">
        <v>0.10638400000000001</v>
      </c>
      <c r="ER19">
        <v>-18.600100000000001</v>
      </c>
      <c r="ES19">
        <v>-21.931000000000001</v>
      </c>
      <c r="ET19">
        <v>1200.17</v>
      </c>
      <c r="EU19">
        <v>0.900003</v>
      </c>
      <c r="EV19">
        <v>9.99969E-2</v>
      </c>
      <c r="EW19">
        <v>0</v>
      </c>
      <c r="EX19">
        <v>195.62100000000001</v>
      </c>
      <c r="EY19">
        <v>5.0003000000000002</v>
      </c>
      <c r="EZ19">
        <v>2403.8000000000002</v>
      </c>
      <c r="FA19">
        <v>13171.9</v>
      </c>
      <c r="FB19">
        <v>41.186999999999998</v>
      </c>
      <c r="FC19">
        <v>43.311999999999998</v>
      </c>
      <c r="FD19">
        <v>42.686999999999998</v>
      </c>
      <c r="FE19">
        <v>43.061999999999998</v>
      </c>
      <c r="FF19">
        <v>42.811999999999998</v>
      </c>
      <c r="FG19">
        <v>1075.6600000000001</v>
      </c>
      <c r="FH19">
        <v>119.51</v>
      </c>
      <c r="FI19">
        <v>0</v>
      </c>
      <c r="FJ19">
        <v>236.59999990463299</v>
      </c>
      <c r="FK19">
        <v>0</v>
      </c>
      <c r="FL19">
        <v>195.71871999999999</v>
      </c>
      <c r="FM19">
        <v>-0.30369229910273499</v>
      </c>
      <c r="FN19">
        <v>-5.34692308091432</v>
      </c>
      <c r="FO19">
        <v>2404.2779999999998</v>
      </c>
      <c r="FP19">
        <v>15</v>
      </c>
      <c r="FQ19">
        <v>1661379434</v>
      </c>
      <c r="FR19" t="s">
        <v>450</v>
      </c>
      <c r="FS19">
        <v>1661379425</v>
      </c>
      <c r="FT19">
        <v>1661379434</v>
      </c>
      <c r="FU19">
        <v>12</v>
      </c>
      <c r="FV19">
        <v>0.1</v>
      </c>
      <c r="FW19">
        <v>-3.0000000000000001E-3</v>
      </c>
      <c r="FX19">
        <v>-2.5009999999999999</v>
      </c>
      <c r="FY19">
        <v>-0.11899999999999999</v>
      </c>
      <c r="FZ19">
        <v>416</v>
      </c>
      <c r="GA19">
        <v>1</v>
      </c>
      <c r="GB19">
        <v>0.28999999999999998</v>
      </c>
      <c r="GC19">
        <v>0.18</v>
      </c>
      <c r="GD19">
        <v>-0.69003433333333297</v>
      </c>
      <c r="GE19">
        <v>-0.223457532467534</v>
      </c>
      <c r="GF19">
        <v>3.2820394506397302E-2</v>
      </c>
      <c r="GG19">
        <v>1</v>
      </c>
      <c r="GH19">
        <v>195.74576470588201</v>
      </c>
      <c r="GI19">
        <v>-6.8326962401646499E-2</v>
      </c>
      <c r="GJ19">
        <v>0.222397241151891</v>
      </c>
      <c r="GK19">
        <v>1</v>
      </c>
      <c r="GL19">
        <v>0.38693942857142899</v>
      </c>
      <c r="GM19">
        <v>2.2575818181818901E-2</v>
      </c>
      <c r="GN19">
        <v>1.42132773526038E-2</v>
      </c>
      <c r="GO19">
        <v>1</v>
      </c>
      <c r="GP19">
        <v>3</v>
      </c>
      <c r="GQ19">
        <v>3</v>
      </c>
      <c r="GR19" t="s">
        <v>456</v>
      </c>
      <c r="GS19">
        <v>3.3238300000000001</v>
      </c>
      <c r="GT19">
        <v>2.8271899999999999</v>
      </c>
      <c r="GU19">
        <v>0.101407</v>
      </c>
      <c r="GV19">
        <v>0.101338</v>
      </c>
      <c r="GW19">
        <v>1.2279E-2</v>
      </c>
      <c r="GX19">
        <v>8.8527199999999997E-3</v>
      </c>
      <c r="GY19">
        <v>31462.5</v>
      </c>
      <c r="GZ19">
        <v>28370.9</v>
      </c>
      <c r="HA19">
        <v>31232.400000000001</v>
      </c>
      <c r="HB19">
        <v>28896.5</v>
      </c>
      <c r="HC19">
        <v>41146.9</v>
      </c>
      <c r="HD19">
        <v>38959.800000000003</v>
      </c>
      <c r="HE19">
        <v>44294</v>
      </c>
      <c r="HF19">
        <v>41963.5</v>
      </c>
      <c r="HG19">
        <v>2.2664499999999999</v>
      </c>
      <c r="HH19">
        <v>2.3532199999999999</v>
      </c>
      <c r="HI19">
        <v>0.16655800000000001</v>
      </c>
      <c r="HJ19">
        <v>0</v>
      </c>
      <c r="HK19">
        <v>23.217199999999998</v>
      </c>
      <c r="HL19">
        <v>999.9</v>
      </c>
      <c r="HM19">
        <v>32.774000000000001</v>
      </c>
      <c r="HN19">
        <v>31.611999999999998</v>
      </c>
      <c r="HO19">
        <v>15.2</v>
      </c>
      <c r="HP19">
        <v>62.035699999999999</v>
      </c>
      <c r="HQ19">
        <v>36.802900000000001</v>
      </c>
      <c r="HR19">
        <v>2</v>
      </c>
      <c r="HS19">
        <v>-5.3976099999999999E-2</v>
      </c>
      <c r="HT19">
        <v>0.69582500000000003</v>
      </c>
      <c r="HU19">
        <v>20.249700000000001</v>
      </c>
      <c r="HV19">
        <v>5.22058</v>
      </c>
      <c r="HW19">
        <v>11.986000000000001</v>
      </c>
      <c r="HX19">
        <v>4.9909499999999998</v>
      </c>
      <c r="HY19">
        <v>3.2947799999999998</v>
      </c>
      <c r="HZ19">
        <v>-19114</v>
      </c>
      <c r="IA19">
        <v>9999</v>
      </c>
      <c r="IB19">
        <v>18.3</v>
      </c>
      <c r="IC19">
        <v>9098</v>
      </c>
      <c r="ID19">
        <v>1.8772899999999999</v>
      </c>
      <c r="IE19">
        <v>1.87619</v>
      </c>
      <c r="IF19">
        <v>1.87473</v>
      </c>
      <c r="IG19">
        <v>1.8767400000000001</v>
      </c>
      <c r="IH19">
        <v>1.8774900000000001</v>
      </c>
      <c r="II19">
        <v>1.875</v>
      </c>
      <c r="IJ19">
        <v>1.8789499999999999</v>
      </c>
      <c r="IK19">
        <v>1.8806499999999999</v>
      </c>
      <c r="IL19">
        <v>5</v>
      </c>
      <c r="IM19">
        <v>0</v>
      </c>
      <c r="IN19">
        <v>0</v>
      </c>
      <c r="IO19">
        <v>0</v>
      </c>
      <c r="IP19" t="s">
        <v>442</v>
      </c>
      <c r="IQ19" t="s">
        <v>443</v>
      </c>
      <c r="IR19" t="s">
        <v>444</v>
      </c>
      <c r="IS19" t="s">
        <v>445</v>
      </c>
      <c r="IT19" t="s">
        <v>445</v>
      </c>
      <c r="IU19" t="s">
        <v>444</v>
      </c>
      <c r="IV19">
        <v>0</v>
      </c>
      <c r="IW19">
        <v>100</v>
      </c>
      <c r="IX19">
        <v>100</v>
      </c>
      <c r="IY19">
        <v>-2.5</v>
      </c>
      <c r="IZ19">
        <v>-0.12</v>
      </c>
      <c r="JA19">
        <v>-2.5007000000000499</v>
      </c>
      <c r="JB19">
        <v>0</v>
      </c>
      <c r="JC19">
        <v>0</v>
      </c>
      <c r="JD19">
        <v>0</v>
      </c>
      <c r="JE19">
        <v>-0.11631164790993199</v>
      </c>
      <c r="JF19">
        <v>-4.04678581008747E-3</v>
      </c>
      <c r="JG19">
        <v>1.0821509135867399E-3</v>
      </c>
      <c r="JH19">
        <v>-7.3057732816702703E-6</v>
      </c>
      <c r="JI19">
        <v>2</v>
      </c>
      <c r="JJ19">
        <v>9</v>
      </c>
      <c r="JK19">
        <v>2</v>
      </c>
      <c r="JL19">
        <v>33</v>
      </c>
      <c r="JM19">
        <v>3.7</v>
      </c>
      <c r="JN19">
        <v>3.5</v>
      </c>
      <c r="JO19">
        <v>0.158691</v>
      </c>
      <c r="JP19">
        <v>4.99878</v>
      </c>
      <c r="JQ19">
        <v>2.2485400000000002</v>
      </c>
      <c r="JR19">
        <v>2.5878899999999998</v>
      </c>
      <c r="JS19">
        <v>2.19482</v>
      </c>
      <c r="JT19">
        <v>2.35229</v>
      </c>
      <c r="JU19">
        <v>33.266300000000001</v>
      </c>
      <c r="JV19">
        <v>24.2714</v>
      </c>
      <c r="JW19">
        <v>2</v>
      </c>
      <c r="JX19">
        <v>636.27</v>
      </c>
      <c r="JY19">
        <v>751.95799999999997</v>
      </c>
      <c r="JZ19">
        <v>23.180299999999999</v>
      </c>
      <c r="KA19">
        <v>26.699300000000001</v>
      </c>
      <c r="KB19">
        <v>29.9984</v>
      </c>
      <c r="KC19">
        <v>26.534199999999998</v>
      </c>
      <c r="KD19">
        <v>26.508900000000001</v>
      </c>
      <c r="KE19">
        <v>-1</v>
      </c>
      <c r="KF19">
        <v>100</v>
      </c>
      <c r="KG19">
        <v>0</v>
      </c>
      <c r="KH19">
        <v>22.884599999999999</v>
      </c>
      <c r="KI19">
        <v>400</v>
      </c>
      <c r="KJ19">
        <v>1.1274999999999999</v>
      </c>
      <c r="KK19">
        <v>99.803600000000003</v>
      </c>
      <c r="KL19">
        <v>96.221500000000006</v>
      </c>
    </row>
    <row r="20" spans="1:298" x14ac:dyDescent="0.2">
      <c r="A20">
        <v>4</v>
      </c>
      <c r="B20">
        <v>1661379885</v>
      </c>
      <c r="C20">
        <v>1655.9000000953699</v>
      </c>
      <c r="D20" t="s">
        <v>457</v>
      </c>
      <c r="E20" t="s">
        <v>458</v>
      </c>
      <c r="F20" t="s">
        <v>435</v>
      </c>
      <c r="H20" t="s">
        <v>436</v>
      </c>
      <c r="J20">
        <v>1661379885</v>
      </c>
      <c r="K20">
        <f t="shared" si="0"/>
        <v>1.2323373519726806E-3</v>
      </c>
      <c r="L20">
        <f t="shared" si="1"/>
        <v>1.2323373519726806</v>
      </c>
      <c r="M20">
        <f t="shared" si="2"/>
        <v>4.3378264977285408</v>
      </c>
      <c r="N20">
        <f t="shared" si="3"/>
        <v>411.75</v>
      </c>
      <c r="O20">
        <f t="shared" si="4"/>
        <v>174.9412075013112</v>
      </c>
      <c r="P20">
        <f t="shared" si="5"/>
        <v>17.631996359269575</v>
      </c>
      <c r="Q20">
        <f t="shared" si="6"/>
        <v>41.499510633450001</v>
      </c>
      <c r="R20">
        <f t="shared" si="7"/>
        <v>3.1910405253810677E-2</v>
      </c>
      <c r="S20">
        <f t="shared" si="8"/>
        <v>3.0229395125707486</v>
      </c>
      <c r="T20">
        <f t="shared" si="9"/>
        <v>3.1724444399372165E-2</v>
      </c>
      <c r="U20">
        <f t="shared" si="10"/>
        <v>1.9844395103249687E-2</v>
      </c>
      <c r="V20">
        <f t="shared" si="11"/>
        <v>198.44702827030997</v>
      </c>
      <c r="W20">
        <f t="shared" si="12"/>
        <v>29.036116359387403</v>
      </c>
      <c r="X20">
        <f t="shared" si="13"/>
        <v>28.893899999999999</v>
      </c>
      <c r="Y20">
        <f t="shared" si="14"/>
        <v>3.9971469769932209</v>
      </c>
      <c r="Z20">
        <f t="shared" si="15"/>
        <v>4.2381639196155803</v>
      </c>
      <c r="AA20">
        <f t="shared" si="16"/>
        <v>0.16282523234620799</v>
      </c>
      <c r="AB20">
        <f t="shared" si="17"/>
        <v>3.8418814239959116</v>
      </c>
      <c r="AC20">
        <f t="shared" si="18"/>
        <v>3.834321744647013</v>
      </c>
      <c r="AD20">
        <f t="shared" si="19"/>
        <v>-54.346077221995216</v>
      </c>
      <c r="AE20">
        <f t="shared" si="20"/>
        <v>-111.21258071716939</v>
      </c>
      <c r="AF20">
        <f t="shared" si="21"/>
        <v>-8.0635426871854392</v>
      </c>
      <c r="AG20">
        <f t="shared" si="22"/>
        <v>24.824827643959921</v>
      </c>
      <c r="AH20">
        <f t="shared" si="23"/>
        <v>12.725987992494012</v>
      </c>
      <c r="AI20">
        <f t="shared" si="24"/>
        <v>1.4274796539305179</v>
      </c>
      <c r="AJ20">
        <f t="shared" si="25"/>
        <v>4.3378264977285408</v>
      </c>
      <c r="AK20">
        <v>413.928689996549</v>
      </c>
      <c r="AL20">
        <v>411.75598787878801</v>
      </c>
      <c r="AM20">
        <v>0.242060451189442</v>
      </c>
      <c r="AN20">
        <v>67.028980553608605</v>
      </c>
      <c r="AO20">
        <f t="shared" si="26"/>
        <v>1.2323373519726806</v>
      </c>
      <c r="AP20">
        <v>1.2093198489397401</v>
      </c>
      <c r="AQ20">
        <v>1.62397406060606</v>
      </c>
      <c r="AR20">
        <v>-1.3938724304017399E-2</v>
      </c>
      <c r="AS20">
        <v>78.854895576426102</v>
      </c>
      <c r="AT20">
        <v>80</v>
      </c>
      <c r="AU20">
        <v>11</v>
      </c>
      <c r="AV20">
        <f t="shared" si="27"/>
        <v>1</v>
      </c>
      <c r="AW20">
        <f t="shared" si="28"/>
        <v>0</v>
      </c>
      <c r="AX20">
        <f t="shared" si="29"/>
        <v>53041.577892831381</v>
      </c>
      <c r="AY20" t="s">
        <v>437</v>
      </c>
      <c r="AZ20">
        <v>7931.59</v>
      </c>
      <c r="BA20">
        <v>245.50692307692299</v>
      </c>
      <c r="BB20">
        <v>1087.2047308463</v>
      </c>
      <c r="BC20">
        <f t="shared" si="30"/>
        <v>0.7741851961168198</v>
      </c>
      <c r="BD20">
        <v>-0.71746252874792604</v>
      </c>
      <c r="BE20" t="s">
        <v>459</v>
      </c>
      <c r="BF20">
        <v>8027.24</v>
      </c>
      <c r="BG20">
        <v>191.53946153846201</v>
      </c>
      <c r="BH20">
        <v>208.660158548704</v>
      </c>
      <c r="BI20">
        <f t="shared" si="31"/>
        <v>8.2050627821438238E-2</v>
      </c>
      <c r="BJ20">
        <v>0.5</v>
      </c>
      <c r="BK20">
        <f t="shared" si="32"/>
        <v>1011.6269991037874</v>
      </c>
      <c r="BL20">
        <f t="shared" si="33"/>
        <v>4.3378264977285408</v>
      </c>
      <c r="BM20">
        <f t="shared" si="34"/>
        <v>41.502315198791649</v>
      </c>
      <c r="BN20">
        <f t="shared" si="35"/>
        <v>4.9971867407206496E-3</v>
      </c>
      <c r="BO20">
        <f t="shared" si="36"/>
        <v>4.2104088217326465</v>
      </c>
      <c r="BP20">
        <f t="shared" si="37"/>
        <v>125.85112060085009</v>
      </c>
      <c r="BQ20" t="s">
        <v>460</v>
      </c>
      <c r="BR20">
        <v>139.38999999999999</v>
      </c>
      <c r="BS20">
        <f t="shared" si="38"/>
        <v>139.38999999999999</v>
      </c>
      <c r="BT20">
        <f t="shared" si="39"/>
        <v>0.3319759700677859</v>
      </c>
      <c r="BU20">
        <f t="shared" si="40"/>
        <v>0.24715833439596349</v>
      </c>
      <c r="BV20">
        <f t="shared" si="41"/>
        <v>0.92691592956478641</v>
      </c>
      <c r="BW20">
        <f t="shared" si="42"/>
        <v>-0.46464587133912838</v>
      </c>
      <c r="BX20">
        <f t="shared" si="43"/>
        <v>1.0437767143838337</v>
      </c>
      <c r="BY20">
        <f t="shared" si="44"/>
        <v>0.17986580913790107</v>
      </c>
      <c r="BZ20">
        <f t="shared" si="45"/>
        <v>0.82013419086209893</v>
      </c>
      <c r="CA20">
        <v>2910</v>
      </c>
      <c r="CB20">
        <v>290</v>
      </c>
      <c r="CC20">
        <v>205.71</v>
      </c>
      <c r="CD20">
        <v>185</v>
      </c>
      <c r="CE20">
        <v>8027.24</v>
      </c>
      <c r="CF20">
        <v>205.27</v>
      </c>
      <c r="CG20">
        <v>0.44</v>
      </c>
      <c r="CH20">
        <v>300</v>
      </c>
      <c r="CI20">
        <v>24.1</v>
      </c>
      <c r="CJ20">
        <v>208.660158548704</v>
      </c>
      <c r="CK20">
        <v>1.21075897541347</v>
      </c>
      <c r="CL20">
        <v>-2.72119701787082</v>
      </c>
      <c r="CM20">
        <v>0.86123316586616205</v>
      </c>
      <c r="CN20">
        <v>0.26283587418368398</v>
      </c>
      <c r="CO20">
        <v>-5.66975661846497E-3</v>
      </c>
      <c r="CP20">
        <v>290</v>
      </c>
      <c r="CQ20">
        <v>205.57</v>
      </c>
      <c r="CR20">
        <v>855</v>
      </c>
      <c r="CS20">
        <v>8008.33</v>
      </c>
      <c r="CT20">
        <v>205.26</v>
      </c>
      <c r="CU20">
        <v>0.31</v>
      </c>
      <c r="DI20">
        <f t="shared" si="46"/>
        <v>1200.05</v>
      </c>
      <c r="DJ20">
        <f t="shared" si="47"/>
        <v>1011.6269991037874</v>
      </c>
      <c r="DK20">
        <f t="shared" si="48"/>
        <v>0.84298737477920704</v>
      </c>
      <c r="DL20">
        <f t="shared" si="49"/>
        <v>0.16536563332386983</v>
      </c>
      <c r="DM20">
        <v>2</v>
      </c>
      <c r="DN20">
        <v>0.5</v>
      </c>
      <c r="DO20" t="s">
        <v>439</v>
      </c>
      <c r="DP20">
        <v>2</v>
      </c>
      <c r="DQ20" t="b">
        <v>1</v>
      </c>
      <c r="DR20">
        <v>1661379885</v>
      </c>
      <c r="DS20">
        <v>411.75</v>
      </c>
      <c r="DT20">
        <v>415.55399999999997</v>
      </c>
      <c r="DU20">
        <v>1.6155200000000001</v>
      </c>
      <c r="DV20">
        <v>1.2083200000000001</v>
      </c>
      <c r="DW20">
        <v>414.25</v>
      </c>
      <c r="DX20">
        <v>1.7356400000000001</v>
      </c>
      <c r="DY20">
        <v>699.98699999999997</v>
      </c>
      <c r="DZ20">
        <v>100.72199999999999</v>
      </c>
      <c r="EA20">
        <v>6.6125400000000001E-2</v>
      </c>
      <c r="EB20">
        <v>28.211500000000001</v>
      </c>
      <c r="EC20">
        <v>28.893899999999999</v>
      </c>
      <c r="ED20">
        <v>999.9</v>
      </c>
      <c r="EE20">
        <v>0</v>
      </c>
      <c r="EF20">
        <v>0</v>
      </c>
      <c r="EG20">
        <v>9999.3799999999992</v>
      </c>
      <c r="EH20">
        <v>0</v>
      </c>
      <c r="EI20">
        <v>1.4257299999999999</v>
      </c>
      <c r="EJ20">
        <v>-3.8039900000000002</v>
      </c>
      <c r="EK20">
        <v>412.416</v>
      </c>
      <c r="EL20">
        <v>416.05599999999998</v>
      </c>
      <c r="EM20">
        <v>0.40720899999999999</v>
      </c>
      <c r="EN20">
        <v>415.55399999999997</v>
      </c>
      <c r="EO20">
        <v>1.2083200000000001</v>
      </c>
      <c r="EP20">
        <v>0.162718</v>
      </c>
      <c r="EQ20">
        <v>0.12170300000000001</v>
      </c>
      <c r="ER20">
        <v>-16.987500000000001</v>
      </c>
      <c r="ES20">
        <v>-20.389800000000001</v>
      </c>
      <c r="ET20">
        <v>1200.05</v>
      </c>
      <c r="EU20">
        <v>0.90000199999999997</v>
      </c>
      <c r="EV20">
        <v>9.9997799999999998E-2</v>
      </c>
      <c r="EW20">
        <v>0</v>
      </c>
      <c r="EX20">
        <v>191.52099999999999</v>
      </c>
      <c r="EY20">
        <v>5.0003000000000002</v>
      </c>
      <c r="EZ20">
        <v>2361.06</v>
      </c>
      <c r="FA20">
        <v>13170.6</v>
      </c>
      <c r="FB20">
        <v>41.625</v>
      </c>
      <c r="FC20">
        <v>43.561999999999998</v>
      </c>
      <c r="FD20">
        <v>42.936999999999998</v>
      </c>
      <c r="FE20">
        <v>43.436999999999998</v>
      </c>
      <c r="FF20">
        <v>43.436999999999998</v>
      </c>
      <c r="FG20">
        <v>1075.55</v>
      </c>
      <c r="FH20">
        <v>119.5</v>
      </c>
      <c r="FI20">
        <v>0</v>
      </c>
      <c r="FJ20">
        <v>237</v>
      </c>
      <c r="FK20">
        <v>0</v>
      </c>
      <c r="FL20">
        <v>191.53946153846201</v>
      </c>
      <c r="FM20">
        <v>0.65223931823158299</v>
      </c>
      <c r="FN20">
        <v>4.0191453023321699</v>
      </c>
      <c r="FO20">
        <v>2360.42769230769</v>
      </c>
      <c r="FP20">
        <v>15</v>
      </c>
      <c r="FQ20">
        <v>1661379434</v>
      </c>
      <c r="FR20" t="s">
        <v>450</v>
      </c>
      <c r="FS20">
        <v>1661379425</v>
      </c>
      <c r="FT20">
        <v>1661379434</v>
      </c>
      <c r="FU20">
        <v>12</v>
      </c>
      <c r="FV20">
        <v>0.1</v>
      </c>
      <c r="FW20">
        <v>-3.0000000000000001E-3</v>
      </c>
      <c r="FX20">
        <v>-2.5009999999999999</v>
      </c>
      <c r="FY20">
        <v>-0.11899999999999999</v>
      </c>
      <c r="FZ20">
        <v>416</v>
      </c>
      <c r="GA20">
        <v>1</v>
      </c>
      <c r="GB20">
        <v>0.28999999999999998</v>
      </c>
      <c r="GC20">
        <v>0.18</v>
      </c>
      <c r="GD20">
        <v>-1.0894681500000001</v>
      </c>
      <c r="GE20">
        <v>-7.8321444360902204</v>
      </c>
      <c r="GF20">
        <v>1.06245687217733</v>
      </c>
      <c r="GG20">
        <v>0</v>
      </c>
      <c r="GH20">
        <v>191.494411764706</v>
      </c>
      <c r="GI20">
        <v>0.60085561913903696</v>
      </c>
      <c r="GJ20">
        <v>0.153575832513385</v>
      </c>
      <c r="GK20">
        <v>1</v>
      </c>
      <c r="GL20">
        <v>0.45034030000000003</v>
      </c>
      <c r="GM20">
        <v>6.3356210526315598E-2</v>
      </c>
      <c r="GN20">
        <v>2.5930659864531001E-2</v>
      </c>
      <c r="GO20">
        <v>1</v>
      </c>
      <c r="GP20">
        <v>2</v>
      </c>
      <c r="GQ20">
        <v>3</v>
      </c>
      <c r="GR20" t="s">
        <v>461</v>
      </c>
      <c r="GS20">
        <v>3.3239800000000002</v>
      </c>
      <c r="GT20">
        <v>2.8280500000000002</v>
      </c>
      <c r="GU20">
        <v>0.10125099999999999</v>
      </c>
      <c r="GV20">
        <v>0.10145899999999999</v>
      </c>
      <c r="GW20">
        <v>1.3797E-2</v>
      </c>
      <c r="GX20">
        <v>1.00398E-2</v>
      </c>
      <c r="GY20">
        <v>31461.599999999999</v>
      </c>
      <c r="GZ20">
        <v>28359.8</v>
      </c>
      <c r="HA20">
        <v>31226.9</v>
      </c>
      <c r="HB20">
        <v>28890.1</v>
      </c>
      <c r="HC20">
        <v>41075.800000000003</v>
      </c>
      <c r="HD20">
        <v>38904.1</v>
      </c>
      <c r="HE20">
        <v>44286</v>
      </c>
      <c r="HF20">
        <v>41954.400000000001</v>
      </c>
      <c r="HG20">
        <v>2.2709999999999999</v>
      </c>
      <c r="HH20">
        <v>2.3513000000000002</v>
      </c>
      <c r="HI20">
        <v>0.21665499999999999</v>
      </c>
      <c r="HJ20">
        <v>0</v>
      </c>
      <c r="HK20">
        <v>25.351299999999998</v>
      </c>
      <c r="HL20">
        <v>999.9</v>
      </c>
      <c r="HM20">
        <v>32.639000000000003</v>
      </c>
      <c r="HN20">
        <v>31.611999999999998</v>
      </c>
      <c r="HO20">
        <v>15.1371</v>
      </c>
      <c r="HP20">
        <v>62.125700000000002</v>
      </c>
      <c r="HQ20">
        <v>36.766800000000003</v>
      </c>
      <c r="HR20">
        <v>2</v>
      </c>
      <c r="HS20">
        <v>-4.2632099999999999E-2</v>
      </c>
      <c r="HT20">
        <v>0.13051199999999999</v>
      </c>
      <c r="HU20">
        <v>20.250599999999999</v>
      </c>
      <c r="HV20">
        <v>5.2202799999999998</v>
      </c>
      <c r="HW20">
        <v>11.986000000000001</v>
      </c>
      <c r="HX20">
        <v>4.9909499999999998</v>
      </c>
      <c r="HY20">
        <v>3.2946800000000001</v>
      </c>
      <c r="HZ20">
        <v>-19028.099999999999</v>
      </c>
      <c r="IA20">
        <v>9999</v>
      </c>
      <c r="IB20">
        <v>18.3</v>
      </c>
      <c r="IC20">
        <v>9098</v>
      </c>
      <c r="ID20">
        <v>1.8772899999999999</v>
      </c>
      <c r="IE20">
        <v>1.8762000000000001</v>
      </c>
      <c r="IF20">
        <v>1.87476</v>
      </c>
      <c r="IG20">
        <v>1.8767499999999999</v>
      </c>
      <c r="IH20">
        <v>1.8775200000000001</v>
      </c>
      <c r="II20">
        <v>1.8750199999999999</v>
      </c>
      <c r="IJ20">
        <v>1.87897</v>
      </c>
      <c r="IK20">
        <v>1.8806499999999999</v>
      </c>
      <c r="IL20">
        <v>5</v>
      </c>
      <c r="IM20">
        <v>0</v>
      </c>
      <c r="IN20">
        <v>0</v>
      </c>
      <c r="IO20">
        <v>0</v>
      </c>
      <c r="IP20" t="s">
        <v>442</v>
      </c>
      <c r="IQ20" t="s">
        <v>443</v>
      </c>
      <c r="IR20" t="s">
        <v>444</v>
      </c>
      <c r="IS20" t="s">
        <v>445</v>
      </c>
      <c r="IT20" t="s">
        <v>445</v>
      </c>
      <c r="IU20" t="s">
        <v>444</v>
      </c>
      <c r="IV20">
        <v>0</v>
      </c>
      <c r="IW20">
        <v>100</v>
      </c>
      <c r="IX20">
        <v>100</v>
      </c>
      <c r="IY20">
        <v>-2.5</v>
      </c>
      <c r="IZ20">
        <v>-0.1201</v>
      </c>
      <c r="JA20">
        <v>-2.5007000000000499</v>
      </c>
      <c r="JB20">
        <v>0</v>
      </c>
      <c r="JC20">
        <v>0</v>
      </c>
      <c r="JD20">
        <v>0</v>
      </c>
      <c r="JE20">
        <v>-0.11631164790993199</v>
      </c>
      <c r="JF20">
        <v>-4.04678581008747E-3</v>
      </c>
      <c r="JG20">
        <v>1.0821509135867399E-3</v>
      </c>
      <c r="JH20">
        <v>-7.3057732816702703E-6</v>
      </c>
      <c r="JI20">
        <v>2</v>
      </c>
      <c r="JJ20">
        <v>9</v>
      </c>
      <c r="JK20">
        <v>2</v>
      </c>
      <c r="JL20">
        <v>33</v>
      </c>
      <c r="JM20">
        <v>7.7</v>
      </c>
      <c r="JN20">
        <v>7.5</v>
      </c>
      <c r="JO20">
        <v>0.158691</v>
      </c>
      <c r="JP20">
        <v>4.99878</v>
      </c>
      <c r="JQ20">
        <v>2.2485400000000002</v>
      </c>
      <c r="JR20">
        <v>2.5866699999999998</v>
      </c>
      <c r="JS20">
        <v>2.19482</v>
      </c>
      <c r="JT20">
        <v>2.3559600000000001</v>
      </c>
      <c r="JU20">
        <v>33.221600000000002</v>
      </c>
      <c r="JV20">
        <v>24.2714</v>
      </c>
      <c r="JW20">
        <v>2</v>
      </c>
      <c r="JX20">
        <v>640.74300000000005</v>
      </c>
      <c r="JY20">
        <v>751.43799999999999</v>
      </c>
      <c r="JZ20">
        <v>27.5563</v>
      </c>
      <c r="KA20">
        <v>26.866299999999999</v>
      </c>
      <c r="KB20">
        <v>29.9984</v>
      </c>
      <c r="KC20">
        <v>26.6297</v>
      </c>
      <c r="KD20">
        <v>26.602699999999999</v>
      </c>
      <c r="KE20">
        <v>-1</v>
      </c>
      <c r="KF20">
        <v>100</v>
      </c>
      <c r="KG20">
        <v>0</v>
      </c>
      <c r="KH20">
        <v>27.197099999999999</v>
      </c>
      <c r="KI20">
        <v>400</v>
      </c>
      <c r="KJ20">
        <v>1.43208</v>
      </c>
      <c r="KK20">
        <v>99.785799999999995</v>
      </c>
      <c r="KL20">
        <v>96.200400000000002</v>
      </c>
    </row>
    <row r="21" spans="1:298" x14ac:dyDescent="0.2">
      <c r="A21">
        <v>5</v>
      </c>
      <c r="B21">
        <v>1661380125</v>
      </c>
      <c r="C21">
        <v>1895.9000000953699</v>
      </c>
      <c r="D21" t="s">
        <v>462</v>
      </c>
      <c r="E21" t="s">
        <v>463</v>
      </c>
      <c r="F21" t="s">
        <v>435</v>
      </c>
      <c r="H21" t="s">
        <v>436</v>
      </c>
      <c r="J21">
        <v>1661380125</v>
      </c>
      <c r="K21">
        <f t="shared" si="0"/>
        <v>1.1919679733612386E-3</v>
      </c>
      <c r="L21">
        <f t="shared" si="1"/>
        <v>1.1919679733612385</v>
      </c>
      <c r="M21">
        <f t="shared" si="2"/>
        <v>2.5091062735108229</v>
      </c>
      <c r="N21">
        <f t="shared" si="3"/>
        <v>409.21499999999997</v>
      </c>
      <c r="O21">
        <f t="shared" si="4"/>
        <v>233.51790358562297</v>
      </c>
      <c r="P21">
        <f t="shared" si="5"/>
        <v>23.536386985252236</v>
      </c>
      <c r="Q21">
        <f t="shared" si="6"/>
        <v>41.244985726066503</v>
      </c>
      <c r="R21">
        <f t="shared" si="7"/>
        <v>2.6447411920344301E-2</v>
      </c>
      <c r="S21">
        <f t="shared" si="8"/>
        <v>3.0201774024979522</v>
      </c>
      <c r="T21">
        <f t="shared" si="9"/>
        <v>2.6319418950909827E-2</v>
      </c>
      <c r="U21">
        <f t="shared" si="10"/>
        <v>1.6461084734943475E-2</v>
      </c>
      <c r="V21">
        <f t="shared" si="11"/>
        <v>198.45718327025173</v>
      </c>
      <c r="W21">
        <f t="shared" si="12"/>
        <v>31.806712976369486</v>
      </c>
      <c r="X21">
        <f t="shared" si="13"/>
        <v>31.569299999999998</v>
      </c>
      <c r="Y21">
        <f t="shared" si="14"/>
        <v>4.6599047714325756</v>
      </c>
      <c r="Z21">
        <f t="shared" si="15"/>
        <v>4.5605168789141848</v>
      </c>
      <c r="AA21">
        <f t="shared" si="16"/>
        <v>0.20542213227314102</v>
      </c>
      <c r="AB21">
        <f t="shared" si="17"/>
        <v>4.5043607496098135</v>
      </c>
      <c r="AC21">
        <f t="shared" si="18"/>
        <v>4.4544826391594343</v>
      </c>
      <c r="AD21">
        <f t="shared" si="19"/>
        <v>-52.56578762523062</v>
      </c>
      <c r="AE21">
        <f t="shared" si="20"/>
        <v>-97.140681540061763</v>
      </c>
      <c r="AF21">
        <f t="shared" si="21"/>
        <v>-7.2420580737270566</v>
      </c>
      <c r="AG21">
        <f t="shared" si="22"/>
        <v>41.508656031232277</v>
      </c>
      <c r="AH21">
        <f t="shared" si="23"/>
        <v>1.9877374567707755</v>
      </c>
      <c r="AI21">
        <f t="shared" si="24"/>
        <v>1.3693466349701993</v>
      </c>
      <c r="AJ21">
        <f t="shared" si="25"/>
        <v>2.5091062735108229</v>
      </c>
      <c r="AK21">
        <v>410.68327241445098</v>
      </c>
      <c r="AL21">
        <v>410.06521212121203</v>
      </c>
      <c r="AM21">
        <v>-2.6212390400662498E-2</v>
      </c>
      <c r="AN21">
        <v>67.028980553608605</v>
      </c>
      <c r="AO21">
        <f t="shared" si="26"/>
        <v>1.1919679733612385</v>
      </c>
      <c r="AP21">
        <v>1.67129864630127</v>
      </c>
      <c r="AQ21">
        <v>2.04546606060606</v>
      </c>
      <c r="AR21">
        <v>-7.6469351327408197E-3</v>
      </c>
      <c r="AS21">
        <v>78.854895576426102</v>
      </c>
      <c r="AT21">
        <v>76</v>
      </c>
      <c r="AU21">
        <v>11</v>
      </c>
      <c r="AV21">
        <f t="shared" si="27"/>
        <v>1</v>
      </c>
      <c r="AW21">
        <f t="shared" si="28"/>
        <v>0</v>
      </c>
      <c r="AX21">
        <f t="shared" si="29"/>
        <v>52475.683335626658</v>
      </c>
      <c r="AY21" t="s">
        <v>437</v>
      </c>
      <c r="AZ21">
        <v>7931.59</v>
      </c>
      <c r="BA21">
        <v>245.50692307692299</v>
      </c>
      <c r="BB21">
        <v>1087.2047308463</v>
      </c>
      <c r="BC21">
        <f t="shared" si="30"/>
        <v>0.7741851961168198</v>
      </c>
      <c r="BD21">
        <v>-0.71746252874792604</v>
      </c>
      <c r="BE21" t="s">
        <v>464</v>
      </c>
      <c r="BF21">
        <v>8028.01</v>
      </c>
      <c r="BG21">
        <v>190.63807692307699</v>
      </c>
      <c r="BH21">
        <v>208.87313187228099</v>
      </c>
      <c r="BI21">
        <f t="shared" si="31"/>
        <v>8.7302061235688955E-2</v>
      </c>
      <c r="BJ21">
        <v>0.5</v>
      </c>
      <c r="BK21">
        <f t="shared" si="32"/>
        <v>1011.6776991037573</v>
      </c>
      <c r="BL21">
        <f t="shared" si="33"/>
        <v>2.5091062735108229</v>
      </c>
      <c r="BM21">
        <f t="shared" si="34"/>
        <v>44.160774218968562</v>
      </c>
      <c r="BN21">
        <f t="shared" si="35"/>
        <v>3.189324826589692E-3</v>
      </c>
      <c r="BO21">
        <f t="shared" si="36"/>
        <v>4.2050961322832547</v>
      </c>
      <c r="BP21">
        <f t="shared" si="37"/>
        <v>125.92856400496338</v>
      </c>
      <c r="BQ21" t="s">
        <v>465</v>
      </c>
      <c r="BR21">
        <v>138.37</v>
      </c>
      <c r="BS21">
        <f t="shared" si="38"/>
        <v>138.37</v>
      </c>
      <c r="BT21">
        <f t="shared" si="39"/>
        <v>0.3375404545348194</v>
      </c>
      <c r="BU21">
        <f t="shared" si="40"/>
        <v>0.25864177186110643</v>
      </c>
      <c r="BV21">
        <f t="shared" si="41"/>
        <v>0.92569503457214652</v>
      </c>
      <c r="BW21">
        <f t="shared" si="42"/>
        <v>-0.49776597915678933</v>
      </c>
      <c r="BX21">
        <f t="shared" si="43"/>
        <v>1.0435236861335386</v>
      </c>
      <c r="BY21">
        <f t="shared" si="44"/>
        <v>0.18772882390574031</v>
      </c>
      <c r="BZ21">
        <f t="shared" si="45"/>
        <v>0.81227117609425969</v>
      </c>
      <c r="CA21">
        <v>2912</v>
      </c>
      <c r="CB21">
        <v>290</v>
      </c>
      <c r="CC21">
        <v>204.87</v>
      </c>
      <c r="CD21">
        <v>135</v>
      </c>
      <c r="CE21">
        <v>8028.01</v>
      </c>
      <c r="CF21">
        <v>204.52</v>
      </c>
      <c r="CG21">
        <v>0.35</v>
      </c>
      <c r="CH21">
        <v>300</v>
      </c>
      <c r="CI21">
        <v>24.1</v>
      </c>
      <c r="CJ21">
        <v>208.87313187228099</v>
      </c>
      <c r="CK21">
        <v>1.15663440015303</v>
      </c>
      <c r="CL21">
        <v>-3.49212870645544</v>
      </c>
      <c r="CM21">
        <v>0.82232714603048096</v>
      </c>
      <c r="CN21">
        <v>0.39175346236311898</v>
      </c>
      <c r="CO21">
        <v>-5.6671975528364803E-3</v>
      </c>
      <c r="CP21">
        <v>290</v>
      </c>
      <c r="CQ21">
        <v>205.2</v>
      </c>
      <c r="CR21">
        <v>835</v>
      </c>
      <c r="CS21">
        <v>8004.61</v>
      </c>
      <c r="CT21">
        <v>204.51</v>
      </c>
      <c r="CU21">
        <v>0.69</v>
      </c>
      <c r="DI21">
        <f t="shared" si="46"/>
        <v>1200.1099999999999</v>
      </c>
      <c r="DJ21">
        <f t="shared" si="47"/>
        <v>1011.6776991037573</v>
      </c>
      <c r="DK21">
        <f t="shared" si="48"/>
        <v>0.84298747540121932</v>
      </c>
      <c r="DL21">
        <f t="shared" si="49"/>
        <v>0.16536582752435339</v>
      </c>
      <c r="DM21">
        <v>2</v>
      </c>
      <c r="DN21">
        <v>0.5</v>
      </c>
      <c r="DO21" t="s">
        <v>439</v>
      </c>
      <c r="DP21">
        <v>2</v>
      </c>
      <c r="DQ21" t="b">
        <v>1</v>
      </c>
      <c r="DR21">
        <v>1661380125</v>
      </c>
      <c r="DS21">
        <v>409.21499999999997</v>
      </c>
      <c r="DT21">
        <v>409.94299999999998</v>
      </c>
      <c r="DU21">
        <v>2.0381100000000001</v>
      </c>
      <c r="DV21">
        <v>1.64768</v>
      </c>
      <c r="DW21">
        <v>411.71600000000001</v>
      </c>
      <c r="DX21">
        <v>2.1581899999999998</v>
      </c>
      <c r="DY21">
        <v>700.02599999999995</v>
      </c>
      <c r="DZ21">
        <v>100.724</v>
      </c>
      <c r="EA21">
        <v>6.6503099999999996E-2</v>
      </c>
      <c r="EB21">
        <v>30.9727</v>
      </c>
      <c r="EC21">
        <v>31.569299999999998</v>
      </c>
      <c r="ED21">
        <v>999.9</v>
      </c>
      <c r="EE21">
        <v>0</v>
      </c>
      <c r="EF21">
        <v>0</v>
      </c>
      <c r="EG21">
        <v>9982.5</v>
      </c>
      <c r="EH21">
        <v>0</v>
      </c>
      <c r="EI21">
        <v>1.4257299999999999</v>
      </c>
      <c r="EJ21">
        <v>-0.72790500000000002</v>
      </c>
      <c r="EK21">
        <v>410.05099999999999</v>
      </c>
      <c r="EL21">
        <v>410.62</v>
      </c>
      <c r="EM21">
        <v>0.39042500000000002</v>
      </c>
      <c r="EN21">
        <v>409.94299999999998</v>
      </c>
      <c r="EO21">
        <v>1.64768</v>
      </c>
      <c r="EP21">
        <v>0.205287</v>
      </c>
      <c r="EQ21">
        <v>0.165962</v>
      </c>
      <c r="ER21">
        <v>-14.188599999999999</v>
      </c>
      <c r="ES21">
        <v>-16.752500000000001</v>
      </c>
      <c r="ET21">
        <v>1200.1099999999999</v>
      </c>
      <c r="EU21">
        <v>0.89999899999999999</v>
      </c>
      <c r="EV21">
        <v>0.10000100000000001</v>
      </c>
      <c r="EW21">
        <v>0</v>
      </c>
      <c r="EX21">
        <v>190.56700000000001</v>
      </c>
      <c r="EY21">
        <v>5.0003000000000002</v>
      </c>
      <c r="EZ21">
        <v>2355.8000000000002</v>
      </c>
      <c r="FA21">
        <v>13171.3</v>
      </c>
      <c r="FB21">
        <v>42.125</v>
      </c>
      <c r="FC21">
        <v>43.936999999999998</v>
      </c>
      <c r="FD21">
        <v>43.436999999999998</v>
      </c>
      <c r="FE21">
        <v>43.875</v>
      </c>
      <c r="FF21">
        <v>44.125</v>
      </c>
      <c r="FG21">
        <v>1075.5999999999999</v>
      </c>
      <c r="FH21">
        <v>119.51</v>
      </c>
      <c r="FI21">
        <v>0</v>
      </c>
      <c r="FJ21">
        <v>237</v>
      </c>
      <c r="FK21">
        <v>0</v>
      </c>
      <c r="FL21">
        <v>190.63807692307699</v>
      </c>
      <c r="FM21">
        <v>-9.7846158230998501E-2</v>
      </c>
      <c r="FN21">
        <v>6.6574359084276002</v>
      </c>
      <c r="FO21">
        <v>2354.8319230769198</v>
      </c>
      <c r="FP21">
        <v>15</v>
      </c>
      <c r="FQ21">
        <v>1661379434</v>
      </c>
      <c r="FR21" t="s">
        <v>450</v>
      </c>
      <c r="FS21">
        <v>1661379425</v>
      </c>
      <c r="FT21">
        <v>1661379434</v>
      </c>
      <c r="FU21">
        <v>12</v>
      </c>
      <c r="FV21">
        <v>0.1</v>
      </c>
      <c r="FW21">
        <v>-3.0000000000000001E-3</v>
      </c>
      <c r="FX21">
        <v>-2.5009999999999999</v>
      </c>
      <c r="FY21">
        <v>-0.11899999999999999</v>
      </c>
      <c r="FZ21">
        <v>416</v>
      </c>
      <c r="GA21">
        <v>1</v>
      </c>
      <c r="GB21">
        <v>0.28999999999999998</v>
      </c>
      <c r="GC21">
        <v>0.18</v>
      </c>
      <c r="GD21">
        <v>-0.68898020000000004</v>
      </c>
      <c r="GE21">
        <v>-0.30071963909774502</v>
      </c>
      <c r="GF21">
        <v>3.3481224782854001E-2</v>
      </c>
      <c r="GG21">
        <v>1</v>
      </c>
      <c r="GH21">
        <v>190.60138235294099</v>
      </c>
      <c r="GI21">
        <v>0.39799846942655898</v>
      </c>
      <c r="GJ21">
        <v>0.19583862124446899</v>
      </c>
      <c r="GK21">
        <v>1</v>
      </c>
      <c r="GL21">
        <v>0.36062064999999999</v>
      </c>
      <c r="GM21">
        <v>0.214969037593985</v>
      </c>
      <c r="GN21">
        <v>2.2838782063137698E-2</v>
      </c>
      <c r="GO21">
        <v>0</v>
      </c>
      <c r="GP21">
        <v>2</v>
      </c>
      <c r="GQ21">
        <v>3</v>
      </c>
      <c r="GR21" t="s">
        <v>461</v>
      </c>
      <c r="GS21">
        <v>3.3241700000000001</v>
      </c>
      <c r="GT21">
        <v>2.8282799999999999</v>
      </c>
      <c r="GU21">
        <v>0.100746</v>
      </c>
      <c r="GV21">
        <v>0.100383</v>
      </c>
      <c r="GW21">
        <v>1.68256E-2</v>
      </c>
      <c r="GX21">
        <v>1.33715E-2</v>
      </c>
      <c r="GY21">
        <v>31469.599999999999</v>
      </c>
      <c r="GZ21">
        <v>28384.9</v>
      </c>
      <c r="HA21">
        <v>31218.3</v>
      </c>
      <c r="HB21">
        <v>28882.1</v>
      </c>
      <c r="HC21">
        <v>40937.4</v>
      </c>
      <c r="HD21">
        <v>38762.300000000003</v>
      </c>
      <c r="HE21">
        <v>44273.4</v>
      </c>
      <c r="HF21">
        <v>41943.7</v>
      </c>
      <c r="HG21">
        <v>2.27475</v>
      </c>
      <c r="HH21">
        <v>2.3492799999999998</v>
      </c>
      <c r="HI21">
        <v>0.240505</v>
      </c>
      <c r="HJ21">
        <v>0</v>
      </c>
      <c r="HK21">
        <v>27.652799999999999</v>
      </c>
      <c r="HL21">
        <v>999.9</v>
      </c>
      <c r="HM21">
        <v>32.389000000000003</v>
      </c>
      <c r="HN21">
        <v>31.591999999999999</v>
      </c>
      <c r="HO21">
        <v>15.0021</v>
      </c>
      <c r="HP21">
        <v>62.215699999999998</v>
      </c>
      <c r="HQ21">
        <v>36.742800000000003</v>
      </c>
      <c r="HR21">
        <v>2</v>
      </c>
      <c r="HS21">
        <v>-2.76321E-2</v>
      </c>
      <c r="HT21">
        <v>-3.0902599999999998</v>
      </c>
      <c r="HU21">
        <v>20.188600000000001</v>
      </c>
      <c r="HV21">
        <v>5.2264200000000001</v>
      </c>
      <c r="HW21">
        <v>11.986000000000001</v>
      </c>
      <c r="HX21">
        <v>4.9916999999999998</v>
      </c>
      <c r="HY21">
        <v>3.2949799999999998</v>
      </c>
      <c r="HZ21">
        <v>-18943.099999999999</v>
      </c>
      <c r="IA21">
        <v>9999</v>
      </c>
      <c r="IB21">
        <v>18.399999999999999</v>
      </c>
      <c r="IC21">
        <v>9098</v>
      </c>
      <c r="ID21">
        <v>1.8772899999999999</v>
      </c>
      <c r="IE21">
        <v>1.87622</v>
      </c>
      <c r="IF21">
        <v>1.87477</v>
      </c>
      <c r="IG21">
        <v>1.8767799999999999</v>
      </c>
      <c r="IH21">
        <v>1.8775500000000001</v>
      </c>
      <c r="II21">
        <v>1.8750100000000001</v>
      </c>
      <c r="IJ21">
        <v>1.87897</v>
      </c>
      <c r="IK21">
        <v>1.88066</v>
      </c>
      <c r="IL21">
        <v>5</v>
      </c>
      <c r="IM21">
        <v>0</v>
      </c>
      <c r="IN21">
        <v>0</v>
      </c>
      <c r="IO21">
        <v>0</v>
      </c>
      <c r="IP21" t="s">
        <v>442</v>
      </c>
      <c r="IQ21" t="s">
        <v>443</v>
      </c>
      <c r="IR21" t="s">
        <v>444</v>
      </c>
      <c r="IS21" t="s">
        <v>445</v>
      </c>
      <c r="IT21" t="s">
        <v>445</v>
      </c>
      <c r="IU21" t="s">
        <v>444</v>
      </c>
      <c r="IV21">
        <v>0</v>
      </c>
      <c r="IW21">
        <v>100</v>
      </c>
      <c r="IX21">
        <v>100</v>
      </c>
      <c r="IY21">
        <v>-2.5009999999999999</v>
      </c>
      <c r="IZ21">
        <v>-0.1201</v>
      </c>
      <c r="JA21">
        <v>-2.5007000000000499</v>
      </c>
      <c r="JB21">
        <v>0</v>
      </c>
      <c r="JC21">
        <v>0</v>
      </c>
      <c r="JD21">
        <v>0</v>
      </c>
      <c r="JE21">
        <v>-0.11631164790993199</v>
      </c>
      <c r="JF21">
        <v>-4.04678581008747E-3</v>
      </c>
      <c r="JG21">
        <v>1.0821509135867399E-3</v>
      </c>
      <c r="JH21">
        <v>-7.3057732816702703E-6</v>
      </c>
      <c r="JI21">
        <v>2</v>
      </c>
      <c r="JJ21">
        <v>9</v>
      </c>
      <c r="JK21">
        <v>2</v>
      </c>
      <c r="JL21">
        <v>33</v>
      </c>
      <c r="JM21">
        <v>11.7</v>
      </c>
      <c r="JN21">
        <v>11.5</v>
      </c>
      <c r="JO21">
        <v>0.158691</v>
      </c>
      <c r="JP21">
        <v>4.99878</v>
      </c>
      <c r="JQ21">
        <v>2.2485400000000002</v>
      </c>
      <c r="JR21">
        <v>2.5854499999999998</v>
      </c>
      <c r="JS21">
        <v>2.19482</v>
      </c>
      <c r="JT21">
        <v>2.36206</v>
      </c>
      <c r="JU21">
        <v>33.176900000000003</v>
      </c>
      <c r="JV21">
        <v>24.227599999999999</v>
      </c>
      <c r="JW21">
        <v>2</v>
      </c>
      <c r="JX21">
        <v>645.37599999999998</v>
      </c>
      <c r="JY21">
        <v>751.75400000000002</v>
      </c>
      <c r="JZ21">
        <v>29.441700000000001</v>
      </c>
      <c r="KA21">
        <v>27.055599999999998</v>
      </c>
      <c r="KB21">
        <v>30.0014</v>
      </c>
      <c r="KC21">
        <v>26.788599999999999</v>
      </c>
      <c r="KD21">
        <v>26.759799999999998</v>
      </c>
      <c r="KE21">
        <v>-1</v>
      </c>
      <c r="KF21">
        <v>100</v>
      </c>
      <c r="KG21">
        <v>0</v>
      </c>
      <c r="KH21">
        <v>31.3871</v>
      </c>
      <c r="KI21">
        <v>400</v>
      </c>
      <c r="KJ21">
        <v>1.4404399999999999</v>
      </c>
      <c r="KK21">
        <v>99.757800000000003</v>
      </c>
      <c r="KL21">
        <v>96.174999999999997</v>
      </c>
    </row>
    <row r="22" spans="1:298" x14ac:dyDescent="0.2">
      <c r="A22">
        <v>6</v>
      </c>
      <c r="B22">
        <v>1661380365.0999999</v>
      </c>
      <c r="C22">
        <v>2136</v>
      </c>
      <c r="D22" t="s">
        <v>466</v>
      </c>
      <c r="E22" t="s">
        <v>467</v>
      </c>
      <c r="F22" t="s">
        <v>435</v>
      </c>
      <c r="H22" t="s">
        <v>436</v>
      </c>
      <c r="J22">
        <v>1661380365.0999999</v>
      </c>
      <c r="K22">
        <f t="shared" si="0"/>
        <v>1.3126071110708751E-3</v>
      </c>
      <c r="L22">
        <f t="shared" si="1"/>
        <v>1.312607111070875</v>
      </c>
      <c r="M22">
        <f t="shared" si="2"/>
        <v>2.4899738880592719</v>
      </c>
      <c r="N22">
        <f t="shared" si="3"/>
        <v>416.63099999999997</v>
      </c>
      <c r="O22">
        <f t="shared" si="4"/>
        <v>225.41435913047155</v>
      </c>
      <c r="P22">
        <f t="shared" si="5"/>
        <v>22.720229127681957</v>
      </c>
      <c r="Q22">
        <f t="shared" si="6"/>
        <v>41.993561626729793</v>
      </c>
      <c r="R22">
        <f t="shared" si="7"/>
        <v>2.4454255727909355E-2</v>
      </c>
      <c r="S22">
        <f t="shared" si="8"/>
        <v>3.0263306266127441</v>
      </c>
      <c r="T22">
        <f t="shared" si="9"/>
        <v>2.4345006086628734E-2</v>
      </c>
      <c r="U22">
        <f t="shared" si="10"/>
        <v>1.5225403640774703E-2</v>
      </c>
      <c r="V22">
        <f t="shared" si="11"/>
        <v>198.41612527018083</v>
      </c>
      <c r="W22">
        <f t="shared" si="12"/>
        <v>34.843352404625293</v>
      </c>
      <c r="X22">
        <f t="shared" si="13"/>
        <v>34.6038</v>
      </c>
      <c r="Y22">
        <f t="shared" si="14"/>
        <v>5.5256200251134064</v>
      </c>
      <c r="Z22">
        <f t="shared" si="15"/>
        <v>4.6076300652608202</v>
      </c>
      <c r="AA22">
        <f t="shared" si="16"/>
        <v>0.24677999576520399</v>
      </c>
      <c r="AB22">
        <f t="shared" si="17"/>
        <v>5.3558986348708686</v>
      </c>
      <c r="AC22">
        <f t="shared" si="18"/>
        <v>5.2788400293482027</v>
      </c>
      <c r="AD22">
        <f t="shared" si="19"/>
        <v>-57.88597359822559</v>
      </c>
      <c r="AE22">
        <f t="shared" si="20"/>
        <v>-91.464993897535223</v>
      </c>
      <c r="AF22">
        <f t="shared" si="21"/>
        <v>-7.0119275087915138</v>
      </c>
      <c r="AG22">
        <f t="shared" si="22"/>
        <v>42.0532302656285</v>
      </c>
      <c r="AH22">
        <f t="shared" si="23"/>
        <v>-3.1255677706828142</v>
      </c>
      <c r="AI22">
        <f t="shared" si="24"/>
        <v>1.4298120175475217</v>
      </c>
      <c r="AJ22">
        <f t="shared" si="25"/>
        <v>2.4899738880592719</v>
      </c>
      <c r="AK22">
        <v>417.78699353943898</v>
      </c>
      <c r="AL22">
        <v>418.00186060606097</v>
      </c>
      <c r="AM22">
        <v>-0.245648170488209</v>
      </c>
      <c r="AN22">
        <v>67.028980553608605</v>
      </c>
      <c r="AO22">
        <f t="shared" si="26"/>
        <v>1.312607111070875</v>
      </c>
      <c r="AP22">
        <v>2.0693080499727499</v>
      </c>
      <c r="AQ22">
        <v>2.44621975757576</v>
      </c>
      <c r="AR22">
        <v>-6.0857047919612799E-4</v>
      </c>
      <c r="AS22">
        <v>78.854895576426102</v>
      </c>
      <c r="AT22">
        <v>70</v>
      </c>
      <c r="AU22">
        <v>10</v>
      </c>
      <c r="AV22">
        <f t="shared" si="27"/>
        <v>1</v>
      </c>
      <c r="AW22">
        <f t="shared" si="28"/>
        <v>0</v>
      </c>
      <c r="AX22">
        <f t="shared" si="29"/>
        <v>52136.635426559405</v>
      </c>
      <c r="AY22" t="s">
        <v>437</v>
      </c>
      <c r="AZ22">
        <v>7931.59</v>
      </c>
      <c r="BA22">
        <v>245.50692307692299</v>
      </c>
      <c r="BB22">
        <v>1087.2047308463</v>
      </c>
      <c r="BC22">
        <f t="shared" si="30"/>
        <v>0.7741851961168198</v>
      </c>
      <c r="BD22">
        <v>-0.71746252874792604</v>
      </c>
      <c r="BE22" t="s">
        <v>468</v>
      </c>
      <c r="BF22">
        <v>8029.57</v>
      </c>
      <c r="BG22">
        <v>190.73068000000001</v>
      </c>
      <c r="BH22">
        <v>204.49563982184301</v>
      </c>
      <c r="BI22">
        <f t="shared" si="31"/>
        <v>6.7311752142173109E-2</v>
      </c>
      <c r="BJ22">
        <v>0.5</v>
      </c>
      <c r="BK22">
        <f t="shared" si="32"/>
        <v>1011.4670991037204</v>
      </c>
      <c r="BL22">
        <f t="shared" si="33"/>
        <v>2.4899738880592719</v>
      </c>
      <c r="BM22">
        <f t="shared" si="34"/>
        <v>34.041811337416235</v>
      </c>
      <c r="BN22">
        <f t="shared" si="35"/>
        <v>3.1710734038204172E-3</v>
      </c>
      <c r="BO22">
        <f t="shared" si="36"/>
        <v>4.3165179061689276</v>
      </c>
      <c r="BP22">
        <f t="shared" si="37"/>
        <v>124.32406961221992</v>
      </c>
      <c r="BQ22" t="s">
        <v>469</v>
      </c>
      <c r="BR22">
        <v>141.87</v>
      </c>
      <c r="BS22">
        <f t="shared" si="38"/>
        <v>141.87</v>
      </c>
      <c r="BT22">
        <f t="shared" si="39"/>
        <v>0.30624437702633944</v>
      </c>
      <c r="BU22">
        <f t="shared" si="40"/>
        <v>0.21979751202544948</v>
      </c>
      <c r="BV22">
        <f t="shared" si="41"/>
        <v>0.93375294720656443</v>
      </c>
      <c r="BW22">
        <f t="shared" si="42"/>
        <v>-0.3356383592346619</v>
      </c>
      <c r="BX22">
        <f t="shared" si="43"/>
        <v>1.0487244743618447</v>
      </c>
      <c r="BY22">
        <f t="shared" si="44"/>
        <v>0.16349059852903852</v>
      </c>
      <c r="BZ22">
        <f t="shared" si="45"/>
        <v>0.83650940147096153</v>
      </c>
      <c r="CA22">
        <v>2914</v>
      </c>
      <c r="CB22">
        <v>290</v>
      </c>
      <c r="CC22">
        <v>204.44</v>
      </c>
      <c r="CD22">
        <v>85</v>
      </c>
      <c r="CE22">
        <v>8029.57</v>
      </c>
      <c r="CF22">
        <v>203.79</v>
      </c>
      <c r="CG22">
        <v>0.65</v>
      </c>
      <c r="CH22">
        <v>300</v>
      </c>
      <c r="CI22">
        <v>24.1</v>
      </c>
      <c r="CJ22">
        <v>204.49563982184301</v>
      </c>
      <c r="CK22">
        <v>1.1250883000340599</v>
      </c>
      <c r="CL22">
        <v>-0.56547267837764403</v>
      </c>
      <c r="CM22">
        <v>0.79947283127659696</v>
      </c>
      <c r="CN22">
        <v>1.7553618796186998E-2</v>
      </c>
      <c r="CO22">
        <v>-5.6644456062291499E-3</v>
      </c>
      <c r="CP22">
        <v>290</v>
      </c>
      <c r="CQ22">
        <v>204.35</v>
      </c>
      <c r="CR22">
        <v>795</v>
      </c>
      <c r="CS22">
        <v>8001.05</v>
      </c>
      <c r="CT22">
        <v>203.79</v>
      </c>
      <c r="CU22">
        <v>0.56000000000000005</v>
      </c>
      <c r="DI22">
        <f t="shared" si="46"/>
        <v>1199.8599999999999</v>
      </c>
      <c r="DJ22">
        <f t="shared" si="47"/>
        <v>1011.4670991037204</v>
      </c>
      <c r="DK22">
        <f t="shared" si="48"/>
        <v>0.84298759780617782</v>
      </c>
      <c r="DL22">
        <f t="shared" si="49"/>
        <v>0.16536606376592339</v>
      </c>
      <c r="DM22">
        <v>2</v>
      </c>
      <c r="DN22">
        <v>0.5</v>
      </c>
      <c r="DO22" t="s">
        <v>439</v>
      </c>
      <c r="DP22">
        <v>2</v>
      </c>
      <c r="DQ22" t="b">
        <v>1</v>
      </c>
      <c r="DR22">
        <v>1661380365.0999999</v>
      </c>
      <c r="DS22">
        <v>416.63099999999997</v>
      </c>
      <c r="DT22">
        <v>415.90800000000002</v>
      </c>
      <c r="DU22">
        <v>2.4483799999999998</v>
      </c>
      <c r="DV22">
        <v>2.0407600000000001</v>
      </c>
      <c r="DW22">
        <v>419.23899999999998</v>
      </c>
      <c r="DX22">
        <v>2.5613800000000002</v>
      </c>
      <c r="DY22">
        <v>699.82399999999996</v>
      </c>
      <c r="DZ22">
        <v>100.727</v>
      </c>
      <c r="EA22">
        <v>6.6175800000000007E-2</v>
      </c>
      <c r="EB22">
        <v>34.043199999999999</v>
      </c>
      <c r="EC22">
        <v>34.6038</v>
      </c>
      <c r="ED22">
        <v>999.9</v>
      </c>
      <c r="EE22">
        <v>0</v>
      </c>
      <c r="EF22">
        <v>0</v>
      </c>
      <c r="EG22">
        <v>10019.4</v>
      </c>
      <c r="EH22">
        <v>0</v>
      </c>
      <c r="EI22">
        <v>1.4257299999999999</v>
      </c>
      <c r="EJ22">
        <v>0.83035300000000001</v>
      </c>
      <c r="EK22">
        <v>417.75799999999998</v>
      </c>
      <c r="EL22">
        <v>416.75799999999998</v>
      </c>
      <c r="EM22">
        <v>0.40092299999999997</v>
      </c>
      <c r="EN22">
        <v>415.90800000000002</v>
      </c>
      <c r="EO22">
        <v>2.0407600000000001</v>
      </c>
      <c r="EP22">
        <v>0.245944</v>
      </c>
      <c r="EQ22">
        <v>0.20556099999999999</v>
      </c>
      <c r="ER22">
        <v>-11.9635</v>
      </c>
      <c r="ES22">
        <v>-14.1724</v>
      </c>
      <c r="ET22">
        <v>1199.8599999999999</v>
      </c>
      <c r="EU22">
        <v>0.89999799999999996</v>
      </c>
      <c r="EV22">
        <v>0.10000199999999999</v>
      </c>
      <c r="EW22">
        <v>0</v>
      </c>
      <c r="EX22">
        <v>190.86099999999999</v>
      </c>
      <c r="EY22">
        <v>5.0003000000000002</v>
      </c>
      <c r="EZ22">
        <v>2364.27</v>
      </c>
      <c r="FA22">
        <v>13168.4</v>
      </c>
      <c r="FB22">
        <v>42.686999999999998</v>
      </c>
      <c r="FC22">
        <v>44.375</v>
      </c>
      <c r="FD22">
        <v>43.936999999999998</v>
      </c>
      <c r="FE22">
        <v>44.311999999999998</v>
      </c>
      <c r="FF22">
        <v>44.875</v>
      </c>
      <c r="FG22">
        <v>1075.3699999999999</v>
      </c>
      <c r="FH22">
        <v>119.49</v>
      </c>
      <c r="FI22">
        <v>0</v>
      </c>
      <c r="FJ22">
        <v>237</v>
      </c>
      <c r="FK22">
        <v>0</v>
      </c>
      <c r="FL22">
        <v>190.73068000000001</v>
      </c>
      <c r="FM22">
        <v>1.86107692923006</v>
      </c>
      <c r="FN22">
        <v>10.6892307792299</v>
      </c>
      <c r="FO22">
        <v>2363.4371999999998</v>
      </c>
      <c r="FP22">
        <v>15</v>
      </c>
      <c r="FQ22">
        <v>1661380404.0999999</v>
      </c>
      <c r="FR22" t="s">
        <v>470</v>
      </c>
      <c r="FS22">
        <v>1661380385.0999999</v>
      </c>
      <c r="FT22">
        <v>1661380404.0999999</v>
      </c>
      <c r="FU22">
        <v>13</v>
      </c>
      <c r="FV22">
        <v>-0.107</v>
      </c>
      <c r="FW22">
        <v>5.0000000000000001E-3</v>
      </c>
      <c r="FX22">
        <v>-2.6080000000000001</v>
      </c>
      <c r="FY22">
        <v>-0.113</v>
      </c>
      <c r="FZ22">
        <v>412</v>
      </c>
      <c r="GA22">
        <v>1</v>
      </c>
      <c r="GB22">
        <v>0.52</v>
      </c>
      <c r="GC22">
        <v>0.18</v>
      </c>
      <c r="GD22">
        <v>-2.6061329999999998</v>
      </c>
      <c r="GE22">
        <v>23.4655357402597</v>
      </c>
      <c r="GF22">
        <v>2.5613872618679401</v>
      </c>
      <c r="GG22">
        <v>0</v>
      </c>
      <c r="GH22">
        <v>190.645794117647</v>
      </c>
      <c r="GI22">
        <v>1.23738731820771</v>
      </c>
      <c r="GJ22">
        <v>0.19360022171410601</v>
      </c>
      <c r="GK22">
        <v>0</v>
      </c>
      <c r="GL22">
        <v>0.32544104761904802</v>
      </c>
      <c r="GM22">
        <v>0.37405706493506502</v>
      </c>
      <c r="GN22">
        <v>3.80690886496746E-2</v>
      </c>
      <c r="GO22">
        <v>0</v>
      </c>
      <c r="GP22">
        <v>0</v>
      </c>
      <c r="GQ22">
        <v>3</v>
      </c>
      <c r="GR22" t="s">
        <v>441</v>
      </c>
      <c r="GS22">
        <v>3.3240699999999999</v>
      </c>
      <c r="GT22">
        <v>2.8282699999999998</v>
      </c>
      <c r="GU22">
        <v>0.102114</v>
      </c>
      <c r="GV22">
        <v>0.101462</v>
      </c>
      <c r="GW22">
        <v>1.96203E-2</v>
      </c>
      <c r="GX22">
        <v>1.6235599999999999E-2</v>
      </c>
      <c r="GY22">
        <v>31416.400000000001</v>
      </c>
      <c r="GZ22">
        <v>28345.1</v>
      </c>
      <c r="HA22">
        <v>31213.8</v>
      </c>
      <c r="HB22">
        <v>28877.1</v>
      </c>
      <c r="HC22">
        <v>40814.9</v>
      </c>
      <c r="HD22">
        <v>38643</v>
      </c>
      <c r="HE22">
        <v>44267.199999999997</v>
      </c>
      <c r="HF22">
        <v>41937</v>
      </c>
      <c r="HG22">
        <v>2.2812000000000001</v>
      </c>
      <c r="HH22">
        <v>2.3477000000000001</v>
      </c>
      <c r="HI22">
        <v>0.301398</v>
      </c>
      <c r="HJ22">
        <v>0</v>
      </c>
      <c r="HK22">
        <v>29.715900000000001</v>
      </c>
      <c r="HL22">
        <v>999.9</v>
      </c>
      <c r="HM22">
        <v>32.115000000000002</v>
      </c>
      <c r="HN22">
        <v>31.582000000000001</v>
      </c>
      <c r="HO22">
        <v>14.866099999999999</v>
      </c>
      <c r="HP22">
        <v>61.315800000000003</v>
      </c>
      <c r="HQ22">
        <v>36.750799999999998</v>
      </c>
      <c r="HR22">
        <v>2</v>
      </c>
      <c r="HS22">
        <v>-1.5955299999999999E-2</v>
      </c>
      <c r="HT22">
        <v>-1.8788199999999999</v>
      </c>
      <c r="HU22">
        <v>20.240100000000002</v>
      </c>
      <c r="HV22">
        <v>5.2216300000000002</v>
      </c>
      <c r="HW22">
        <v>11.9854</v>
      </c>
      <c r="HX22">
        <v>4.9903500000000003</v>
      </c>
      <c r="HY22">
        <v>3.2946499999999999</v>
      </c>
      <c r="HZ22">
        <v>-18858.599999999999</v>
      </c>
      <c r="IA22">
        <v>9999</v>
      </c>
      <c r="IB22">
        <v>18.5</v>
      </c>
      <c r="IC22">
        <v>9098</v>
      </c>
      <c r="ID22">
        <v>1.8772899999999999</v>
      </c>
      <c r="IE22">
        <v>1.87622</v>
      </c>
      <c r="IF22">
        <v>1.8747499999999999</v>
      </c>
      <c r="IG22">
        <v>1.87677</v>
      </c>
      <c r="IH22">
        <v>1.87758</v>
      </c>
      <c r="II22">
        <v>1.87503</v>
      </c>
      <c r="IJ22">
        <v>1.87897</v>
      </c>
      <c r="IK22">
        <v>1.8807</v>
      </c>
      <c r="IL22">
        <v>5</v>
      </c>
      <c r="IM22">
        <v>0</v>
      </c>
      <c r="IN22">
        <v>0</v>
      </c>
      <c r="IO22">
        <v>0</v>
      </c>
      <c r="IP22" t="s">
        <v>442</v>
      </c>
      <c r="IQ22" t="s">
        <v>443</v>
      </c>
      <c r="IR22" t="s">
        <v>444</v>
      </c>
      <c r="IS22" t="s">
        <v>445</v>
      </c>
      <c r="IT22" t="s">
        <v>445</v>
      </c>
      <c r="IU22" t="s">
        <v>444</v>
      </c>
      <c r="IV22">
        <v>0</v>
      </c>
      <c r="IW22">
        <v>100</v>
      </c>
      <c r="IX22">
        <v>100</v>
      </c>
      <c r="IY22">
        <v>-2.6080000000000001</v>
      </c>
      <c r="IZ22">
        <v>-0.113</v>
      </c>
      <c r="JA22">
        <v>-2.5007000000000499</v>
      </c>
      <c r="JB22">
        <v>0</v>
      </c>
      <c r="JC22">
        <v>0</v>
      </c>
      <c r="JD22">
        <v>0</v>
      </c>
      <c r="JE22">
        <v>-0.11631164790993199</v>
      </c>
      <c r="JF22">
        <v>-4.04678581008747E-3</v>
      </c>
      <c r="JG22">
        <v>1.0821509135867399E-3</v>
      </c>
      <c r="JH22">
        <v>-7.3057732816702703E-6</v>
      </c>
      <c r="JI22">
        <v>2</v>
      </c>
      <c r="JJ22">
        <v>9</v>
      </c>
      <c r="JK22">
        <v>2</v>
      </c>
      <c r="JL22">
        <v>33</v>
      </c>
      <c r="JM22">
        <v>15.7</v>
      </c>
      <c r="JN22">
        <v>15.5</v>
      </c>
      <c r="JO22">
        <v>0.158691</v>
      </c>
      <c r="JP22">
        <v>4.99878</v>
      </c>
      <c r="JQ22">
        <v>2.2485400000000002</v>
      </c>
      <c r="JR22">
        <v>2.5854499999999998</v>
      </c>
      <c r="JS22">
        <v>2.19482</v>
      </c>
      <c r="JT22">
        <v>2.34741</v>
      </c>
      <c r="JU22">
        <v>33.176900000000003</v>
      </c>
      <c r="JV22">
        <v>24.2714</v>
      </c>
      <c r="JW22">
        <v>2</v>
      </c>
      <c r="JX22">
        <v>651.90899999999999</v>
      </c>
      <c r="JY22">
        <v>752.30700000000002</v>
      </c>
      <c r="JZ22">
        <v>34.456200000000003</v>
      </c>
      <c r="KA22">
        <v>27.215599999999998</v>
      </c>
      <c r="KB22">
        <v>30.000499999999999</v>
      </c>
      <c r="KC22">
        <v>26.933299999999999</v>
      </c>
      <c r="KD22">
        <v>26.903099999999998</v>
      </c>
      <c r="KE22">
        <v>-1</v>
      </c>
      <c r="KF22">
        <v>100</v>
      </c>
      <c r="KG22">
        <v>0</v>
      </c>
      <c r="KH22">
        <v>34.4405</v>
      </c>
      <c r="KI22">
        <v>400</v>
      </c>
      <c r="KJ22">
        <v>1.8386499999999999</v>
      </c>
      <c r="KK22">
        <v>99.743600000000001</v>
      </c>
      <c r="KL22">
        <v>96.159199999999998</v>
      </c>
    </row>
    <row r="23" spans="1:298" x14ac:dyDescent="0.2">
      <c r="A23">
        <v>7</v>
      </c>
      <c r="B23">
        <v>1661380605.0999999</v>
      </c>
      <c r="C23">
        <v>2376</v>
      </c>
      <c r="D23" t="s">
        <v>471</v>
      </c>
      <c r="E23" t="s">
        <v>472</v>
      </c>
      <c r="F23" t="s">
        <v>435</v>
      </c>
      <c r="H23" t="s">
        <v>436</v>
      </c>
      <c r="J23">
        <v>1661380605.0999999</v>
      </c>
      <c r="K23">
        <f t="shared" si="0"/>
        <v>1.4783122142754861E-3</v>
      </c>
      <c r="L23">
        <f t="shared" si="1"/>
        <v>1.4783122142754861</v>
      </c>
      <c r="M23">
        <f t="shared" si="2"/>
        <v>1.6883445357977591</v>
      </c>
      <c r="N23">
        <f t="shared" si="3"/>
        <v>409.46600000000001</v>
      </c>
      <c r="O23">
        <f t="shared" si="4"/>
        <v>255.972185005874</v>
      </c>
      <c r="P23">
        <f t="shared" si="5"/>
        <v>25.801065943282911</v>
      </c>
      <c r="Q23">
        <f t="shared" si="6"/>
        <v>41.272684636769597</v>
      </c>
      <c r="R23">
        <f t="shared" si="7"/>
        <v>2.2807756150749148E-2</v>
      </c>
      <c r="S23">
        <f t="shared" si="8"/>
        <v>3.0225365642348452</v>
      </c>
      <c r="T23">
        <f t="shared" si="9"/>
        <v>2.2712573095174295E-2</v>
      </c>
      <c r="U23">
        <f t="shared" si="10"/>
        <v>1.4203876776734875E-2</v>
      </c>
      <c r="V23">
        <f t="shared" si="11"/>
        <v>198.41293327015205</v>
      </c>
      <c r="W23">
        <f t="shared" si="12"/>
        <v>37.837695979859852</v>
      </c>
      <c r="X23">
        <f t="shared" si="13"/>
        <v>37.501300000000001</v>
      </c>
      <c r="Y23">
        <f t="shared" si="14"/>
        <v>6.4794573868597904</v>
      </c>
      <c r="Z23">
        <f t="shared" si="15"/>
        <v>2.1172015991811022</v>
      </c>
      <c r="AA23">
        <f t="shared" si="16"/>
        <v>0.134070253848216</v>
      </c>
      <c r="AB23">
        <f t="shared" si="17"/>
        <v>6.3324273843394083</v>
      </c>
      <c r="AC23">
        <f t="shared" si="18"/>
        <v>6.3453871330115748</v>
      </c>
      <c r="AD23">
        <f t="shared" si="19"/>
        <v>-65.193568649548936</v>
      </c>
      <c r="AE23">
        <f t="shared" si="20"/>
        <v>-68.667547713183353</v>
      </c>
      <c r="AF23">
        <f t="shared" si="21"/>
        <v>-5.4249687430311866</v>
      </c>
      <c r="AG23">
        <f t="shared" si="22"/>
        <v>59.126848164388591</v>
      </c>
      <c r="AH23">
        <f t="shared" si="23"/>
        <v>1.2741843815030063</v>
      </c>
      <c r="AI23">
        <f t="shared" si="24"/>
        <v>1.1108676874197134</v>
      </c>
      <c r="AJ23">
        <f t="shared" si="25"/>
        <v>1.6883445357977591</v>
      </c>
      <c r="AK23">
        <v>410.459754366499</v>
      </c>
      <c r="AL23">
        <v>410.05975151515099</v>
      </c>
      <c r="AM23">
        <v>-2.21571336243639E-2</v>
      </c>
      <c r="AN23">
        <v>67.029626726626901</v>
      </c>
      <c r="AO23">
        <f t="shared" si="26"/>
        <v>1.4783122142754861</v>
      </c>
      <c r="AP23">
        <v>0.95184584758987301</v>
      </c>
      <c r="AQ23">
        <v>1.31581375757576</v>
      </c>
      <c r="AR23">
        <v>1.31446788549272E-2</v>
      </c>
      <c r="AS23">
        <v>78.872521515305294</v>
      </c>
      <c r="AT23">
        <v>66</v>
      </c>
      <c r="AU23">
        <v>9</v>
      </c>
      <c r="AV23">
        <f t="shared" si="27"/>
        <v>1</v>
      </c>
      <c r="AW23">
        <f t="shared" si="28"/>
        <v>0</v>
      </c>
      <c r="AX23">
        <f t="shared" si="29"/>
        <v>51512.678973631781</v>
      </c>
      <c r="AY23" t="s">
        <v>437</v>
      </c>
      <c r="AZ23">
        <v>7931.59</v>
      </c>
      <c r="BA23">
        <v>245.50692307692299</v>
      </c>
      <c r="BB23">
        <v>1087.2047308463</v>
      </c>
      <c r="BC23">
        <f t="shared" si="30"/>
        <v>0.7741851961168198</v>
      </c>
      <c r="BD23">
        <v>-0.71746252874792604</v>
      </c>
      <c r="BE23" t="s">
        <v>473</v>
      </c>
      <c r="BF23">
        <v>8013.59</v>
      </c>
      <c r="BG23">
        <v>190.74588</v>
      </c>
      <c r="BH23">
        <v>203.313393932217</v>
      </c>
      <c r="BI23">
        <f t="shared" si="31"/>
        <v>6.1813507163265946E-2</v>
      </c>
      <c r="BJ23">
        <v>0.5</v>
      </c>
      <c r="BK23">
        <f t="shared" si="32"/>
        <v>1011.4502991037057</v>
      </c>
      <c r="BL23">
        <f t="shared" si="33"/>
        <v>1.6883445357977591</v>
      </c>
      <c r="BM23">
        <f t="shared" si="34"/>
        <v>31.260645154467198</v>
      </c>
      <c r="BN23">
        <f t="shared" si="35"/>
        <v>2.3785717070602336E-3</v>
      </c>
      <c r="BO23">
        <f t="shared" si="36"/>
        <v>4.3474328956840154</v>
      </c>
      <c r="BP23">
        <f t="shared" si="37"/>
        <v>123.88610845075358</v>
      </c>
      <c r="BQ23" t="s">
        <v>474</v>
      </c>
      <c r="BR23">
        <v>146.26</v>
      </c>
      <c r="BS23">
        <f t="shared" si="38"/>
        <v>146.26</v>
      </c>
      <c r="BT23">
        <f t="shared" si="39"/>
        <v>0.28061798009843919</v>
      </c>
      <c r="BU23">
        <f t="shared" si="40"/>
        <v>0.22027635984544561</v>
      </c>
      <c r="BV23">
        <f t="shared" si="41"/>
        <v>0.93936583939324225</v>
      </c>
      <c r="BW23">
        <f t="shared" si="42"/>
        <v>-0.29785405930648112</v>
      </c>
      <c r="BX23">
        <f t="shared" si="43"/>
        <v>1.0501290709744451</v>
      </c>
      <c r="BY23">
        <f t="shared" si="44"/>
        <v>0.16890336184978083</v>
      </c>
      <c r="BZ23">
        <f t="shared" si="45"/>
        <v>0.83109663815021917</v>
      </c>
      <c r="CA23">
        <v>2916</v>
      </c>
      <c r="CB23">
        <v>290</v>
      </c>
      <c r="CC23">
        <v>202.03</v>
      </c>
      <c r="CD23">
        <v>205</v>
      </c>
      <c r="CE23">
        <v>8013.59</v>
      </c>
      <c r="CF23">
        <v>202</v>
      </c>
      <c r="CG23">
        <v>0.03</v>
      </c>
      <c r="CH23">
        <v>300</v>
      </c>
      <c r="CI23">
        <v>24.1</v>
      </c>
      <c r="CJ23">
        <v>203.313393932217</v>
      </c>
      <c r="CK23">
        <v>1.1554621775946301</v>
      </c>
      <c r="CL23">
        <v>-1.0550844622709901</v>
      </c>
      <c r="CM23">
        <v>0.82060134711652299</v>
      </c>
      <c r="CN23">
        <v>5.5749284306946298E-2</v>
      </c>
      <c r="CO23">
        <v>-5.6615101223581798E-3</v>
      </c>
      <c r="CP23">
        <v>290</v>
      </c>
      <c r="CQ23">
        <v>203.06</v>
      </c>
      <c r="CR23">
        <v>895</v>
      </c>
      <c r="CS23">
        <v>7994.57</v>
      </c>
      <c r="CT23">
        <v>201.99</v>
      </c>
      <c r="CU23">
        <v>1.07</v>
      </c>
      <c r="DI23">
        <f t="shared" si="46"/>
        <v>1199.8399999999999</v>
      </c>
      <c r="DJ23">
        <f t="shared" si="47"/>
        <v>1011.4502991037057</v>
      </c>
      <c r="DK23">
        <f t="shared" si="48"/>
        <v>0.84298764760610223</v>
      </c>
      <c r="DL23">
        <f t="shared" si="49"/>
        <v>0.16536615987977735</v>
      </c>
      <c r="DM23">
        <v>2</v>
      </c>
      <c r="DN23">
        <v>0.5</v>
      </c>
      <c r="DO23" t="s">
        <v>439</v>
      </c>
      <c r="DP23">
        <v>2</v>
      </c>
      <c r="DQ23" t="b">
        <v>1</v>
      </c>
      <c r="DR23">
        <v>1661380605.0999999</v>
      </c>
      <c r="DS23">
        <v>409.46600000000001</v>
      </c>
      <c r="DT23">
        <v>409.96</v>
      </c>
      <c r="DU23">
        <v>1.3301099999999999</v>
      </c>
      <c r="DV23">
        <v>1.01315</v>
      </c>
      <c r="DW23">
        <v>412.07400000000001</v>
      </c>
      <c r="DX23">
        <v>1.4446099999999999</v>
      </c>
      <c r="DY23">
        <v>700.01900000000001</v>
      </c>
      <c r="DZ23">
        <v>100.729</v>
      </c>
      <c r="EA23">
        <v>6.7365599999999998E-2</v>
      </c>
      <c r="EB23">
        <v>37.079900000000002</v>
      </c>
      <c r="EC23">
        <v>37.501300000000001</v>
      </c>
      <c r="ED23">
        <v>999.9</v>
      </c>
      <c r="EE23">
        <v>0</v>
      </c>
      <c r="EF23">
        <v>0</v>
      </c>
      <c r="EG23">
        <v>9996.25</v>
      </c>
      <c r="EH23">
        <v>0</v>
      </c>
      <c r="EI23">
        <v>1.4257299999999999</v>
      </c>
      <c r="EJ23">
        <v>-0.49404900000000002</v>
      </c>
      <c r="EK23">
        <v>410.01100000000002</v>
      </c>
      <c r="EL23">
        <v>410.37599999999998</v>
      </c>
      <c r="EM23">
        <v>0.31695499999999999</v>
      </c>
      <c r="EN23">
        <v>409.96</v>
      </c>
      <c r="EO23">
        <v>1.01315</v>
      </c>
      <c r="EP23">
        <v>0.13398099999999999</v>
      </c>
      <c r="EQ23">
        <v>0.10205400000000001</v>
      </c>
      <c r="ER23">
        <v>-19.275500000000001</v>
      </c>
      <c r="ES23">
        <v>-22.402699999999999</v>
      </c>
      <c r="ET23">
        <v>1199.8399999999999</v>
      </c>
      <c r="EU23">
        <v>0.89999499999999999</v>
      </c>
      <c r="EV23">
        <v>0.100005</v>
      </c>
      <c r="EW23">
        <v>0</v>
      </c>
      <c r="EX23">
        <v>190.75</v>
      </c>
      <c r="EY23">
        <v>5.0003000000000002</v>
      </c>
      <c r="EZ23">
        <v>2369.0700000000002</v>
      </c>
      <c r="FA23">
        <v>13168.3</v>
      </c>
      <c r="FB23">
        <v>43.311999999999998</v>
      </c>
      <c r="FC23">
        <v>44.811999999999998</v>
      </c>
      <c r="FD23">
        <v>44.5</v>
      </c>
      <c r="FE23">
        <v>44.811999999999998</v>
      </c>
      <c r="FF23">
        <v>45.686999999999998</v>
      </c>
      <c r="FG23">
        <v>1075.3499999999999</v>
      </c>
      <c r="FH23">
        <v>119.49</v>
      </c>
      <c r="FI23">
        <v>0</v>
      </c>
      <c r="FJ23">
        <v>237.200000047684</v>
      </c>
      <c r="FK23">
        <v>0</v>
      </c>
      <c r="FL23">
        <v>190.74588</v>
      </c>
      <c r="FM23">
        <v>0.31723075657940297</v>
      </c>
      <c r="FN23">
        <v>6.7692298257984895E-2</v>
      </c>
      <c r="FO23">
        <v>2369.4499999999998</v>
      </c>
      <c r="FP23">
        <v>15</v>
      </c>
      <c r="FQ23">
        <v>1661380404.0999999</v>
      </c>
      <c r="FR23" t="s">
        <v>470</v>
      </c>
      <c r="FS23">
        <v>1661380385.0999999</v>
      </c>
      <c r="FT23">
        <v>1661380404.0999999</v>
      </c>
      <c r="FU23">
        <v>13</v>
      </c>
      <c r="FV23">
        <v>-0.107</v>
      </c>
      <c r="FW23">
        <v>5.0000000000000001E-3</v>
      </c>
      <c r="FX23">
        <v>-2.6080000000000001</v>
      </c>
      <c r="FY23">
        <v>-0.113</v>
      </c>
      <c r="FZ23">
        <v>412</v>
      </c>
      <c r="GA23">
        <v>1</v>
      </c>
      <c r="GB23">
        <v>0.52</v>
      </c>
      <c r="GC23">
        <v>0.18</v>
      </c>
      <c r="GD23">
        <v>-0.51585609523809495</v>
      </c>
      <c r="GE23">
        <v>8.06241818181819E-2</v>
      </c>
      <c r="GF23">
        <v>2.0064223632897699E-2</v>
      </c>
      <c r="GG23">
        <v>1</v>
      </c>
      <c r="GH23">
        <v>190.757676470588</v>
      </c>
      <c r="GI23">
        <v>0.30806722299296002</v>
      </c>
      <c r="GJ23">
        <v>0.19747653927495401</v>
      </c>
      <c r="GK23">
        <v>1</v>
      </c>
      <c r="GL23">
        <v>0.48141066666666699</v>
      </c>
      <c r="GM23">
        <v>-0.87749205194805202</v>
      </c>
      <c r="GN23">
        <v>9.0944670949577797E-2</v>
      </c>
      <c r="GO23">
        <v>0</v>
      </c>
      <c r="GP23">
        <v>2</v>
      </c>
      <c r="GQ23">
        <v>3</v>
      </c>
      <c r="GR23" t="s">
        <v>461</v>
      </c>
      <c r="GS23">
        <v>3.3238400000000001</v>
      </c>
      <c r="GT23">
        <v>2.8292600000000001</v>
      </c>
      <c r="GU23">
        <v>0.100739</v>
      </c>
      <c r="GV23">
        <v>0.100314</v>
      </c>
      <c r="GW23">
        <v>1.16276E-2</v>
      </c>
      <c r="GX23">
        <v>8.49865E-3</v>
      </c>
      <c r="GY23">
        <v>31459.4</v>
      </c>
      <c r="GZ23">
        <v>28376.799999999999</v>
      </c>
      <c r="HA23">
        <v>31209.8</v>
      </c>
      <c r="HB23">
        <v>28873.7</v>
      </c>
      <c r="HC23">
        <v>41141.9</v>
      </c>
      <c r="HD23">
        <v>38941.599999999999</v>
      </c>
      <c r="HE23">
        <v>44260.9</v>
      </c>
      <c r="HF23">
        <v>41930.5</v>
      </c>
      <c r="HG23">
        <v>2.2851300000000001</v>
      </c>
      <c r="HH23">
        <v>2.3445200000000002</v>
      </c>
      <c r="HI23">
        <v>0.36009400000000003</v>
      </c>
      <c r="HJ23">
        <v>0</v>
      </c>
      <c r="HK23">
        <v>31.6846</v>
      </c>
      <c r="HL23">
        <v>999.9</v>
      </c>
      <c r="HM23">
        <v>31.931000000000001</v>
      </c>
      <c r="HN23">
        <v>31.562000000000001</v>
      </c>
      <c r="HO23">
        <v>14.7658</v>
      </c>
      <c r="HP23">
        <v>61.465800000000002</v>
      </c>
      <c r="HQ23">
        <v>36.670699999999997</v>
      </c>
      <c r="HR23">
        <v>2</v>
      </c>
      <c r="HS23">
        <v>-3.6788599999999999E-3</v>
      </c>
      <c r="HT23">
        <v>-3.42767</v>
      </c>
      <c r="HU23">
        <v>20.219200000000001</v>
      </c>
      <c r="HV23">
        <v>5.2216300000000002</v>
      </c>
      <c r="HW23">
        <v>11.986000000000001</v>
      </c>
      <c r="HX23">
        <v>4.99125</v>
      </c>
      <c r="HY23">
        <v>3.2949799999999998</v>
      </c>
      <c r="HZ23">
        <v>-18774</v>
      </c>
      <c r="IA23">
        <v>9999</v>
      </c>
      <c r="IB23">
        <v>18.5</v>
      </c>
      <c r="IC23">
        <v>9098</v>
      </c>
      <c r="ID23">
        <v>1.8772899999999999</v>
      </c>
      <c r="IE23">
        <v>1.8762099999999999</v>
      </c>
      <c r="IF23">
        <v>1.87479</v>
      </c>
      <c r="IG23">
        <v>1.8767799999999999</v>
      </c>
      <c r="IH23">
        <v>1.8775500000000001</v>
      </c>
      <c r="II23">
        <v>1.8750199999999999</v>
      </c>
      <c r="IJ23">
        <v>1.87897</v>
      </c>
      <c r="IK23">
        <v>1.8806700000000001</v>
      </c>
      <c r="IL23">
        <v>5</v>
      </c>
      <c r="IM23">
        <v>0</v>
      </c>
      <c r="IN23">
        <v>0</v>
      </c>
      <c r="IO23">
        <v>0</v>
      </c>
      <c r="IP23" t="s">
        <v>442</v>
      </c>
      <c r="IQ23" t="s">
        <v>443</v>
      </c>
      <c r="IR23" t="s">
        <v>444</v>
      </c>
      <c r="IS23" t="s">
        <v>445</v>
      </c>
      <c r="IT23" t="s">
        <v>445</v>
      </c>
      <c r="IU23" t="s">
        <v>444</v>
      </c>
      <c r="IV23">
        <v>0</v>
      </c>
      <c r="IW23">
        <v>100</v>
      </c>
      <c r="IX23">
        <v>100</v>
      </c>
      <c r="IY23">
        <v>-2.6080000000000001</v>
      </c>
      <c r="IZ23">
        <v>-0.1145</v>
      </c>
      <c r="JA23">
        <v>-2.6078181818182302</v>
      </c>
      <c r="JB23">
        <v>0</v>
      </c>
      <c r="JC23">
        <v>0</v>
      </c>
      <c r="JD23">
        <v>0</v>
      </c>
      <c r="JE23">
        <v>-0.110894391293178</v>
      </c>
      <c r="JF23">
        <v>-4.04678581008747E-3</v>
      </c>
      <c r="JG23">
        <v>1.0821509135867399E-3</v>
      </c>
      <c r="JH23">
        <v>-7.3057732816702703E-6</v>
      </c>
      <c r="JI23">
        <v>2</v>
      </c>
      <c r="JJ23">
        <v>9</v>
      </c>
      <c r="JK23">
        <v>2</v>
      </c>
      <c r="JL23">
        <v>33</v>
      </c>
      <c r="JM23">
        <v>3.7</v>
      </c>
      <c r="JN23">
        <v>3.4</v>
      </c>
      <c r="JO23">
        <v>0.158691</v>
      </c>
      <c r="JP23">
        <v>4.99878</v>
      </c>
      <c r="JQ23">
        <v>2.2485400000000002</v>
      </c>
      <c r="JR23">
        <v>2.5866699999999998</v>
      </c>
      <c r="JS23">
        <v>2.19482</v>
      </c>
      <c r="JT23">
        <v>2.3828100000000001</v>
      </c>
      <c r="JU23">
        <v>33.176900000000003</v>
      </c>
      <c r="JV23">
        <v>24.262599999999999</v>
      </c>
      <c r="JW23">
        <v>2</v>
      </c>
      <c r="JX23">
        <v>656.42499999999995</v>
      </c>
      <c r="JY23">
        <v>751.09900000000005</v>
      </c>
      <c r="JZ23">
        <v>39.812100000000001</v>
      </c>
      <c r="KA23">
        <v>27.3765</v>
      </c>
      <c r="KB23">
        <v>30.000399999999999</v>
      </c>
      <c r="KC23">
        <v>27.065200000000001</v>
      </c>
      <c r="KD23">
        <v>27.035399999999999</v>
      </c>
      <c r="KE23">
        <v>-1</v>
      </c>
      <c r="KF23">
        <v>100</v>
      </c>
      <c r="KG23">
        <v>0</v>
      </c>
      <c r="KH23">
        <v>39.7575</v>
      </c>
      <c r="KI23">
        <v>400</v>
      </c>
      <c r="KJ23">
        <v>1.3653599999999999</v>
      </c>
      <c r="KK23">
        <v>99.729900000000001</v>
      </c>
      <c r="KL23">
        <v>96.145600000000002</v>
      </c>
    </row>
    <row r="24" spans="1:298" x14ac:dyDescent="0.2">
      <c r="A24">
        <v>8</v>
      </c>
      <c r="B24">
        <v>1661380845.0999999</v>
      </c>
      <c r="C24">
        <v>2616</v>
      </c>
      <c r="D24" t="s">
        <v>475</v>
      </c>
      <c r="E24" t="s">
        <v>476</v>
      </c>
      <c r="F24" t="s">
        <v>435</v>
      </c>
      <c r="H24" t="s">
        <v>436</v>
      </c>
      <c r="J24">
        <v>1661380845.0999999</v>
      </c>
      <c r="K24">
        <f t="shared" si="0"/>
        <v>1.5165868691174812E-3</v>
      </c>
      <c r="L24">
        <f t="shared" si="1"/>
        <v>1.5165868691174813</v>
      </c>
      <c r="M24">
        <f t="shared" si="2"/>
        <v>1.3714091653903409</v>
      </c>
      <c r="N24">
        <f t="shared" si="3"/>
        <v>407.10599999999999</v>
      </c>
      <c r="O24">
        <f t="shared" si="4"/>
        <v>259.69806817687379</v>
      </c>
      <c r="P24">
        <f t="shared" si="5"/>
        <v>26.177034735045396</v>
      </c>
      <c r="Q24">
        <f t="shared" si="6"/>
        <v>41.0354531231526</v>
      </c>
      <c r="R24">
        <f t="shared" si="7"/>
        <v>2.043932365960071E-2</v>
      </c>
      <c r="S24">
        <f t="shared" si="8"/>
        <v>3.024942608422823</v>
      </c>
      <c r="T24">
        <f t="shared" si="9"/>
        <v>2.036290725353573E-2</v>
      </c>
      <c r="U24">
        <f t="shared" si="10"/>
        <v>1.2733658828333425E-2</v>
      </c>
      <c r="V24">
        <f t="shared" si="11"/>
        <v>198.44644927045474</v>
      </c>
      <c r="W24">
        <f t="shared" si="12"/>
        <v>40.611351562143511</v>
      </c>
      <c r="X24">
        <f t="shared" si="13"/>
        <v>40.202500000000001</v>
      </c>
      <c r="Y24">
        <f t="shared" si="14"/>
        <v>7.4942330293659403</v>
      </c>
      <c r="Z24">
        <f t="shared" si="15"/>
        <v>3.75499627590183</v>
      </c>
      <c r="AA24">
        <f t="shared" si="16"/>
        <v>0.27638094251120299</v>
      </c>
      <c r="AB24">
        <f t="shared" si="17"/>
        <v>7.3603519738465026</v>
      </c>
      <c r="AC24">
        <f t="shared" si="18"/>
        <v>7.2178520868547373</v>
      </c>
      <c r="AD24">
        <f t="shared" si="19"/>
        <v>-66.881480928080919</v>
      </c>
      <c r="AE24">
        <f t="shared" si="20"/>
        <v>-55.039738243035572</v>
      </c>
      <c r="AF24">
        <f t="shared" si="21"/>
        <v>-4.461121445596822</v>
      </c>
      <c r="AG24">
        <f t="shared" si="22"/>
        <v>72.064108653741414</v>
      </c>
      <c r="AH24">
        <f t="shared" si="23"/>
        <v>0.79065760785133776</v>
      </c>
      <c r="AI24">
        <f t="shared" si="24"/>
        <v>2.3136646036867865</v>
      </c>
      <c r="AJ24">
        <f t="shared" si="25"/>
        <v>1.3714091653903409</v>
      </c>
      <c r="AK24">
        <v>408.526659497438</v>
      </c>
      <c r="AL24">
        <v>408.23492121212098</v>
      </c>
      <c r="AM24">
        <v>-2.7222861271174001E-2</v>
      </c>
      <c r="AN24">
        <v>67.029626726626901</v>
      </c>
      <c r="AO24">
        <f t="shared" si="26"/>
        <v>1.5165868691174813</v>
      </c>
      <c r="AP24">
        <v>2.2097184266702299</v>
      </c>
      <c r="AQ24">
        <v>2.7689072727272701</v>
      </c>
      <c r="AR24">
        <v>-2.91424498747179E-2</v>
      </c>
      <c r="AS24">
        <v>78.872521515305294</v>
      </c>
      <c r="AT24">
        <v>62</v>
      </c>
      <c r="AU24">
        <v>9</v>
      </c>
      <c r="AV24">
        <f t="shared" si="27"/>
        <v>1</v>
      </c>
      <c r="AW24">
        <f t="shared" si="28"/>
        <v>0</v>
      </c>
      <c r="AX24">
        <f t="shared" si="29"/>
        <v>51125.418654339141</v>
      </c>
      <c r="AY24" t="s">
        <v>437</v>
      </c>
      <c r="AZ24">
        <v>7931.59</v>
      </c>
      <c r="BA24">
        <v>245.50692307692299</v>
      </c>
      <c r="BB24">
        <v>1087.2047308463</v>
      </c>
      <c r="BC24">
        <f t="shared" si="30"/>
        <v>0.7741851961168198</v>
      </c>
      <c r="BD24">
        <v>-0.71746252874792604</v>
      </c>
      <c r="BE24" t="s">
        <v>477</v>
      </c>
      <c r="BF24">
        <v>8005.92</v>
      </c>
      <c r="BG24">
        <v>191.67619230769199</v>
      </c>
      <c r="BH24">
        <v>200.44</v>
      </c>
      <c r="BI24">
        <f t="shared" si="31"/>
        <v>4.3722848195509867E-2</v>
      </c>
      <c r="BJ24">
        <v>0.5</v>
      </c>
      <c r="BK24">
        <f t="shared" si="32"/>
        <v>1011.6266991038625</v>
      </c>
      <c r="BL24">
        <f t="shared" si="33"/>
        <v>1.3714091653903409</v>
      </c>
      <c r="BM24">
        <f t="shared" si="34"/>
        <v>22.115600297721461</v>
      </c>
      <c r="BN24">
        <f t="shared" si="35"/>
        <v>2.0648641400910724E-3</v>
      </c>
      <c r="BO24">
        <f t="shared" si="36"/>
        <v>4.4240906547909598</v>
      </c>
      <c r="BP24">
        <f t="shared" si="37"/>
        <v>122.81332298894485</v>
      </c>
      <c r="BQ24" t="s">
        <v>478</v>
      </c>
      <c r="BR24">
        <v>151.44999999999999</v>
      </c>
      <c r="BS24">
        <f t="shared" si="38"/>
        <v>151.44999999999999</v>
      </c>
      <c r="BT24">
        <f t="shared" si="39"/>
        <v>0.24441229295549793</v>
      </c>
      <c r="BU24">
        <f t="shared" si="40"/>
        <v>0.17888972631777925</v>
      </c>
      <c r="BV24">
        <f t="shared" si="41"/>
        <v>0.9476465377250155</v>
      </c>
      <c r="BW24">
        <f t="shared" si="42"/>
        <v>-0.19446208203185741</v>
      </c>
      <c r="BX24">
        <f t="shared" si="43"/>
        <v>1.0535428780506828</v>
      </c>
      <c r="BY24">
        <f t="shared" si="44"/>
        <v>0.14134697024519524</v>
      </c>
      <c r="BZ24">
        <f t="shared" si="45"/>
        <v>0.85865302975480473</v>
      </c>
      <c r="CA24">
        <v>2918</v>
      </c>
      <c r="CB24">
        <v>290</v>
      </c>
      <c r="CC24">
        <v>200.44</v>
      </c>
      <c r="CD24">
        <v>245</v>
      </c>
      <c r="CE24">
        <v>8005.92</v>
      </c>
      <c r="CF24">
        <v>200.44</v>
      </c>
      <c r="CG24">
        <v>0</v>
      </c>
      <c r="CH24">
        <v>300</v>
      </c>
      <c r="CI24">
        <v>24.2</v>
      </c>
      <c r="CJ24">
        <v>199.60823461063299</v>
      </c>
      <c r="CK24">
        <v>1.11097036576849</v>
      </c>
      <c r="CL24">
        <v>0.66419255310810499</v>
      </c>
      <c r="CM24">
        <v>0.78851666213782101</v>
      </c>
      <c r="CN24">
        <v>2.4713843067067601E-2</v>
      </c>
      <c r="CO24">
        <v>-5.6583666295884297E-3</v>
      </c>
      <c r="CP24">
        <v>290</v>
      </c>
      <c r="CQ24">
        <v>202.21</v>
      </c>
      <c r="CR24">
        <v>865</v>
      </c>
      <c r="CS24">
        <v>7989.81</v>
      </c>
      <c r="CT24">
        <v>200.44</v>
      </c>
      <c r="CU24">
        <v>1.77</v>
      </c>
      <c r="DI24">
        <f t="shared" si="46"/>
        <v>1200.05</v>
      </c>
      <c r="DJ24">
        <f t="shared" si="47"/>
        <v>1011.6266991038625</v>
      </c>
      <c r="DK24">
        <f t="shared" si="48"/>
        <v>0.84298712478968585</v>
      </c>
      <c r="DL24">
        <f t="shared" si="49"/>
        <v>0.16536515084409378</v>
      </c>
      <c r="DM24">
        <v>2</v>
      </c>
      <c r="DN24">
        <v>0.5</v>
      </c>
      <c r="DO24" t="s">
        <v>439</v>
      </c>
      <c r="DP24">
        <v>2</v>
      </c>
      <c r="DQ24" t="b">
        <v>1</v>
      </c>
      <c r="DR24">
        <v>1661380845.0999999</v>
      </c>
      <c r="DS24">
        <v>407.10599999999999</v>
      </c>
      <c r="DT24">
        <v>407.601</v>
      </c>
      <c r="DU24">
        <v>2.74193</v>
      </c>
      <c r="DV24">
        <v>2.0827200000000001</v>
      </c>
      <c r="DW24">
        <v>409.714</v>
      </c>
      <c r="DX24">
        <v>2.8557299999999999</v>
      </c>
      <c r="DY24">
        <v>700.02599999999995</v>
      </c>
      <c r="DZ24">
        <v>100.73099999999999</v>
      </c>
      <c r="EA24">
        <v>6.6957100000000006E-2</v>
      </c>
      <c r="EB24">
        <v>39.865000000000002</v>
      </c>
      <c r="EC24">
        <v>40.202500000000001</v>
      </c>
      <c r="ED24">
        <v>999.9</v>
      </c>
      <c r="EE24">
        <v>0</v>
      </c>
      <c r="EF24">
        <v>0</v>
      </c>
      <c r="EG24">
        <v>10010.6</v>
      </c>
      <c r="EH24">
        <v>0</v>
      </c>
      <c r="EI24">
        <v>1.4257299999999999</v>
      </c>
      <c r="EJ24">
        <v>-0.49514799999999998</v>
      </c>
      <c r="EK24">
        <v>408.22500000000002</v>
      </c>
      <c r="EL24">
        <v>408.452</v>
      </c>
      <c r="EM24">
        <v>0.659215</v>
      </c>
      <c r="EN24">
        <v>407.601</v>
      </c>
      <c r="EO24">
        <v>2.0827200000000001</v>
      </c>
      <c r="EP24">
        <v>0.276198</v>
      </c>
      <c r="EQ24">
        <v>0.20979400000000001</v>
      </c>
      <c r="ER24">
        <v>-10.511799999999999</v>
      </c>
      <c r="ES24">
        <v>-13.923500000000001</v>
      </c>
      <c r="ET24">
        <v>1200.05</v>
      </c>
      <c r="EU24">
        <v>0.90001299999999995</v>
      </c>
      <c r="EV24">
        <v>9.9987099999999995E-2</v>
      </c>
      <c r="EW24">
        <v>0</v>
      </c>
      <c r="EX24">
        <v>191.24700000000001</v>
      </c>
      <c r="EY24">
        <v>5.0003000000000002</v>
      </c>
      <c r="EZ24">
        <v>2386.58</v>
      </c>
      <c r="FA24">
        <v>13170.6</v>
      </c>
      <c r="FB24">
        <v>44</v>
      </c>
      <c r="FC24">
        <v>45.311999999999998</v>
      </c>
      <c r="FD24">
        <v>45.125</v>
      </c>
      <c r="FE24">
        <v>45.375</v>
      </c>
      <c r="FF24">
        <v>46.5</v>
      </c>
      <c r="FG24">
        <v>1075.56</v>
      </c>
      <c r="FH24">
        <v>119.49</v>
      </c>
      <c r="FI24">
        <v>0</v>
      </c>
      <c r="FJ24">
        <v>237</v>
      </c>
      <c r="FK24">
        <v>0</v>
      </c>
      <c r="FL24">
        <v>191.67619230769199</v>
      </c>
      <c r="FM24">
        <v>-1.89958974178178</v>
      </c>
      <c r="FN24">
        <v>-15.6858119825778</v>
      </c>
      <c r="FO24">
        <v>2387.7780769230799</v>
      </c>
      <c r="FP24">
        <v>15</v>
      </c>
      <c r="FQ24">
        <v>1661380404.0999999</v>
      </c>
      <c r="FR24" t="s">
        <v>470</v>
      </c>
      <c r="FS24">
        <v>1661380385.0999999</v>
      </c>
      <c r="FT24">
        <v>1661380404.0999999</v>
      </c>
      <c r="FU24">
        <v>13</v>
      </c>
      <c r="FV24">
        <v>-0.107</v>
      </c>
      <c r="FW24">
        <v>5.0000000000000001E-3</v>
      </c>
      <c r="FX24">
        <v>-2.6080000000000001</v>
      </c>
      <c r="FY24">
        <v>-0.113</v>
      </c>
      <c r="FZ24">
        <v>412</v>
      </c>
      <c r="GA24">
        <v>1</v>
      </c>
      <c r="GB24">
        <v>0.52</v>
      </c>
      <c r="GC24">
        <v>0.18</v>
      </c>
      <c r="GD24">
        <v>-0.37688290000000002</v>
      </c>
      <c r="GE24">
        <v>-0.87969410526315805</v>
      </c>
      <c r="GF24">
        <v>8.68867544432982E-2</v>
      </c>
      <c r="GG24">
        <v>0</v>
      </c>
      <c r="GH24">
        <v>191.837147058824</v>
      </c>
      <c r="GI24">
        <v>-2.24362108489608</v>
      </c>
      <c r="GJ24">
        <v>0.29112895185638599</v>
      </c>
      <c r="GK24">
        <v>0</v>
      </c>
      <c r="GL24">
        <v>0.28625892850000001</v>
      </c>
      <c r="GM24">
        <v>2.6819075544360902</v>
      </c>
      <c r="GN24">
        <v>0.259966485971315</v>
      </c>
      <c r="GO24">
        <v>0</v>
      </c>
      <c r="GP24">
        <v>0</v>
      </c>
      <c r="GQ24">
        <v>3</v>
      </c>
      <c r="GR24" t="s">
        <v>441</v>
      </c>
      <c r="GS24">
        <v>3.3242400000000001</v>
      </c>
      <c r="GT24">
        <v>2.8289800000000001</v>
      </c>
      <c r="GU24">
        <v>0.10026500000000001</v>
      </c>
      <c r="GV24">
        <v>9.9838800000000005E-2</v>
      </c>
      <c r="GW24">
        <v>2.1593500000000002E-2</v>
      </c>
      <c r="GX24">
        <v>1.6520799999999999E-2</v>
      </c>
      <c r="GY24">
        <v>31466.1</v>
      </c>
      <c r="GZ24">
        <v>28382.7</v>
      </c>
      <c r="HA24">
        <v>31200.9</v>
      </c>
      <c r="HB24">
        <v>28865.5</v>
      </c>
      <c r="HC24">
        <v>40713.800000000003</v>
      </c>
      <c r="HD24">
        <v>38615.1</v>
      </c>
      <c r="HE24">
        <v>44247.7</v>
      </c>
      <c r="HF24">
        <v>41919.9</v>
      </c>
      <c r="HG24">
        <v>2.2881800000000001</v>
      </c>
      <c r="HH24">
        <v>2.3419500000000002</v>
      </c>
      <c r="HI24">
        <v>0.40453699999999998</v>
      </c>
      <c r="HJ24">
        <v>0</v>
      </c>
      <c r="HK24">
        <v>33.692700000000002</v>
      </c>
      <c r="HL24">
        <v>999.9</v>
      </c>
      <c r="HM24">
        <v>31.718</v>
      </c>
      <c r="HN24">
        <v>31.542000000000002</v>
      </c>
      <c r="HO24">
        <v>14.6509</v>
      </c>
      <c r="HP24">
        <v>61.615900000000003</v>
      </c>
      <c r="HQ24">
        <v>36.610599999999998</v>
      </c>
      <c r="HR24">
        <v>2</v>
      </c>
      <c r="HS24">
        <v>1.3981199999999999E-2</v>
      </c>
      <c r="HT24">
        <v>-4.8254999999999999</v>
      </c>
      <c r="HU24">
        <v>20.188099999999999</v>
      </c>
      <c r="HV24">
        <v>5.2193899999999998</v>
      </c>
      <c r="HW24">
        <v>11.986000000000001</v>
      </c>
      <c r="HX24">
        <v>4.9902499999999996</v>
      </c>
      <c r="HY24">
        <v>3.29453</v>
      </c>
      <c r="HZ24">
        <v>-18689</v>
      </c>
      <c r="IA24">
        <v>9999</v>
      </c>
      <c r="IB24">
        <v>18.600000000000001</v>
      </c>
      <c r="IC24">
        <v>9098</v>
      </c>
      <c r="ID24">
        <v>1.8772899999999999</v>
      </c>
      <c r="IE24">
        <v>1.8762000000000001</v>
      </c>
      <c r="IF24">
        <v>1.87473</v>
      </c>
      <c r="IG24">
        <v>1.87673</v>
      </c>
      <c r="IH24">
        <v>1.87748</v>
      </c>
      <c r="II24">
        <v>1.8750100000000001</v>
      </c>
      <c r="IJ24">
        <v>1.87897</v>
      </c>
      <c r="IK24">
        <v>1.8806700000000001</v>
      </c>
      <c r="IL24">
        <v>5</v>
      </c>
      <c r="IM24">
        <v>0</v>
      </c>
      <c r="IN24">
        <v>0</v>
      </c>
      <c r="IO24">
        <v>0</v>
      </c>
      <c r="IP24" t="s">
        <v>442</v>
      </c>
      <c r="IQ24" t="s">
        <v>443</v>
      </c>
      <c r="IR24" t="s">
        <v>444</v>
      </c>
      <c r="IS24" t="s">
        <v>445</v>
      </c>
      <c r="IT24" t="s">
        <v>445</v>
      </c>
      <c r="IU24" t="s">
        <v>444</v>
      </c>
      <c r="IV24">
        <v>0</v>
      </c>
      <c r="IW24">
        <v>100</v>
      </c>
      <c r="IX24">
        <v>100</v>
      </c>
      <c r="IY24">
        <v>-2.6080000000000001</v>
      </c>
      <c r="IZ24">
        <v>-0.1138</v>
      </c>
      <c r="JA24">
        <v>-2.6078181818182302</v>
      </c>
      <c r="JB24">
        <v>0</v>
      </c>
      <c r="JC24">
        <v>0</v>
      </c>
      <c r="JD24">
        <v>0</v>
      </c>
      <c r="JE24">
        <v>-0.110894391293178</v>
      </c>
      <c r="JF24">
        <v>-4.04678581008747E-3</v>
      </c>
      <c r="JG24">
        <v>1.0821509135867399E-3</v>
      </c>
      <c r="JH24">
        <v>-7.3057732816702703E-6</v>
      </c>
      <c r="JI24">
        <v>2</v>
      </c>
      <c r="JJ24">
        <v>9</v>
      </c>
      <c r="JK24">
        <v>2</v>
      </c>
      <c r="JL24">
        <v>33</v>
      </c>
      <c r="JM24">
        <v>7.7</v>
      </c>
      <c r="JN24">
        <v>7.3</v>
      </c>
      <c r="JO24">
        <v>0.158691</v>
      </c>
      <c r="JP24">
        <v>4.99878</v>
      </c>
      <c r="JQ24">
        <v>2.2485400000000002</v>
      </c>
      <c r="JR24">
        <v>2.5854499999999998</v>
      </c>
      <c r="JS24">
        <v>2.19482</v>
      </c>
      <c r="JT24">
        <v>2.4060100000000002</v>
      </c>
      <c r="JU24">
        <v>33.176900000000003</v>
      </c>
      <c r="JV24">
        <v>24.262599999999999</v>
      </c>
      <c r="JW24">
        <v>2</v>
      </c>
      <c r="JX24">
        <v>660.90599999999995</v>
      </c>
      <c r="JY24">
        <v>751.14499999999998</v>
      </c>
      <c r="JZ24">
        <v>43.464300000000001</v>
      </c>
      <c r="KA24">
        <v>27.602</v>
      </c>
      <c r="KB24">
        <v>30.001799999999999</v>
      </c>
      <c r="KC24">
        <v>27.249099999999999</v>
      </c>
      <c r="KD24">
        <v>27.212800000000001</v>
      </c>
      <c r="KE24">
        <v>-1</v>
      </c>
      <c r="KF24">
        <v>100</v>
      </c>
      <c r="KG24">
        <v>0</v>
      </c>
      <c r="KH24">
        <v>43.663600000000002</v>
      </c>
      <c r="KI24">
        <v>400</v>
      </c>
      <c r="KJ24">
        <v>1.5801400000000001</v>
      </c>
      <c r="KK24">
        <v>99.700900000000004</v>
      </c>
      <c r="KL24">
        <v>96.120199999999997</v>
      </c>
    </row>
    <row r="25" spans="1:298" x14ac:dyDescent="0.2">
      <c r="A25">
        <v>9</v>
      </c>
      <c r="B25">
        <v>1661381085.0999999</v>
      </c>
      <c r="C25">
        <v>2856</v>
      </c>
      <c r="D25" t="s">
        <v>479</v>
      </c>
      <c r="E25" t="s">
        <v>480</v>
      </c>
      <c r="F25" t="s">
        <v>435</v>
      </c>
      <c r="H25" t="s">
        <v>436</v>
      </c>
      <c r="J25">
        <v>1661381085.0999999</v>
      </c>
      <c r="K25">
        <f t="shared" si="0"/>
        <v>1.9410203458587114E-3</v>
      </c>
      <c r="L25">
        <f t="shared" si="1"/>
        <v>1.9410203458587114</v>
      </c>
      <c r="M25">
        <f t="shared" si="2"/>
        <v>0.49083212672385684</v>
      </c>
      <c r="N25">
        <f t="shared" si="3"/>
        <v>406.79300000000001</v>
      </c>
      <c r="O25">
        <f t="shared" si="4"/>
        <v>321.73443863004769</v>
      </c>
      <c r="P25">
        <f t="shared" si="5"/>
        <v>32.43047798862797</v>
      </c>
      <c r="Q25">
        <f t="shared" si="6"/>
        <v>41.004287537889496</v>
      </c>
      <c r="R25">
        <f t="shared" si="7"/>
        <v>2.2612985833841675E-2</v>
      </c>
      <c r="S25">
        <f t="shared" si="8"/>
        <v>3.0188417624299144</v>
      </c>
      <c r="T25">
        <f t="shared" si="9"/>
        <v>2.2519303890764685E-2</v>
      </c>
      <c r="U25">
        <f t="shared" si="10"/>
        <v>1.4082949416020158E-2</v>
      </c>
      <c r="V25">
        <f t="shared" si="11"/>
        <v>198.44166127041149</v>
      </c>
      <c r="W25">
        <f t="shared" si="12"/>
        <v>42.893131003154643</v>
      </c>
      <c r="X25">
        <f t="shared" si="13"/>
        <v>42.425400000000003</v>
      </c>
      <c r="Y25">
        <f t="shared" si="14"/>
        <v>8.4299203239215768</v>
      </c>
      <c r="Z25">
        <f t="shared" si="15"/>
        <v>1.3135212184312688</v>
      </c>
      <c r="AA25">
        <f t="shared" si="16"/>
        <v>0.10972968417289999</v>
      </c>
      <c r="AB25">
        <f t="shared" si="17"/>
        <v>8.3538569939471223</v>
      </c>
      <c r="AC25">
        <f t="shared" si="18"/>
        <v>8.3201906397486773</v>
      </c>
      <c r="AD25">
        <f t="shared" si="19"/>
        <v>-85.598997252369173</v>
      </c>
      <c r="AE25">
        <f t="shared" si="20"/>
        <v>-28.074684999082031</v>
      </c>
      <c r="AF25">
        <f t="shared" si="21"/>
        <v>-2.3308775609912198</v>
      </c>
      <c r="AG25">
        <f t="shared" si="22"/>
        <v>82.437101457969078</v>
      </c>
      <c r="AH25">
        <f t="shared" si="23"/>
        <v>0.43482875883638511</v>
      </c>
      <c r="AI25">
        <f t="shared" si="24"/>
        <v>1.9425997771924515</v>
      </c>
      <c r="AJ25">
        <f t="shared" si="25"/>
        <v>0.49083212672385684</v>
      </c>
      <c r="AK25">
        <v>407.37056821051601</v>
      </c>
      <c r="AL25">
        <v>407.23050909090898</v>
      </c>
      <c r="AM25">
        <v>-6.6927215281915197E-5</v>
      </c>
      <c r="AN25">
        <v>67.029626726626901</v>
      </c>
      <c r="AO25">
        <f t="shared" si="26"/>
        <v>1.9410203458587114</v>
      </c>
      <c r="AP25">
        <v>0.53442609352374504</v>
      </c>
      <c r="AQ25">
        <v>1.08837363636364</v>
      </c>
      <c r="AR25">
        <v>-7.3204625209478003E-7</v>
      </c>
      <c r="AS25">
        <v>78.872521515305294</v>
      </c>
      <c r="AT25">
        <v>58</v>
      </c>
      <c r="AU25">
        <v>8</v>
      </c>
      <c r="AV25">
        <f t="shared" si="27"/>
        <v>1</v>
      </c>
      <c r="AW25">
        <f t="shared" si="28"/>
        <v>0</v>
      </c>
      <c r="AX25">
        <f t="shared" si="29"/>
        <v>50558.979427714366</v>
      </c>
      <c r="AY25" t="s">
        <v>437</v>
      </c>
      <c r="AZ25">
        <v>7931.59</v>
      </c>
      <c r="BA25">
        <v>245.50692307692299</v>
      </c>
      <c r="BB25">
        <v>1087.2047308463</v>
      </c>
      <c r="BC25">
        <f t="shared" si="30"/>
        <v>0.7741851961168198</v>
      </c>
      <c r="BD25">
        <v>-0.71746252874792604</v>
      </c>
      <c r="BE25" t="s">
        <v>481</v>
      </c>
      <c r="BF25">
        <v>8008.87</v>
      </c>
      <c r="BG25">
        <v>194.0282</v>
      </c>
      <c r="BH25">
        <v>201.13</v>
      </c>
      <c r="BI25">
        <f t="shared" si="31"/>
        <v>3.5309501317555836E-2</v>
      </c>
      <c r="BJ25">
        <v>0.5</v>
      </c>
      <c r="BK25">
        <f t="shared" si="32"/>
        <v>1011.6014991038401</v>
      </c>
      <c r="BL25">
        <f t="shared" si="33"/>
        <v>0.49083212672385684</v>
      </c>
      <c r="BM25">
        <f t="shared" si="34"/>
        <v>17.859572232724251</v>
      </c>
      <c r="BN25">
        <f t="shared" si="35"/>
        <v>1.1944373911487772E-3</v>
      </c>
      <c r="BO25">
        <f t="shared" si="36"/>
        <v>4.4054826771058524</v>
      </c>
      <c r="BP25">
        <f t="shared" si="37"/>
        <v>123.07202074211116</v>
      </c>
      <c r="BQ25" t="s">
        <v>482</v>
      </c>
      <c r="BR25">
        <v>159.93</v>
      </c>
      <c r="BS25">
        <f t="shared" si="38"/>
        <v>159.93</v>
      </c>
      <c r="BT25">
        <f t="shared" si="39"/>
        <v>0.20484263908914624</v>
      </c>
      <c r="BU25">
        <f t="shared" si="40"/>
        <v>0.17237378640776696</v>
      </c>
      <c r="BV25">
        <f t="shared" si="41"/>
        <v>0.95556872345437716</v>
      </c>
      <c r="BW25">
        <f t="shared" si="42"/>
        <v>-0.16003362801178739</v>
      </c>
      <c r="BX25">
        <f t="shared" si="43"/>
        <v>1.0527231064014866</v>
      </c>
      <c r="BY25">
        <f t="shared" si="44"/>
        <v>0.14208109780018663</v>
      </c>
      <c r="BZ25">
        <f t="shared" si="45"/>
        <v>0.85791890219981337</v>
      </c>
      <c r="CA25">
        <v>2920</v>
      </c>
      <c r="CB25">
        <v>290</v>
      </c>
      <c r="CC25">
        <v>201.13</v>
      </c>
      <c r="CD25">
        <v>155</v>
      </c>
      <c r="CE25">
        <v>8008.87</v>
      </c>
      <c r="CF25">
        <v>201.42</v>
      </c>
      <c r="CG25">
        <v>-0.28999999999999998</v>
      </c>
      <c r="CH25">
        <v>300</v>
      </c>
      <c r="CI25">
        <v>24.2</v>
      </c>
      <c r="CJ25">
        <v>199.522827061783</v>
      </c>
      <c r="CK25">
        <v>1.2524090567384401</v>
      </c>
      <c r="CL25">
        <v>1.516549173244</v>
      </c>
      <c r="CM25">
        <v>0.88837986121606505</v>
      </c>
      <c r="CN25">
        <v>9.4266618026862606E-2</v>
      </c>
      <c r="CO25">
        <v>-5.6552896551724198E-3</v>
      </c>
      <c r="CP25">
        <v>290</v>
      </c>
      <c r="CQ25">
        <v>204.08</v>
      </c>
      <c r="CR25">
        <v>845</v>
      </c>
      <c r="CS25">
        <v>7985.28</v>
      </c>
      <c r="CT25">
        <v>201.42</v>
      </c>
      <c r="CU25">
        <v>2.66</v>
      </c>
      <c r="DI25">
        <f t="shared" si="46"/>
        <v>1200.02</v>
      </c>
      <c r="DJ25">
        <f t="shared" si="47"/>
        <v>1011.6014991038401</v>
      </c>
      <c r="DK25">
        <f t="shared" si="48"/>
        <v>0.84298719946654233</v>
      </c>
      <c r="DL25">
        <f t="shared" si="49"/>
        <v>0.16536529497042673</v>
      </c>
      <c r="DM25">
        <v>2</v>
      </c>
      <c r="DN25">
        <v>0.5</v>
      </c>
      <c r="DO25" t="s">
        <v>439</v>
      </c>
      <c r="DP25">
        <v>2</v>
      </c>
      <c r="DQ25" t="b">
        <v>1</v>
      </c>
      <c r="DR25">
        <v>1661381085.0999999</v>
      </c>
      <c r="DS25">
        <v>406.79300000000001</v>
      </c>
      <c r="DT25">
        <v>407.14299999999997</v>
      </c>
      <c r="DU25">
        <v>1.0886</v>
      </c>
      <c r="DV25">
        <v>0.53420500000000004</v>
      </c>
      <c r="DW25">
        <v>409.4</v>
      </c>
      <c r="DX25">
        <v>1.2028099999999999</v>
      </c>
      <c r="DY25">
        <v>700.03700000000003</v>
      </c>
      <c r="DZ25">
        <v>100.73099999999999</v>
      </c>
      <c r="EA25">
        <v>6.7901500000000004E-2</v>
      </c>
      <c r="EB25">
        <v>42.252899999999997</v>
      </c>
      <c r="EC25">
        <v>42.425400000000003</v>
      </c>
      <c r="ED25">
        <v>999.9</v>
      </c>
      <c r="EE25">
        <v>0</v>
      </c>
      <c r="EF25">
        <v>0</v>
      </c>
      <c r="EG25">
        <v>9973.75</v>
      </c>
      <c r="EH25">
        <v>0</v>
      </c>
      <c r="EI25">
        <v>1.4257299999999999</v>
      </c>
      <c r="EJ25">
        <v>-0.35070800000000002</v>
      </c>
      <c r="EK25">
        <v>407.23599999999999</v>
      </c>
      <c r="EL25">
        <v>407.36099999999999</v>
      </c>
      <c r="EM25">
        <v>0.55439300000000002</v>
      </c>
      <c r="EN25">
        <v>407.14299999999997</v>
      </c>
      <c r="EO25">
        <v>0.53420500000000004</v>
      </c>
      <c r="EP25">
        <v>0.109656</v>
      </c>
      <c r="EQ25">
        <v>5.3811199999999997E-2</v>
      </c>
      <c r="ER25">
        <v>-21.585899999999999</v>
      </c>
      <c r="ES25">
        <v>-29.419599999999999</v>
      </c>
      <c r="ET25">
        <v>1200.02</v>
      </c>
      <c r="EU25">
        <v>0.90000999999999998</v>
      </c>
      <c r="EV25">
        <v>9.9989999999999996E-2</v>
      </c>
      <c r="EW25">
        <v>0</v>
      </c>
      <c r="EX25">
        <v>193.929</v>
      </c>
      <c r="EY25">
        <v>5.0003000000000002</v>
      </c>
      <c r="EZ25">
        <v>2424.9</v>
      </c>
      <c r="FA25">
        <v>13170.3</v>
      </c>
      <c r="FB25">
        <v>44.811999999999998</v>
      </c>
      <c r="FC25">
        <v>45.811999999999998</v>
      </c>
      <c r="FD25">
        <v>45.811999999999998</v>
      </c>
      <c r="FE25">
        <v>46.061999999999998</v>
      </c>
      <c r="FF25">
        <v>47.311999999999998</v>
      </c>
      <c r="FG25">
        <v>1075.53</v>
      </c>
      <c r="FH25">
        <v>119.49</v>
      </c>
      <c r="FI25">
        <v>0</v>
      </c>
      <c r="FJ25">
        <v>237</v>
      </c>
      <c r="FK25">
        <v>0</v>
      </c>
      <c r="FL25">
        <v>194.0282</v>
      </c>
      <c r="FM25">
        <v>0.54923077497511796</v>
      </c>
      <c r="FN25">
        <v>11.042307689683399</v>
      </c>
      <c r="FO25">
        <v>2423.056</v>
      </c>
      <c r="FP25">
        <v>15</v>
      </c>
      <c r="FQ25">
        <v>1661380404.0999999</v>
      </c>
      <c r="FR25" t="s">
        <v>470</v>
      </c>
      <c r="FS25">
        <v>1661380385.0999999</v>
      </c>
      <c r="FT25">
        <v>1661380404.0999999</v>
      </c>
      <c r="FU25">
        <v>13</v>
      </c>
      <c r="FV25">
        <v>-0.107</v>
      </c>
      <c r="FW25">
        <v>5.0000000000000001E-3</v>
      </c>
      <c r="FX25">
        <v>-2.6080000000000001</v>
      </c>
      <c r="FY25">
        <v>-0.113</v>
      </c>
      <c r="FZ25">
        <v>412</v>
      </c>
      <c r="GA25">
        <v>1</v>
      </c>
      <c r="GB25">
        <v>0.52</v>
      </c>
      <c r="GC25">
        <v>0.18</v>
      </c>
      <c r="GD25">
        <v>-0.38267974999999999</v>
      </c>
      <c r="GE25">
        <v>0.11503087218045099</v>
      </c>
      <c r="GF25">
        <v>1.7925530736563999E-2</v>
      </c>
      <c r="GG25">
        <v>1</v>
      </c>
      <c r="GH25">
        <v>193.95732352941201</v>
      </c>
      <c r="GI25">
        <v>1.15775401190088</v>
      </c>
      <c r="GJ25">
        <v>0.19867305696549101</v>
      </c>
      <c r="GK25">
        <v>0</v>
      </c>
      <c r="GL25">
        <v>0.55233069999999995</v>
      </c>
      <c r="GM25">
        <v>1.6375578947368599E-2</v>
      </c>
      <c r="GN25">
        <v>1.63038915906602E-3</v>
      </c>
      <c r="GO25">
        <v>1</v>
      </c>
      <c r="GP25">
        <v>2</v>
      </c>
      <c r="GQ25">
        <v>3</v>
      </c>
      <c r="GR25" t="s">
        <v>461</v>
      </c>
      <c r="GS25">
        <v>3.3235899999999998</v>
      </c>
      <c r="GT25">
        <v>2.8296000000000001</v>
      </c>
      <c r="GU25">
        <v>0.100143</v>
      </c>
      <c r="GV25">
        <v>9.9690600000000004E-2</v>
      </c>
      <c r="GW25">
        <v>9.78535E-3</v>
      </c>
      <c r="GX25">
        <v>4.6032699999999996E-3</v>
      </c>
      <c r="GY25">
        <v>31459.7</v>
      </c>
      <c r="GZ25">
        <v>28380.2</v>
      </c>
      <c r="HA25">
        <v>31192</v>
      </c>
      <c r="HB25">
        <v>28860</v>
      </c>
      <c r="HC25">
        <v>41193.300000000003</v>
      </c>
      <c r="HD25">
        <v>39075.199999999997</v>
      </c>
      <c r="HE25">
        <v>44234.7</v>
      </c>
      <c r="HF25">
        <v>41910.199999999997</v>
      </c>
      <c r="HG25">
        <v>2.29182</v>
      </c>
      <c r="HH25">
        <v>2.3371300000000002</v>
      </c>
      <c r="HI25">
        <v>0.45291300000000001</v>
      </c>
      <c r="HJ25">
        <v>0</v>
      </c>
      <c r="HK25">
        <v>35.158799999999999</v>
      </c>
      <c r="HL25">
        <v>999.9</v>
      </c>
      <c r="HM25">
        <v>31.466999999999999</v>
      </c>
      <c r="HN25">
        <v>31.542000000000002</v>
      </c>
      <c r="HO25">
        <v>14.5335</v>
      </c>
      <c r="HP25">
        <v>61.825899999999997</v>
      </c>
      <c r="HQ25">
        <v>36.598599999999998</v>
      </c>
      <c r="HR25">
        <v>2</v>
      </c>
      <c r="HS25">
        <v>3.5243900000000002E-2</v>
      </c>
      <c r="HT25">
        <v>-6.6666699999999999</v>
      </c>
      <c r="HU25">
        <v>20.137599999999999</v>
      </c>
      <c r="HV25">
        <v>5.2250800000000002</v>
      </c>
      <c r="HW25">
        <v>11.986000000000001</v>
      </c>
      <c r="HX25">
        <v>4.9918500000000003</v>
      </c>
      <c r="HY25">
        <v>3.2949000000000002</v>
      </c>
      <c r="HZ25">
        <v>-18596.8</v>
      </c>
      <c r="IA25">
        <v>9999</v>
      </c>
      <c r="IB25">
        <v>18.7</v>
      </c>
      <c r="IC25">
        <v>9098</v>
      </c>
      <c r="ID25">
        <v>1.8772899999999999</v>
      </c>
      <c r="IE25">
        <v>1.87622</v>
      </c>
      <c r="IF25">
        <v>1.87476</v>
      </c>
      <c r="IG25">
        <v>1.87677</v>
      </c>
      <c r="IH25">
        <v>1.8775500000000001</v>
      </c>
      <c r="II25">
        <v>1.8750199999999999</v>
      </c>
      <c r="IJ25">
        <v>1.87897</v>
      </c>
      <c r="IK25">
        <v>1.88066</v>
      </c>
      <c r="IL25">
        <v>5</v>
      </c>
      <c r="IM25">
        <v>0</v>
      </c>
      <c r="IN25">
        <v>0</v>
      </c>
      <c r="IO25">
        <v>0</v>
      </c>
      <c r="IP25" t="s">
        <v>442</v>
      </c>
      <c r="IQ25" t="s">
        <v>443</v>
      </c>
      <c r="IR25" t="s">
        <v>444</v>
      </c>
      <c r="IS25" t="s">
        <v>445</v>
      </c>
      <c r="IT25" t="s">
        <v>445</v>
      </c>
      <c r="IU25" t="s">
        <v>444</v>
      </c>
      <c r="IV25">
        <v>0</v>
      </c>
      <c r="IW25">
        <v>100</v>
      </c>
      <c r="IX25">
        <v>100</v>
      </c>
      <c r="IY25">
        <v>-2.6070000000000002</v>
      </c>
      <c r="IZ25">
        <v>-0.1142</v>
      </c>
      <c r="JA25">
        <v>-2.6078181818182302</v>
      </c>
      <c r="JB25">
        <v>0</v>
      </c>
      <c r="JC25">
        <v>0</v>
      </c>
      <c r="JD25">
        <v>0</v>
      </c>
      <c r="JE25">
        <v>-0.110894391293178</v>
      </c>
      <c r="JF25">
        <v>-4.04678581008747E-3</v>
      </c>
      <c r="JG25">
        <v>1.0821509135867399E-3</v>
      </c>
      <c r="JH25">
        <v>-7.3057732816702703E-6</v>
      </c>
      <c r="JI25">
        <v>2</v>
      </c>
      <c r="JJ25">
        <v>9</v>
      </c>
      <c r="JK25">
        <v>2</v>
      </c>
      <c r="JL25">
        <v>33</v>
      </c>
      <c r="JM25">
        <v>11.7</v>
      </c>
      <c r="JN25">
        <v>11.3</v>
      </c>
      <c r="JO25">
        <v>0.158691</v>
      </c>
      <c r="JP25">
        <v>4.99878</v>
      </c>
      <c r="JQ25">
        <v>2.2485400000000002</v>
      </c>
      <c r="JR25">
        <v>2.5878899999999998</v>
      </c>
      <c r="JS25">
        <v>2.19482</v>
      </c>
      <c r="JT25">
        <v>2.34619</v>
      </c>
      <c r="JU25">
        <v>33.199199999999998</v>
      </c>
      <c r="JV25">
        <v>24.2364</v>
      </c>
      <c r="JW25">
        <v>2</v>
      </c>
      <c r="JX25">
        <v>665.94399999999996</v>
      </c>
      <c r="JY25">
        <v>749.11500000000001</v>
      </c>
      <c r="JZ25">
        <v>49.688600000000001</v>
      </c>
      <c r="KA25">
        <v>27.852499999999999</v>
      </c>
      <c r="KB25">
        <v>30.000299999999999</v>
      </c>
      <c r="KC25">
        <v>27.4391</v>
      </c>
      <c r="KD25">
        <v>27.402000000000001</v>
      </c>
      <c r="KE25">
        <v>-1</v>
      </c>
      <c r="KF25">
        <v>100</v>
      </c>
      <c r="KG25">
        <v>0</v>
      </c>
      <c r="KH25">
        <v>110.822</v>
      </c>
      <c r="KI25">
        <v>400</v>
      </c>
      <c r="KJ25">
        <v>0</v>
      </c>
      <c r="KK25">
        <v>99.671800000000005</v>
      </c>
      <c r="KL25">
        <v>96.099599999999995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Lily Pack Klinek</cp:lastModifiedBy>
  <dcterms:created xsi:type="dcterms:W3CDTF">2024-09-28T16:28:28Z</dcterms:created>
  <dcterms:modified xsi:type="dcterms:W3CDTF">2024-09-30T02:15:41Z</dcterms:modified>
</cp:coreProperties>
</file>