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"/>
    </mc:Choice>
  </mc:AlternateContent>
  <xr:revisionPtr revIDLastSave="0" documentId="13_ncr:1_{A899E3C5-5CDD-5744-8809-D78F7546CE72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25" i="1" l="1"/>
  <c r="DK25" i="1"/>
  <c r="DI25" i="1"/>
  <c r="DJ25" i="1" s="1"/>
  <c r="BK25" i="1" s="1"/>
  <c r="BM25" i="1" s="1"/>
  <c r="BX25" i="1"/>
  <c r="BW25" i="1"/>
  <c r="BS25" i="1"/>
  <c r="BV25" i="1" s="1"/>
  <c r="BO25" i="1"/>
  <c r="BI25" i="1"/>
  <c r="BC25" i="1"/>
  <c r="BP25" i="1" s="1"/>
  <c r="AX25" i="1"/>
  <c r="AV25" i="1" s="1"/>
  <c r="AO25" i="1"/>
  <c r="L25" i="1" s="1"/>
  <c r="K25" i="1" s="1"/>
  <c r="AJ25" i="1"/>
  <c r="AB25" i="1"/>
  <c r="AA25" i="1"/>
  <c r="Z25" i="1" s="1"/>
  <c r="V25" i="1"/>
  <c r="W25" i="1" s="1"/>
  <c r="X25" i="1" s="1"/>
  <c r="S25" i="1"/>
  <c r="M25" i="1"/>
  <c r="BL25" i="1" s="1"/>
  <c r="DL24" i="1"/>
  <c r="DK24" i="1"/>
  <c r="DI24" i="1"/>
  <c r="V24" i="1" s="1"/>
  <c r="BX24" i="1"/>
  <c r="BW24" i="1"/>
  <c r="BS24" i="1"/>
  <c r="BV24" i="1" s="1"/>
  <c r="BO24" i="1"/>
  <c r="BI24" i="1"/>
  <c r="BC24" i="1"/>
  <c r="BP24" i="1" s="1"/>
  <c r="AX24" i="1"/>
  <c r="AV24" i="1" s="1"/>
  <c r="AO24" i="1"/>
  <c r="L24" i="1" s="1"/>
  <c r="K24" i="1" s="1"/>
  <c r="AJ24" i="1"/>
  <c r="AB24" i="1"/>
  <c r="AA24" i="1"/>
  <c r="Z24" i="1" s="1"/>
  <c r="S24" i="1"/>
  <c r="M24" i="1"/>
  <c r="BL24" i="1" s="1"/>
  <c r="DL23" i="1"/>
  <c r="DK23" i="1"/>
  <c r="DJ23" i="1" s="1"/>
  <c r="BK23" i="1" s="1"/>
  <c r="DI23" i="1"/>
  <c r="V23" i="1" s="1"/>
  <c r="BX23" i="1"/>
  <c r="BW23" i="1"/>
  <c r="BV23" i="1"/>
  <c r="BU23" i="1"/>
  <c r="BY23" i="1" s="1"/>
  <c r="BZ23" i="1" s="1"/>
  <c r="BT23" i="1"/>
  <c r="BS23" i="1"/>
  <c r="BO23" i="1"/>
  <c r="BI23" i="1"/>
  <c r="BM23" i="1" s="1"/>
  <c r="BC23" i="1"/>
  <c r="BP23" i="1" s="1"/>
  <c r="AX23" i="1"/>
  <c r="AV23" i="1" s="1"/>
  <c r="AO23" i="1"/>
  <c r="AJ23" i="1"/>
  <c r="M23" i="1" s="1"/>
  <c r="BL23" i="1" s="1"/>
  <c r="BN23" i="1" s="1"/>
  <c r="AB23" i="1"/>
  <c r="AA23" i="1"/>
  <c r="Z23" i="1" s="1"/>
  <c r="S23" i="1"/>
  <c r="L23" i="1"/>
  <c r="K23" i="1"/>
  <c r="AD23" i="1" s="1"/>
  <c r="DL22" i="1"/>
  <c r="V22" i="1" s="1"/>
  <c r="DK22" i="1"/>
  <c r="DI22" i="1"/>
  <c r="DJ22" i="1" s="1"/>
  <c r="BK22" i="1" s="1"/>
  <c r="BM22" i="1" s="1"/>
  <c r="BY22" i="1"/>
  <c r="BZ22" i="1" s="1"/>
  <c r="BX22" i="1"/>
  <c r="BW22" i="1"/>
  <c r="BV22" i="1"/>
  <c r="BU22" i="1"/>
  <c r="BS22" i="1"/>
  <c r="BT22" i="1" s="1"/>
  <c r="BO22" i="1"/>
  <c r="BI22" i="1"/>
  <c r="BC22" i="1"/>
  <c r="BP22" i="1" s="1"/>
  <c r="AX22" i="1"/>
  <c r="AV22" i="1"/>
  <c r="AH22" i="1" s="1"/>
  <c r="AO22" i="1"/>
  <c r="AJ22" i="1"/>
  <c r="M22" i="1" s="1"/>
  <c r="BL22" i="1" s="1"/>
  <c r="AB22" i="1"/>
  <c r="AA22" i="1"/>
  <c r="Z22" i="1" s="1"/>
  <c r="S22" i="1"/>
  <c r="N22" i="1"/>
  <c r="L22" i="1"/>
  <c r="K22" i="1" s="1"/>
  <c r="DL21" i="1"/>
  <c r="DK21" i="1"/>
  <c r="DI21" i="1"/>
  <c r="DJ21" i="1" s="1"/>
  <c r="BK21" i="1" s="1"/>
  <c r="BM21" i="1" s="1"/>
  <c r="BX21" i="1"/>
  <c r="BW21" i="1"/>
  <c r="BS21" i="1"/>
  <c r="BV21" i="1" s="1"/>
  <c r="BP21" i="1"/>
  <c r="BO21" i="1"/>
  <c r="BI21" i="1"/>
  <c r="BC21" i="1"/>
  <c r="AX21" i="1"/>
  <c r="AV21" i="1"/>
  <c r="AI21" i="1" s="1"/>
  <c r="AO21" i="1"/>
  <c r="L21" i="1" s="1"/>
  <c r="K21" i="1" s="1"/>
  <c r="AJ21" i="1"/>
  <c r="AB21" i="1"/>
  <c r="AA21" i="1"/>
  <c r="Z21" i="1" s="1"/>
  <c r="V21" i="1"/>
  <c r="S21" i="1"/>
  <c r="M21" i="1"/>
  <c r="BL21" i="1" s="1"/>
  <c r="BN21" i="1" s="1"/>
  <c r="DL20" i="1"/>
  <c r="DK20" i="1"/>
  <c r="DI20" i="1"/>
  <c r="V20" i="1" s="1"/>
  <c r="BX20" i="1"/>
  <c r="BW20" i="1"/>
  <c r="BS20" i="1"/>
  <c r="BV20" i="1" s="1"/>
  <c r="BP20" i="1"/>
  <c r="BO20" i="1"/>
  <c r="BI20" i="1"/>
  <c r="BC20" i="1"/>
  <c r="AX20" i="1"/>
  <c r="AV20" i="1" s="1"/>
  <c r="AO20" i="1"/>
  <c r="L20" i="1" s="1"/>
  <c r="K20" i="1" s="1"/>
  <c r="AJ20" i="1"/>
  <c r="AB20" i="1"/>
  <c r="AA20" i="1"/>
  <c r="Z20" i="1"/>
  <c r="S20" i="1"/>
  <c r="M20" i="1"/>
  <c r="BL20" i="1" s="1"/>
  <c r="DL19" i="1"/>
  <c r="DK19" i="1"/>
  <c r="DJ19" i="1"/>
  <c r="BK19" i="1" s="1"/>
  <c r="DI19" i="1"/>
  <c r="V19" i="1" s="1"/>
  <c r="BX19" i="1"/>
  <c r="BW19" i="1"/>
  <c r="BV19" i="1"/>
  <c r="BU19" i="1"/>
  <c r="BY19" i="1" s="1"/>
  <c r="BZ19" i="1" s="1"/>
  <c r="BT19" i="1"/>
  <c r="BS19" i="1"/>
  <c r="BO19" i="1"/>
  <c r="BI19" i="1"/>
  <c r="BM19" i="1" s="1"/>
  <c r="BC19" i="1"/>
  <c r="BP19" i="1" s="1"/>
  <c r="AX19" i="1"/>
  <c r="AW19" i="1"/>
  <c r="AV19" i="1"/>
  <c r="AO19" i="1"/>
  <c r="AJ19" i="1"/>
  <c r="M19" i="1" s="1"/>
  <c r="BL19" i="1" s="1"/>
  <c r="BN19" i="1" s="1"/>
  <c r="AI19" i="1"/>
  <c r="AH19" i="1"/>
  <c r="AB19" i="1"/>
  <c r="AA19" i="1"/>
  <c r="Z19" i="1"/>
  <c r="S19" i="1"/>
  <c r="Q19" i="1"/>
  <c r="N19" i="1"/>
  <c r="L19" i="1"/>
  <c r="K19" i="1"/>
  <c r="AD19" i="1" s="1"/>
  <c r="DL18" i="1"/>
  <c r="V18" i="1" s="1"/>
  <c r="DK18" i="1"/>
  <c r="DI18" i="1"/>
  <c r="DJ18" i="1" s="1"/>
  <c r="BK18" i="1" s="1"/>
  <c r="BM18" i="1" s="1"/>
  <c r="BY18" i="1"/>
  <c r="BZ18" i="1" s="1"/>
  <c r="BX18" i="1"/>
  <c r="BW18" i="1"/>
  <c r="BV18" i="1"/>
  <c r="BU18" i="1"/>
  <c r="BS18" i="1"/>
  <c r="BT18" i="1" s="1"/>
  <c r="BO18" i="1"/>
  <c r="BI18" i="1"/>
  <c r="BC18" i="1"/>
  <c r="BP18" i="1" s="1"/>
  <c r="AX18" i="1"/>
  <c r="AV18" i="1"/>
  <c r="AH18" i="1" s="1"/>
  <c r="AO18" i="1"/>
  <c r="AJ18" i="1"/>
  <c r="M18" i="1" s="1"/>
  <c r="BL18" i="1" s="1"/>
  <c r="AB18" i="1"/>
  <c r="AA18" i="1"/>
  <c r="Z18" i="1" s="1"/>
  <c r="S18" i="1"/>
  <c r="N18" i="1"/>
  <c r="L18" i="1"/>
  <c r="K18" i="1" s="1"/>
  <c r="DL17" i="1"/>
  <c r="DK17" i="1"/>
  <c r="DI17" i="1"/>
  <c r="DJ17" i="1" s="1"/>
  <c r="BK17" i="1" s="1"/>
  <c r="BM17" i="1" s="1"/>
  <c r="BX17" i="1"/>
  <c r="BW17" i="1"/>
  <c r="BP17" i="1"/>
  <c r="BS17" i="1" s="1"/>
  <c r="BO17" i="1"/>
  <c r="BI17" i="1"/>
  <c r="BC17" i="1"/>
  <c r="AX17" i="1"/>
  <c r="AV17" i="1"/>
  <c r="AI17" i="1" s="1"/>
  <c r="AO17" i="1"/>
  <c r="L17" i="1" s="1"/>
  <c r="K17" i="1" s="1"/>
  <c r="AJ17" i="1"/>
  <c r="AB17" i="1"/>
  <c r="AA17" i="1"/>
  <c r="Z17" i="1"/>
  <c r="V17" i="1"/>
  <c r="S17" i="1"/>
  <c r="N17" i="1"/>
  <c r="M17" i="1"/>
  <c r="BL17" i="1" s="1"/>
  <c r="BN17" i="1" s="1"/>
  <c r="AE24" i="1" l="1"/>
  <c r="Y25" i="1"/>
  <c r="AC25" i="1" s="1"/>
  <c r="AF25" i="1"/>
  <c r="AE25" i="1"/>
  <c r="AW23" i="1"/>
  <c r="N23" i="1"/>
  <c r="AI23" i="1"/>
  <c r="AH23" i="1"/>
  <c r="Q23" i="1"/>
  <c r="T17" i="1"/>
  <c r="R17" i="1" s="1"/>
  <c r="U17" i="1" s="1"/>
  <c r="O17" i="1" s="1"/>
  <c r="P17" i="1" s="1"/>
  <c r="AD17" i="1"/>
  <c r="W24" i="1"/>
  <c r="X24" i="1" s="1"/>
  <c r="N20" i="1"/>
  <c r="AI20" i="1"/>
  <c r="AH20" i="1"/>
  <c r="Q20" i="1"/>
  <c r="AW20" i="1"/>
  <c r="W22" i="1"/>
  <c r="X22" i="1" s="1"/>
  <c r="BN22" i="1"/>
  <c r="W18" i="1"/>
  <c r="X18" i="1" s="1"/>
  <c r="AD21" i="1"/>
  <c r="BV17" i="1"/>
  <c r="BU17" i="1"/>
  <c r="BY17" i="1" s="1"/>
  <c r="BZ17" i="1" s="1"/>
  <c r="BT17" i="1"/>
  <c r="W23" i="1"/>
  <c r="X23" i="1" s="1"/>
  <c r="N24" i="1"/>
  <c r="AI24" i="1"/>
  <c r="AH24" i="1"/>
  <c r="Q24" i="1"/>
  <c r="AW24" i="1"/>
  <c r="T25" i="1"/>
  <c r="R25" i="1" s="1"/>
  <c r="U25" i="1" s="1"/>
  <c r="O25" i="1" s="1"/>
  <c r="P25" i="1" s="1"/>
  <c r="AD25" i="1"/>
  <c r="AD22" i="1"/>
  <c r="AI25" i="1"/>
  <c r="AH25" i="1"/>
  <c r="Q25" i="1"/>
  <c r="AW25" i="1"/>
  <c r="N25" i="1"/>
  <c r="T18" i="1"/>
  <c r="R18" i="1" s="1"/>
  <c r="U18" i="1" s="1"/>
  <c r="O18" i="1" s="1"/>
  <c r="P18" i="1" s="1"/>
  <c r="AD18" i="1"/>
  <c r="W20" i="1"/>
  <c r="X20" i="1" s="1"/>
  <c r="AE20" i="1"/>
  <c r="AD24" i="1"/>
  <c r="T24" i="1"/>
  <c r="R24" i="1" s="1"/>
  <c r="U24" i="1" s="1"/>
  <c r="O24" i="1" s="1"/>
  <c r="P24" i="1" s="1"/>
  <c r="BN18" i="1"/>
  <c r="W19" i="1"/>
  <c r="X19" i="1" s="1"/>
  <c r="T19" i="1" s="1"/>
  <c r="R19" i="1" s="1"/>
  <c r="U19" i="1" s="1"/>
  <c r="O19" i="1" s="1"/>
  <c r="P19" i="1" s="1"/>
  <c r="AD20" i="1"/>
  <c r="T20" i="1"/>
  <c r="R20" i="1" s="1"/>
  <c r="U20" i="1" s="1"/>
  <c r="O20" i="1" s="1"/>
  <c r="P20" i="1" s="1"/>
  <c r="BN25" i="1"/>
  <c r="AI18" i="1"/>
  <c r="AI22" i="1"/>
  <c r="N21" i="1"/>
  <c r="W17" i="1"/>
  <c r="X17" i="1" s="1"/>
  <c r="BT20" i="1"/>
  <c r="T23" i="1"/>
  <c r="R23" i="1" s="1"/>
  <c r="U23" i="1" s="1"/>
  <c r="O23" i="1" s="1"/>
  <c r="P23" i="1" s="1"/>
  <c r="BT24" i="1"/>
  <c r="DJ24" i="1"/>
  <c r="BK24" i="1" s="1"/>
  <c r="BN24" i="1" s="1"/>
  <c r="AW17" i="1"/>
  <c r="W21" i="1"/>
  <c r="X21" i="1" s="1"/>
  <c r="DJ20" i="1"/>
  <c r="BK20" i="1" s="1"/>
  <c r="BN20" i="1" s="1"/>
  <c r="Q17" i="1"/>
  <c r="BU20" i="1"/>
  <c r="BY20" i="1" s="1"/>
  <c r="BZ20" i="1" s="1"/>
  <c r="Q21" i="1"/>
  <c r="BU24" i="1"/>
  <c r="BY24" i="1" s="1"/>
  <c r="BZ24" i="1" s="1"/>
  <c r="AW21" i="1"/>
  <c r="AW22" i="1"/>
  <c r="AH21" i="1"/>
  <c r="BT21" i="1"/>
  <c r="BT25" i="1"/>
  <c r="AW18" i="1"/>
  <c r="Q18" i="1"/>
  <c r="BU21" i="1"/>
  <c r="BY21" i="1" s="1"/>
  <c r="BZ21" i="1" s="1"/>
  <c r="Q22" i="1"/>
  <c r="BU25" i="1"/>
  <c r="BY25" i="1" s="1"/>
  <c r="BZ25" i="1" s="1"/>
  <c r="AH17" i="1"/>
  <c r="AE22" i="1" l="1"/>
  <c r="Y22" i="1"/>
  <c r="AC22" i="1" s="1"/>
  <c r="AF22" i="1"/>
  <c r="AG22" i="1" s="1"/>
  <c r="AF20" i="1"/>
  <c r="AG20" i="1" s="1"/>
  <c r="Y20" i="1"/>
  <c r="AC20" i="1" s="1"/>
  <c r="BM20" i="1"/>
  <c r="Y24" i="1"/>
  <c r="AC24" i="1" s="1"/>
  <c r="AF24" i="1"/>
  <c r="AG24" i="1" s="1"/>
  <c r="AF19" i="1"/>
  <c r="Y19" i="1"/>
  <c r="AC19" i="1" s="1"/>
  <c r="BM24" i="1"/>
  <c r="Y21" i="1"/>
  <c r="AC21" i="1" s="1"/>
  <c r="AF21" i="1"/>
  <c r="AE21" i="1"/>
  <c r="T22" i="1"/>
  <c r="R22" i="1" s="1"/>
  <c r="U22" i="1" s="1"/>
  <c r="O22" i="1" s="1"/>
  <c r="P22" i="1" s="1"/>
  <c r="AF23" i="1"/>
  <c r="AG23" i="1" s="1"/>
  <c r="Y23" i="1"/>
  <c r="AC23" i="1" s="1"/>
  <c r="Y17" i="1"/>
  <c r="AC17" i="1" s="1"/>
  <c r="AE17" i="1"/>
  <c r="AF17" i="1"/>
  <c r="AG17" i="1" s="1"/>
  <c r="AE23" i="1"/>
  <c r="T21" i="1"/>
  <c r="R21" i="1" s="1"/>
  <c r="U21" i="1" s="1"/>
  <c r="O21" i="1" s="1"/>
  <c r="P21" i="1" s="1"/>
  <c r="AE19" i="1"/>
  <c r="AG25" i="1"/>
  <c r="Y18" i="1"/>
  <c r="AC18" i="1" s="1"/>
  <c r="AF18" i="1"/>
  <c r="AE18" i="1"/>
  <c r="AG21" i="1" l="1"/>
  <c r="AG18" i="1"/>
  <c r="AG19" i="1"/>
</calcChain>
</file>

<file path=xl/sharedStrings.xml><?xml version="1.0" encoding="utf-8"?>
<sst xmlns="http://schemas.openxmlformats.org/spreadsheetml/2006/main" count="1032" uniqueCount="482">
  <si>
    <t>File opened</t>
  </si>
  <si>
    <t>2024-09-28 16:29:24</t>
  </si>
  <si>
    <t>Console s/n</t>
  </si>
  <si>
    <t>68C-811962</t>
  </si>
  <si>
    <t>Console ver</t>
  </si>
  <si>
    <t>Bluestem v.2.1.09</t>
  </si>
  <si>
    <t>Scripts ver</t>
  </si>
  <si>
    <t>2022.06  2.1.09, Dec 2022</t>
  </si>
  <si>
    <t>Head s/n</t>
  </si>
  <si>
    <t>68H-711952</t>
  </si>
  <si>
    <t>Head ver</t>
  </si>
  <si>
    <t>1.4.23</t>
  </si>
  <si>
    <t>Head cal</t>
  </si>
  <si>
    <t>{"co2bzero": "0.910459", "co2aspan2b": "0.309617", "h2obspanconc1": "12.09", "flowazero": "0.31589", "co2aspan1": "0.99979", "h2obspanconc2": "16.89", "co2bspan1": "0.999819", "h2oaspan2": "0", "h2oaspan1": "1.00573", "h2obspan1": "1.00055", "chamberpressurezero": "2.71145", "h2oaspan2a": "0.0685076", "h2obzero": "1.06594", "h2oaspan2b": "0.0688999", "co2aspanconc2": "300.8", "ssa_ref": "37837.5", "tbzero": "-0.0317039", "h2oazero": "1.06185", "co2bspanconc2": "300.8", "flowmeterzero": "2.49056", "h2oaspanconc1": "12.09", "h2oaspanconc2": "0", "tazero": "0.0137367", "co2bspan2a": "0.311057", "h2obspan2b": "0.0684141", "oxygen": "21", "co2aspan2": "-0.0211807", "co2bspan2b": "0.308957", "co2bspan2": "-0.021122", "h2obspan2a": "0.0683765", "co2bspanconc1": "2505", "co2aspan2a": "0.311741", "ssb_ref": "36821.3", "co2aspanconc1": "2505", "co2azero": "0.8881", "flowbzero": "0.3352", "h2obspan2": "0"}</t>
  </si>
  <si>
    <t>CO2 rangematch</t>
  </si>
  <si>
    <t>Fri May  3 10:50</t>
  </si>
  <si>
    <t>H2O rangematch</t>
  </si>
  <si>
    <t>Fri Oct  6 11:48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</si>
  <si>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</si>
  <si>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</si>
  <si>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</si>
  <si>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</si>
  <si>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</si>
  <si>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</si>
  <si>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</si>
  <si>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</si>
  <si>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</si>
  <si>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16:29:24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</si>
  <si>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</si>
  <si>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</si>
  <si>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</si>
  <si>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</si>
  <si>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</si>
  <si>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</si>
  <si>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</si>
  <si>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</si>
  <si>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</si>
  <si>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</si>
  <si>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</si>
  <si>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</si>
  <si>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</si>
  <si>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</si>
  <si>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</si>
  <si>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</si>
  <si>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</si>
  <si>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</si>
  <si>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</si>
  <si>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</si>
  <si>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</si>
  <si>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</si>
  <si>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</si>
  <si>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</si>
  <si>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</si>
  <si>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</si>
  <si>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</si>
  <si>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</si>
  <si>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</si>
  <si>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</si>
  <si>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</si>
  <si>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</si>
  <si>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</si>
  <si>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</si>
  <si>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</si>
  <si>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</si>
  <si>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</si>
  <si>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</si>
  <si>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</si>
  <si>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</si>
  <si>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</si>
  <si>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</si>
  <si>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</si>
  <si>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</si>
  <si>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</si>
  <si>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</si>
  <si>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</si>
  <si>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</si>
  <si>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</si>
  <si>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</si>
  <si>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</si>
  <si>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</si>
  <si>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</si>
  <si>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4.18229 200.675 349.463 605.672 855.901 1051.93 1229.42 1287.17</t>
  </si>
  <si>
    <t>Fs_true</t>
  </si>
  <si>
    <t>0.0677669 223.299 370.958 589.129 808.635 1001.36 1202.19 1400.8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</si>
  <si>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</si>
  <si>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</si>
  <si>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</si>
  <si>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</si>
  <si>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</si>
  <si>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</si>
  <si>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</si>
  <si>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</si>
  <si>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</si>
  <si>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</si>
  <si>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</si>
  <si>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</si>
  <si>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</si>
  <si>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</si>
  <si>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</si>
  <si>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</si>
  <si>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</si>
  <si>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</si>
  <si>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</si>
  <si>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</si>
  <si>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</si>
  <si>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</si>
  <si>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</si>
  <si>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</si>
  <si>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</si>
  <si>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</si>
  <si>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</si>
  <si>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</si>
  <si>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</si>
  <si>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CSUC_delay</t>
  </si>
  <si>
    <t>Species</t>
  </si>
  <si>
    <t>Ripperdan_720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</si>
  <si>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</si>
  <si>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</si>
  <si>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</si>
  <si>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</si>
  <si>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</si>
  <si>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</si>
  <si>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</si>
  <si>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</si>
  <si>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</si>
  <si>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</si>
  <si>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</si>
  <si>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</si>
  <si>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</si>
  <si>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</si>
  <si>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</si>
  <si>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</si>
  <si>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</si>
  <si>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</si>
  <si>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</si>
  <si>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</si>
  <si>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</si>
  <si>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</si>
  <si>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</si>
  <si>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</si>
  <si>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</si>
  <si>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</si>
  <si>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</si>
  <si>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</si>
  <si>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</si>
  <si>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</si>
  <si>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</si>
  <si>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</si>
  <si>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</si>
  <si>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</si>
  <si>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</si>
  <si>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</si>
  <si>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</si>
  <si>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</si>
  <si>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</si>
  <si>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</si>
  <si>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</si>
  <si>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</si>
  <si>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</si>
  <si>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</si>
  <si>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</si>
  <si>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</si>
  <si>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</si>
  <si>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</si>
  <si>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</si>
  <si>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</si>
  <si>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</si>
  <si>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</si>
  <si>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</si>
  <si>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</si>
  <si>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</si>
  <si>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</si>
  <si>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</si>
  <si>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</si>
  <si>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</si>
  <si>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</si>
  <si>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</si>
  <si>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</si>
  <si>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</si>
  <si>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</si>
  <si>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</si>
  <si>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</si>
  <si>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</si>
  <si>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</si>
  <si>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</si>
  <si>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</si>
  <si>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</si>
  <si>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</si>
  <si>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</si>
  <si>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</si>
  <si>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</si>
  <si>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</si>
  <si>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</si>
  <si>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</si>
  <si>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</si>
  <si>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</si>
  <si>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</si>
  <si>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</si>
  <si>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</si>
  <si>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</si>
  <si>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</si>
  <si>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</si>
  <si>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</si>
  <si>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</si>
  <si>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</si>
  <si>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</si>
  <si>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</si>
  <si>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</si>
  <si>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</si>
  <si>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</si>
  <si>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</si>
  <si>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</si>
  <si>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</si>
  <si>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</si>
  <si>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</si>
  <si>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</si>
  <si>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</si>
  <si>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</si>
  <si>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</si>
  <si>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</si>
  <si>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</si>
  <si>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</si>
  <si>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</si>
  <si>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</si>
  <si>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</si>
  <si>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</si>
  <si>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</si>
  <si>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</si>
  <si>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</si>
  <si>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</si>
  <si>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</si>
  <si>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</si>
  <si>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</si>
  <si>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</si>
  <si>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</si>
  <si>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</si>
  <si>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</si>
  <si>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</si>
  <si>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</si>
  <si>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</si>
  <si>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</si>
  <si>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</si>
  <si>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</si>
  <si>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</si>
  <si>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</si>
  <si>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</si>
  <si>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</si>
  <si>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</si>
  <si>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</si>
  <si>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</si>
  <si>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</si>
  <si>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</si>
  <si>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</si>
  <si>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</si>
  <si>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</si>
  <si>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</si>
  <si>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</si>
  <si>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</si>
  <si>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</si>
  <si>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</si>
  <si>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</si>
  <si>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</si>
  <si>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</si>
  <si>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</si>
  <si>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</si>
  <si>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</si>
  <si>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</si>
  <si>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</si>
  <si>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</si>
  <si>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</si>
  <si>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</si>
  <si>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</si>
  <si>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</si>
  <si>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</si>
  <si>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</si>
  <si>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</si>
  <si>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</si>
  <si>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</si>
  <si>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</si>
  <si>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</si>
  <si>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</si>
  <si>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</si>
  <si>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</si>
  <si>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</si>
  <si>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</si>
  <si>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</si>
  <si>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</si>
  <si>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</si>
  <si>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</si>
  <si>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</si>
  <si>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</si>
  <si>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</si>
  <si>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</si>
  <si>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</si>
  <si>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</si>
  <si>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</si>
  <si>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</si>
  <si>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</si>
  <si>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</si>
  <si>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</si>
  <si>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</si>
  <si>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</si>
  <si>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</si>
  <si>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</si>
  <si>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</si>
  <si>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</si>
  <si>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</si>
  <si>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</si>
  <si>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</si>
  <si>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</si>
  <si>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</si>
  <si>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</si>
  <si>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</si>
  <si>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</si>
  <si>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</si>
  <si>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</si>
  <si>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</si>
  <si>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</si>
  <si>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</si>
  <si>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</si>
  <si>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</si>
  <si>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</si>
  <si>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</si>
  <si>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</si>
  <si>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</si>
  <si>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</si>
  <si>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</si>
  <si>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</si>
  <si>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</si>
  <si>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</si>
  <si>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</si>
  <si>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</si>
  <si>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</si>
  <si>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</si>
  <si>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</si>
  <si>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</si>
  <si>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</si>
  <si>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</si>
  <si>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</si>
  <si>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</si>
  <si>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</si>
  <si>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</si>
  <si>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</si>
  <si>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</si>
  <si>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</si>
  <si>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</si>
  <si>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</si>
  <si>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</si>
  <si>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</si>
  <si>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</si>
  <si>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</si>
  <si>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</si>
  <si>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</si>
  <si>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</si>
  <si>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</si>
  <si>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</si>
  <si>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</si>
  <si>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</si>
  <si>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</si>
  <si>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</si>
  <si>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</si>
  <si>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</si>
  <si>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</si>
  <si>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</si>
  <si>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</si>
  <si>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</si>
  <si>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</si>
  <si>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</si>
  <si>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</si>
  <si>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</si>
  <si>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</si>
  <si>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</si>
  <si>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</si>
  <si>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</si>
  <si>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</si>
  <si>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</si>
  <si>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</si>
  <si>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</si>
  <si>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</si>
  <si>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</si>
  <si>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</si>
  <si>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</si>
  <si>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</si>
  <si>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</si>
  <si>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</si>
  <si>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</si>
  <si>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</si>
  <si>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</si>
  <si>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</si>
  <si>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</si>
  <si>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</si>
  <si>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</si>
  <si>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</si>
  <si>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</si>
  <si>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</si>
  <si>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</si>
  <si>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</si>
  <si>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</si>
  <si>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</si>
  <si>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</si>
  <si>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</si>
  <si>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</si>
  <si>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</si>
  <si>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</si>
  <si>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</si>
  <si>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</si>
  <si>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</si>
  <si>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</si>
  <si>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</si>
  <si>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</si>
  <si>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</si>
  <si>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</si>
  <si>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</si>
  <si>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</si>
  <si>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</si>
  <si>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</si>
  <si>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</si>
  <si>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</si>
  <si>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</si>
  <si>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</si>
  <si>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</si>
  <si>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</si>
  <si>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</si>
  <si>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</si>
  <si>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</si>
  <si>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</si>
  <si>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</si>
  <si>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</si>
  <si>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</si>
  <si>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</si>
  <si>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</si>
  <si>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</si>
  <si>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</si>
  <si>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16:54:20</t>
  </si>
  <si>
    <t>16:54:20</t>
  </si>
  <si>
    <t>none</t>
  </si>
  <si>
    <t>Artichoke</t>
  </si>
  <si>
    <t>MPF-2922-20240928-16_36_19</t>
  </si>
  <si>
    <t>-</t>
  </si>
  <si>
    <t>0: Broadleaf</t>
  </si>
  <si>
    <t>16:54:58</t>
  </si>
  <si>
    <t>0/3</t>
  </si>
  <si>
    <t>10111111</t>
  </si>
  <si>
    <t>oioooooo</t>
  </si>
  <si>
    <t>off</t>
  </si>
  <si>
    <t>on</t>
  </si>
  <si>
    <t>20220824 17:12:26</t>
  </si>
  <si>
    <t>17:12:26</t>
  </si>
  <si>
    <t>MPF-2923-20240928-16_54_25</t>
  </si>
  <si>
    <t>DARK-2924-20240928-16_54_33</t>
  </si>
  <si>
    <t>17:13:06</t>
  </si>
  <si>
    <t>2/3</t>
  </si>
  <si>
    <t>20220824 17:16:26</t>
  </si>
  <si>
    <t>17:16:26</t>
  </si>
  <si>
    <t>MPF-2925-20240928-16_58_25</t>
  </si>
  <si>
    <t>DARK-2926-20240928-16_58_32</t>
  </si>
  <si>
    <t>20220824 17:20:26</t>
  </si>
  <si>
    <t>17:20:26</t>
  </si>
  <si>
    <t>MPF-2927-20240928-17_02_25</t>
  </si>
  <si>
    <t>DARK-2928-20240928-17_02_33</t>
  </si>
  <si>
    <t>1/3</t>
  </si>
  <si>
    <t>20220824 17:24:26</t>
  </si>
  <si>
    <t>17:24:26</t>
  </si>
  <si>
    <t>MPF-2929-20240928-17_06_25</t>
  </si>
  <si>
    <t>DARK-2930-20240928-17_06_33</t>
  </si>
  <si>
    <t>20220824 17:28:26</t>
  </si>
  <si>
    <t>17:28:26</t>
  </si>
  <si>
    <t>MPF-2931-20240928-17_10_25</t>
  </si>
  <si>
    <t>DARK-2932-20240928-17_10_33</t>
  </si>
  <si>
    <t>17:29:08</t>
  </si>
  <si>
    <t>20220824 17:32:26</t>
  </si>
  <si>
    <t>17:32:26</t>
  </si>
  <si>
    <t>MPF-2933-20240928-17_14_25</t>
  </si>
  <si>
    <t>DARK-2934-20240928-17_14_33</t>
  </si>
  <si>
    <t>20220824 17:36:26</t>
  </si>
  <si>
    <t>17:36:26</t>
  </si>
  <si>
    <t>MPF-2935-20240928-17_18_25</t>
  </si>
  <si>
    <t>DARK-2936-20240928-17_18_33</t>
  </si>
  <si>
    <t>20220824 17:40:26</t>
  </si>
  <si>
    <t>17:40:26</t>
  </si>
  <si>
    <t>MPF-2937-20240928-17_22_25</t>
  </si>
  <si>
    <t>DARK-2938-20240928-17_22_32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</si>
</sst>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L25"/>
  <sheetViews>
    <sheetView tabSelected="1" workbookViewId="0"/>
  </sheetViews>
  <sheetFormatPr baseColWidth="10" defaultColWidth="8.83203125" defaultRowHeight="15" x14ac:dyDescent="0.2"/>
  <sheetData>
    <row r="2" spans="1:298" x14ac:dyDescent="0.2">
      <c r="A2" t="s">
        <v>29</v>
      </c>
      <c r="B2" t="s">
        <v>30</v>
      </c>
      <c r="C2" t="s">
        <v>32</v>
      </c>
    </row>
    <row r="3" spans="1:298" x14ac:dyDescent="0.2">
      <c r="B3" t="s">
        <v>31</v>
      </c>
      <c r="C3">
        <v>21</v>
      </c>
    </row>
    <row r="4" spans="1:298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8" x14ac:dyDescent="0.2">
      <c r="B5" t="s">
        <v>19</v>
      </c>
      <c r="C5" t="s">
        <v>36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8" x14ac:dyDescent="0.2">
      <c r="B7">
        <v>0</v>
      </c>
      <c r="C7">
        <v>1</v>
      </c>
      <c r="D7">
        <v>0</v>
      </c>
      <c r="E7">
        <v>0</v>
      </c>
    </row>
    <row r="8" spans="1:298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8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8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8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8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</row>
    <row r="15" spans="1:29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89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184</v>
      </c>
      <c r="CW15" t="s">
        <v>205</v>
      </c>
      <c r="CX15" t="s">
        <v>206</v>
      </c>
      <c r="CY15" t="s">
        <v>207</v>
      </c>
      <c r="CZ15" t="s">
        <v>158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116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108</v>
      </c>
      <c r="FR15" t="s">
        <v>111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</row>
    <row r="16" spans="1:298" x14ac:dyDescent="0.2">
      <c r="B16" t="s">
        <v>399</v>
      </c>
      <c r="C16" t="s">
        <v>399</v>
      </c>
      <c r="F16" t="s">
        <v>399</v>
      </c>
      <c r="J16" t="s">
        <v>399</v>
      </c>
      <c r="K16" t="s">
        <v>400</v>
      </c>
      <c r="L16" t="s">
        <v>401</v>
      </c>
      <c r="M16" t="s">
        <v>402</v>
      </c>
      <c r="N16" t="s">
        <v>403</v>
      </c>
      <c r="O16" t="s">
        <v>403</v>
      </c>
      <c r="P16" t="s">
        <v>232</v>
      </c>
      <c r="Q16" t="s">
        <v>232</v>
      </c>
      <c r="R16" t="s">
        <v>400</v>
      </c>
      <c r="S16" t="s">
        <v>400</v>
      </c>
      <c r="T16" t="s">
        <v>400</v>
      </c>
      <c r="U16" t="s">
        <v>400</v>
      </c>
      <c r="V16" t="s">
        <v>404</v>
      </c>
      <c r="W16" t="s">
        <v>405</v>
      </c>
      <c r="X16" t="s">
        <v>405</v>
      </c>
      <c r="Y16" t="s">
        <v>406</v>
      </c>
      <c r="Z16" t="s">
        <v>407</v>
      </c>
      <c r="AA16" t="s">
        <v>406</v>
      </c>
      <c r="AB16" t="s">
        <v>406</v>
      </c>
      <c r="AC16" t="s">
        <v>406</v>
      </c>
      <c r="AD16" t="s">
        <v>404</v>
      </c>
      <c r="AE16" t="s">
        <v>404</v>
      </c>
      <c r="AF16" t="s">
        <v>404</v>
      </c>
      <c r="AG16" t="s">
        <v>404</v>
      </c>
      <c r="AH16" t="s">
        <v>402</v>
      </c>
      <c r="AI16" t="s">
        <v>401</v>
      </c>
      <c r="AJ16" t="s">
        <v>402</v>
      </c>
      <c r="AK16" t="s">
        <v>403</v>
      </c>
      <c r="AL16" t="s">
        <v>403</v>
      </c>
      <c r="AM16" t="s">
        <v>408</v>
      </c>
      <c r="AN16" t="s">
        <v>409</v>
      </c>
      <c r="AO16" t="s">
        <v>401</v>
      </c>
      <c r="AP16" t="s">
        <v>410</v>
      </c>
      <c r="AQ16" t="s">
        <v>410</v>
      </c>
      <c r="AR16" t="s">
        <v>411</v>
      </c>
      <c r="AS16" t="s">
        <v>409</v>
      </c>
      <c r="AT16" t="s">
        <v>412</v>
      </c>
      <c r="AU16" t="s">
        <v>407</v>
      </c>
      <c r="AW16" t="s">
        <v>407</v>
      </c>
      <c r="AX16" t="s">
        <v>412</v>
      </c>
      <c r="BD16" t="s">
        <v>402</v>
      </c>
      <c r="BK16" t="s">
        <v>402</v>
      </c>
      <c r="BL16" t="s">
        <v>402</v>
      </c>
      <c r="BM16" t="s">
        <v>402</v>
      </c>
      <c r="BN16" t="s">
        <v>413</v>
      </c>
      <c r="CB16" t="s">
        <v>414</v>
      </c>
      <c r="CD16" t="s">
        <v>414</v>
      </c>
      <c r="CE16" t="s">
        <v>402</v>
      </c>
      <c r="CH16" t="s">
        <v>414</v>
      </c>
      <c r="CI16" t="s">
        <v>407</v>
      </c>
      <c r="CL16" t="s">
        <v>415</v>
      </c>
      <c r="CM16" t="s">
        <v>415</v>
      </c>
      <c r="CO16" t="s">
        <v>416</v>
      </c>
      <c r="CP16" t="s">
        <v>414</v>
      </c>
      <c r="CR16" t="s">
        <v>414</v>
      </c>
      <c r="CS16" t="s">
        <v>402</v>
      </c>
      <c r="CW16" t="s">
        <v>414</v>
      </c>
      <c r="CY16" t="s">
        <v>417</v>
      </c>
      <c r="DB16" t="s">
        <v>414</v>
      </c>
      <c r="DC16" t="s">
        <v>414</v>
      </c>
      <c r="DE16" t="s">
        <v>414</v>
      </c>
      <c r="DG16" t="s">
        <v>414</v>
      </c>
      <c r="DI16" t="s">
        <v>402</v>
      </c>
      <c r="DJ16" t="s">
        <v>402</v>
      </c>
      <c r="DL16" t="s">
        <v>418</v>
      </c>
      <c r="DM16" t="s">
        <v>419</v>
      </c>
      <c r="DP16" t="s">
        <v>400</v>
      </c>
      <c r="DR16" t="s">
        <v>399</v>
      </c>
      <c r="DS16" t="s">
        <v>403</v>
      </c>
      <c r="DT16" t="s">
        <v>403</v>
      </c>
      <c r="DU16" t="s">
        <v>410</v>
      </c>
      <c r="DV16" t="s">
        <v>410</v>
      </c>
      <c r="DW16" t="s">
        <v>403</v>
      </c>
      <c r="DX16" t="s">
        <v>410</v>
      </c>
      <c r="DY16" t="s">
        <v>412</v>
      </c>
      <c r="DZ16" t="s">
        <v>406</v>
      </c>
      <c r="EA16" t="s">
        <v>406</v>
      </c>
      <c r="EB16" t="s">
        <v>405</v>
      </c>
      <c r="EC16" t="s">
        <v>405</v>
      </c>
      <c r="ED16" t="s">
        <v>405</v>
      </c>
      <c r="EE16" t="s">
        <v>405</v>
      </c>
      <c r="EF16" t="s">
        <v>405</v>
      </c>
      <c r="EG16" t="s">
        <v>420</v>
      </c>
      <c r="EH16" t="s">
        <v>402</v>
      </c>
      <c r="EI16" t="s">
        <v>402</v>
      </c>
      <c r="EJ16" t="s">
        <v>403</v>
      </c>
      <c r="EK16" t="s">
        <v>403</v>
      </c>
      <c r="EL16" t="s">
        <v>403</v>
      </c>
      <c r="EM16" t="s">
        <v>410</v>
      </c>
      <c r="EN16" t="s">
        <v>403</v>
      </c>
      <c r="EO16" t="s">
        <v>410</v>
      </c>
      <c r="EP16" t="s">
        <v>406</v>
      </c>
      <c r="EQ16" t="s">
        <v>406</v>
      </c>
      <c r="ER16" t="s">
        <v>405</v>
      </c>
      <c r="ES16" t="s">
        <v>405</v>
      </c>
      <c r="ET16" t="s">
        <v>402</v>
      </c>
      <c r="EY16" t="s">
        <v>402</v>
      </c>
      <c r="FB16" t="s">
        <v>405</v>
      </c>
      <c r="FC16" t="s">
        <v>405</v>
      </c>
      <c r="FD16" t="s">
        <v>405</v>
      </c>
      <c r="FE16" t="s">
        <v>405</v>
      </c>
      <c r="FF16" t="s">
        <v>405</v>
      </c>
      <c r="FG16" t="s">
        <v>402</v>
      </c>
      <c r="FH16" t="s">
        <v>402</v>
      </c>
      <c r="FI16" t="s">
        <v>402</v>
      </c>
      <c r="FJ16" t="s">
        <v>399</v>
      </c>
      <c r="FM16" t="s">
        <v>421</v>
      </c>
      <c r="FN16" t="s">
        <v>421</v>
      </c>
      <c r="FP16" t="s">
        <v>399</v>
      </c>
      <c r="FQ16" t="s">
        <v>422</v>
      </c>
      <c r="FS16" t="s">
        <v>399</v>
      </c>
      <c r="FT16" t="s">
        <v>399</v>
      </c>
      <c r="FV16" t="s">
        <v>423</v>
      </c>
      <c r="FW16" t="s">
        <v>424</v>
      </c>
      <c r="FX16" t="s">
        <v>423</v>
      </c>
      <c r="FY16" t="s">
        <v>424</v>
      </c>
      <c r="FZ16" t="s">
        <v>423</v>
      </c>
      <c r="GA16" t="s">
        <v>424</v>
      </c>
      <c r="GB16" t="s">
        <v>407</v>
      </c>
      <c r="GC16" t="s">
        <v>407</v>
      </c>
      <c r="GD16" t="s">
        <v>403</v>
      </c>
      <c r="GE16" t="s">
        <v>425</v>
      </c>
      <c r="GF16" t="s">
        <v>403</v>
      </c>
      <c r="GI16" t="s">
        <v>426</v>
      </c>
      <c r="GL16" t="s">
        <v>410</v>
      </c>
      <c r="GM16" t="s">
        <v>427</v>
      </c>
      <c r="GN16" t="s">
        <v>410</v>
      </c>
      <c r="GS16" t="s">
        <v>428</v>
      </c>
      <c r="GT16" t="s">
        <v>428</v>
      </c>
      <c r="HG16" t="s">
        <v>428</v>
      </c>
      <c r="HH16" t="s">
        <v>428</v>
      </c>
      <c r="HI16" t="s">
        <v>429</v>
      </c>
      <c r="HJ16" t="s">
        <v>429</v>
      </c>
      <c r="HK16" t="s">
        <v>405</v>
      </c>
      <c r="HL16" t="s">
        <v>405</v>
      </c>
      <c r="HM16" t="s">
        <v>407</v>
      </c>
      <c r="HN16" t="s">
        <v>405</v>
      </c>
      <c r="HO16" t="s">
        <v>410</v>
      </c>
      <c r="HP16" t="s">
        <v>407</v>
      </c>
      <c r="HQ16" t="s">
        <v>407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430</v>
      </c>
      <c r="IA16" t="s">
        <v>430</v>
      </c>
      <c r="IB16" t="s">
        <v>431</v>
      </c>
      <c r="IC16" t="s">
        <v>430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V16" t="s">
        <v>428</v>
      </c>
      <c r="IW16" t="s">
        <v>407</v>
      </c>
      <c r="IX16" t="s">
        <v>407</v>
      </c>
      <c r="IY16" t="s">
        <v>423</v>
      </c>
      <c r="IZ16" t="s">
        <v>424</v>
      </c>
      <c r="JA16" t="s">
        <v>424</v>
      </c>
      <c r="JE16" t="s">
        <v>424</v>
      </c>
      <c r="JI16" t="s">
        <v>403</v>
      </c>
      <c r="JJ16" t="s">
        <v>403</v>
      </c>
      <c r="JK16" t="s">
        <v>410</v>
      </c>
      <c r="JL16" t="s">
        <v>410</v>
      </c>
      <c r="JM16" t="s">
        <v>432</v>
      </c>
      <c r="JN16" t="s">
        <v>432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405</v>
      </c>
      <c r="JV16" t="s">
        <v>428</v>
      </c>
      <c r="JX16" t="s">
        <v>412</v>
      </c>
      <c r="JY16" t="s">
        <v>412</v>
      </c>
      <c r="JZ16" t="s">
        <v>405</v>
      </c>
      <c r="KA16" t="s">
        <v>405</v>
      </c>
      <c r="KB16" t="s">
        <v>405</v>
      </c>
      <c r="KC16" t="s">
        <v>405</v>
      </c>
      <c r="KD16" t="s">
        <v>405</v>
      </c>
      <c r="KE16" t="s">
        <v>407</v>
      </c>
      <c r="KF16" t="s">
        <v>407</v>
      </c>
      <c r="KG16" t="s">
        <v>407</v>
      </c>
      <c r="KH16" t="s">
        <v>405</v>
      </c>
      <c r="KI16" t="s">
        <v>403</v>
      </c>
      <c r="KJ16" t="s">
        <v>410</v>
      </c>
      <c r="KK16" t="s">
        <v>407</v>
      </c>
      <c r="KL16" t="s">
        <v>407</v>
      </c>
    </row>
    <row r="17" spans="1:298" x14ac:dyDescent="0.2">
      <c r="A17">
        <v>1</v>
      </c>
      <c r="B17">
        <v>1661381660.0999999</v>
      </c>
      <c r="C17">
        <v>0</v>
      </c>
      <c r="D17" t="s">
        <v>433</v>
      </c>
      <c r="E17" t="s">
        <v>434</v>
      </c>
      <c r="F17" t="s">
        <v>435</v>
      </c>
      <c r="H17" t="s">
        <v>436</v>
      </c>
      <c r="J17">
        <v>1661381660.0999999</v>
      </c>
      <c r="K17">
        <f t="shared" ref="K17:K25" si="0">(L17)/1000</f>
        <v>2.4243372152957691E-2</v>
      </c>
      <c r="L17">
        <f t="shared" ref="L17:L25" si="1">IF(DQ17, AO17, AI17)</f>
        <v>24.24337215295769</v>
      </c>
      <c r="M17">
        <f t="shared" ref="M17:M25" si="2">IF(DQ17, AJ17, AH17)</f>
        <v>4.0044573687863162E-2</v>
      </c>
      <c r="N17">
        <f t="shared" ref="N17:N25" si="3">DS17 - IF(AV17&gt;1, M17*DM17*100/(AX17*EG17), 0)</f>
        <v>391.738</v>
      </c>
      <c r="O17">
        <f t="shared" ref="O17:O25" si="4">((U17-K17/2)*N17-M17)/(U17+K17/2)</f>
        <v>384.95430093382231</v>
      </c>
      <c r="P17">
        <f t="shared" ref="P17:P25" si="5">O17*(DZ17+EA17)/1000</f>
        <v>38.804397841404999</v>
      </c>
      <c r="Q17">
        <f t="shared" ref="Q17:Q25" si="6">(DS17 - IF(AV17&gt;1, M17*DM17*100/(AX17*EG17), 0))*(DZ17+EA17)/1000</f>
        <v>39.488212405268207</v>
      </c>
      <c r="R17">
        <f t="shared" ref="R17:R25" si="7">2/((1/T17-1/S17)+SIGN(T17)*SQRT((1/T17-1/S17)*(1/T17-1/S17) + 4*DN17/((DN17+1)*(DN17+1))*(2*1/T17*1/S17-1/S17*1/S17)))</f>
        <v>3.3810409982091705</v>
      </c>
      <c r="S17">
        <f t="shared" ref="S17:S25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3.0230159422165985</v>
      </c>
      <c r="T17">
        <f t="shared" ref="T17:T25" si="9">K17*(1000-(1000*0.61365*EXP(17.502*X17/(240.97+X17))/(DZ17+EA17)+DU17)/2)/(1000*0.61365*EXP(17.502*X17/(240.97+X17))/(DZ17+EA17)-DU17)</f>
        <v>2.1121991591293128</v>
      </c>
      <c r="U17">
        <f t="shared" ref="U17:U25" si="10">1/((DN17+1)/(R17/1.6)+1/(S17/1.37)) + DN17/((DN17+1)/(R17/1.6) + DN17/(S17/1.37))</f>
        <v>1.3937624194985156</v>
      </c>
      <c r="V17">
        <f t="shared" ref="V17:V25" si="11">(DI17*DL17)</f>
        <v>3.9904788143639994E-3</v>
      </c>
      <c r="W17">
        <f t="shared" ref="W17:W25" si="12">(EB17+(V17+2*0.95*0.0000000567*(((EB17+$B$7)+273)^4-(EB17+273)^4)-44100*K17)/(1.84*29.3*S17+8*0.95*0.0000000567*(EB17+273)^3))</f>
        <v>17.17290271155067</v>
      </c>
      <c r="X17">
        <f t="shared" ref="X17:X25" si="13">($C$7*EC17+$D$7*ED17+$E$7*W17)</f>
        <v>23.582100000000001</v>
      </c>
      <c r="Y17">
        <f t="shared" ref="Y17:Y25" si="14">0.61365*EXP(17.502*X17/(240.97+X17))</f>
        <v>2.9206109551245403</v>
      </c>
      <c r="Z17">
        <f t="shared" ref="Z17:Z25" si="15">(AA17/AB17*100)</f>
        <v>62.323064963258368</v>
      </c>
      <c r="AA17">
        <f t="shared" ref="AA17:AA25" si="16">DU17*(DZ17+EA17)/1000</f>
        <v>1.7906575444996002</v>
      </c>
      <c r="AB17">
        <f t="shared" ref="AB17:AB25" si="17">0.61365*EXP(17.502*EB17/(240.97+EB17))</f>
        <v>2.8731859473779982</v>
      </c>
      <c r="AC17">
        <f t="shared" ref="AC17:AC25" si="18">(Y17-DU17*(DZ17+EA17)/1000)</f>
        <v>1.12995341062494</v>
      </c>
      <c r="AD17">
        <f t="shared" ref="AD17:AD25" si="19">(-K17*44100)</f>
        <v>-1069.1327119454343</v>
      </c>
      <c r="AE17">
        <f t="shared" ref="AE17:AE25" si="20">2*29.3*S17*0.92*(EB17-X17)</f>
        <v>-44.231913148398419</v>
      </c>
      <c r="AF17">
        <f t="shared" ref="AF17:AF25" si="21">2*0.95*0.0000000567*(((EB17+$B$7)+273)^4-(X17+273)^4)</f>
        <v>-3.0468082832229286</v>
      </c>
      <c r="AG17">
        <f t="shared" ref="AG17:AG25" si="22">V17+AF17+AD17+AE17</f>
        <v>-1116.4074428982412</v>
      </c>
      <c r="AH17">
        <f t="shared" ref="AH17:AH25" si="23">DY17*AV17*(DT17-DS17*(1000-AV17*DV17)/(1000-AV17*DU17))/(100*DM17)</f>
        <v>15.963346188447517</v>
      </c>
      <c r="AI17">
        <f t="shared" ref="AI17:AI25" si="24">1000*DY17*AV17*(DU17-DV17)/(100*DM17*(1000-AV17*DU17))</f>
        <v>27.115483783937869</v>
      </c>
      <c r="AJ17">
        <f t="shared" ref="AJ17:AJ25" si="25">(AK17 - AL17 - DZ17*1000/(8.314*(EB17+273.15)) * AN17/DY17 * AM17) * DY17/(100*DM17) * (1000 - DV17)/1000</f>
        <v>4.0044573687863162E-2</v>
      </c>
      <c r="AK17">
        <v>398.83473517832499</v>
      </c>
      <c r="AL17">
        <v>398.45866060605999</v>
      </c>
      <c r="AM17">
        <v>9.3174375162501502E-2</v>
      </c>
      <c r="AN17">
        <v>66.997130787155498</v>
      </c>
      <c r="AO17">
        <f t="shared" ref="AO17:AO25" si="26">(AQ17 - AP17 + DZ17*1000/(8.314*(EB17+273.15)) * AS17/DY17 * AR17) * DY17/(100*DM17) * 1000/(1000 - AQ17)</f>
        <v>24.24337215295769</v>
      </c>
      <c r="AP17">
        <v>11.2974033684471</v>
      </c>
      <c r="AQ17">
        <v>18.067993333333298</v>
      </c>
      <c r="AR17">
        <v>6.9715326282903198E-3</v>
      </c>
      <c r="AS17">
        <v>78.501167220793405</v>
      </c>
      <c r="AT17">
        <v>47</v>
      </c>
      <c r="AU17">
        <v>7</v>
      </c>
      <c r="AV17">
        <f t="shared" ref="AV17:AV25" si="27">IF(AT17*$H$13&gt;=AX17,1,(AX17/(AX17-AT17*$H$13)))</f>
        <v>1</v>
      </c>
      <c r="AW17">
        <f t="shared" ref="AW17:AW25" si="28">(AV17-1)*100</f>
        <v>0</v>
      </c>
      <c r="AX17">
        <f t="shared" ref="AX17:AX25" si="29">MAX(0,($B$13+$C$13*EG17)/(1+$D$13*EG17)*DZ17/(EB17+273)*$E$13)</f>
        <v>53921.483425159255</v>
      </c>
      <c r="AY17" t="s">
        <v>437</v>
      </c>
      <c r="AZ17">
        <v>7916.06</v>
      </c>
      <c r="BA17">
        <v>359.863846153846</v>
      </c>
      <c r="BB17">
        <v>1298.8760151454401</v>
      </c>
      <c r="BC17">
        <f t="shared" ref="BC17:BC25" si="30">1-BA17/BB17</f>
        <v>0.72294211151974297</v>
      </c>
      <c r="BD17">
        <v>4.0044573686091003E-2</v>
      </c>
      <c r="BE17" t="s">
        <v>438</v>
      </c>
      <c r="BF17" t="s">
        <v>438</v>
      </c>
      <c r="BG17">
        <v>0</v>
      </c>
      <c r="BH17">
        <v>0</v>
      </c>
      <c r="BI17" t="e">
        <f t="shared" ref="BI17:BI25" si="31">1-BG17/BH17</f>
        <v>#DIV/0!</v>
      </c>
      <c r="BJ17">
        <v>0.5</v>
      </c>
      <c r="BK17">
        <f t="shared" ref="BK17:BK25" si="32">DJ17</f>
        <v>2.1002520075599999E-2</v>
      </c>
      <c r="BL17">
        <f t="shared" ref="BL17:BL25" si="33">M17</f>
        <v>4.0044573687863162E-2</v>
      </c>
      <c r="BM17" t="e">
        <f t="shared" ref="BM17:BM25" si="34">BI17*BJ17*BK17</f>
        <v>#DIV/0!</v>
      </c>
      <c r="BN17">
        <f t="shared" ref="BN17:BN25" si="35">(BL17-BD17)/BK17</f>
        <v>8.4378388984244773E-11</v>
      </c>
      <c r="BO17" t="e">
        <f t="shared" ref="BO17:BO25" si="36">(BB17-BH17)/BH17</f>
        <v>#DIV/0!</v>
      </c>
      <c r="BP17" t="e">
        <f t="shared" ref="BP17:BP25" si="37">BA17/(BC17+BA17/BH17)</f>
        <v>#DIV/0!</v>
      </c>
      <c r="BQ17" t="s">
        <v>438</v>
      </c>
      <c r="BR17">
        <v>0</v>
      </c>
      <c r="BS17" t="e">
        <f t="shared" ref="BS17:BS25" si="38">IF(BR17&lt;&gt;0, BR17, BP17)</f>
        <v>#DIV/0!</v>
      </c>
      <c r="BT17" t="e">
        <f t="shared" ref="BT17:BT25" si="39">1-BS17/BH17</f>
        <v>#DIV/0!</v>
      </c>
      <c r="BU17" t="e">
        <f t="shared" ref="BU17:BU25" si="40">(BH17-BG17)/(BH17-BS17)</f>
        <v>#DIV/0!</v>
      </c>
      <c r="BV17" t="e">
        <f t="shared" ref="BV17:BV25" si="41">(BB17-BH17)/(BB17-BS17)</f>
        <v>#DIV/0!</v>
      </c>
      <c r="BW17">
        <f t="shared" ref="BW17:BW25" si="42">(BH17-BG17)/(BH17-BA17)</f>
        <v>0</v>
      </c>
      <c r="BX17">
        <f t="shared" ref="BX17:BX25" si="43">(BB17-BH17)/(BB17-BA17)</f>
        <v>1.3832366161349157</v>
      </c>
      <c r="BY17" t="e">
        <f t="shared" ref="BY17:BY25" si="44">(BU17*BS17/BG17)</f>
        <v>#DIV/0!</v>
      </c>
      <c r="BZ17" t="e">
        <f t="shared" ref="BZ17:BZ25" si="45">(1-BY17)</f>
        <v>#DIV/0!</v>
      </c>
      <c r="CA17">
        <v>2922</v>
      </c>
      <c r="CB17">
        <v>290</v>
      </c>
      <c r="CC17">
        <v>1270.02</v>
      </c>
      <c r="CD17">
        <v>285</v>
      </c>
      <c r="CE17">
        <v>7916.06</v>
      </c>
      <c r="CF17">
        <v>1272.6600000000001</v>
      </c>
      <c r="CG17">
        <v>-2.64</v>
      </c>
      <c r="CH17">
        <v>300</v>
      </c>
      <c r="CI17">
        <v>24</v>
      </c>
      <c r="CJ17">
        <v>1298.8760151454401</v>
      </c>
      <c r="CK17">
        <v>2.1935211399632699</v>
      </c>
      <c r="CL17">
        <v>-20.753227246571999</v>
      </c>
      <c r="CM17">
        <v>1.50355994838521</v>
      </c>
      <c r="CN17">
        <v>0.87186250073110305</v>
      </c>
      <c r="CO17">
        <v>-6.5609210233592901E-3</v>
      </c>
      <c r="CP17">
        <v>290</v>
      </c>
      <c r="CQ17">
        <v>1257.56</v>
      </c>
      <c r="CR17">
        <v>615</v>
      </c>
      <c r="CS17">
        <v>7910.93</v>
      </c>
      <c r="CT17">
        <v>1272.6400000000001</v>
      </c>
      <c r="CU17">
        <v>-15.08</v>
      </c>
      <c r="DI17">
        <f t="shared" ref="DI17:DI25" si="46">$B$11*EH17+$C$11*EI17+$F$11*ET17*(1-EW17)</f>
        <v>5.0002999999999999E-2</v>
      </c>
      <c r="DJ17">
        <f t="shared" ref="DJ17:DJ25" si="47">DI17*DK17</f>
        <v>2.1002520075599999E-2</v>
      </c>
      <c r="DK17">
        <f t="shared" ref="DK17:DK25" si="48">($B$11*$D$9+$C$11*$D$9+$F$11*((FG17+EY17)/MAX(FG17+EY17+FH17, 0.1)*$I$9+FH17/MAX(FG17+EY17+FH17, 0.1)*$J$9))/($B$11+$C$11+$F$11)</f>
        <v>0.42002519999999999</v>
      </c>
      <c r="DL17">
        <f t="shared" ref="DL17:DL25" si="49">($B$11*$K$9+$C$11*$K$9+$F$11*((FG17+EY17)/MAX(FG17+EY17+FH17, 0.1)*$P$9+FH17/MAX(FG17+EY17+FH17, 0.1)*$Q$9))/($B$11+$C$11+$F$11)</f>
        <v>7.9804787999999988E-2</v>
      </c>
      <c r="DM17">
        <v>2</v>
      </c>
      <c r="DN17">
        <v>0.5</v>
      </c>
      <c r="DO17" t="s">
        <v>439</v>
      </c>
      <c r="DP17">
        <v>2</v>
      </c>
      <c r="DQ17" t="b">
        <v>1</v>
      </c>
      <c r="DR17">
        <v>1661381660.0999999</v>
      </c>
      <c r="DS17">
        <v>391.738</v>
      </c>
      <c r="DT17">
        <v>399.33499999999998</v>
      </c>
      <c r="DU17">
        <v>17.763999999999999</v>
      </c>
      <c r="DV17">
        <v>10.1532</v>
      </c>
      <c r="DW17">
        <v>394.51600000000002</v>
      </c>
      <c r="DX17">
        <v>17.945</v>
      </c>
      <c r="DY17">
        <v>699.89499999999998</v>
      </c>
      <c r="DZ17">
        <v>100.733</v>
      </c>
      <c r="EA17">
        <v>6.9608900000000001E-2</v>
      </c>
      <c r="EB17">
        <v>23.310700000000001</v>
      </c>
      <c r="EC17">
        <v>23.582100000000001</v>
      </c>
      <c r="ED17">
        <v>999.9</v>
      </c>
      <c r="EE17">
        <v>0</v>
      </c>
      <c r="EF17">
        <v>0</v>
      </c>
      <c r="EG17">
        <v>9998.75</v>
      </c>
      <c r="EH17">
        <v>0</v>
      </c>
      <c r="EI17">
        <v>1.4257299999999999</v>
      </c>
      <c r="EJ17">
        <v>-7.4265699999999999</v>
      </c>
      <c r="EK17">
        <v>399.12</v>
      </c>
      <c r="EL17">
        <v>403.43099999999998</v>
      </c>
      <c r="EM17">
        <v>7.9145399999999997</v>
      </c>
      <c r="EN17">
        <v>399.33499999999998</v>
      </c>
      <c r="EO17">
        <v>10.1532</v>
      </c>
      <c r="EP17">
        <v>1.82002</v>
      </c>
      <c r="EQ17">
        <v>1.0227599999999999</v>
      </c>
      <c r="ER17">
        <v>15.9598</v>
      </c>
      <c r="ES17">
        <v>7.2447699999999999</v>
      </c>
      <c r="ET17">
        <v>5.0002999999999999E-2</v>
      </c>
      <c r="EU17">
        <v>0</v>
      </c>
      <c r="EV17">
        <v>0</v>
      </c>
      <c r="EW17">
        <v>0</v>
      </c>
      <c r="EX17">
        <v>361.23</v>
      </c>
      <c r="EY17">
        <v>5.0002999999999999E-2</v>
      </c>
      <c r="EZ17">
        <v>12.07</v>
      </c>
      <c r="FA17">
        <v>1.04</v>
      </c>
      <c r="FB17">
        <v>40.375</v>
      </c>
      <c r="FC17">
        <v>44.436999999999998</v>
      </c>
      <c r="FD17">
        <v>43.125</v>
      </c>
      <c r="FE17">
        <v>44.25</v>
      </c>
      <c r="FF17">
        <v>42.375</v>
      </c>
      <c r="FG17">
        <v>0</v>
      </c>
      <c r="FH17">
        <v>0</v>
      </c>
      <c r="FI17">
        <v>0</v>
      </c>
      <c r="FJ17">
        <v>572.5</v>
      </c>
      <c r="FK17">
        <v>0</v>
      </c>
      <c r="FL17">
        <v>359.863846153846</v>
      </c>
      <c r="FM17">
        <v>-1.3825641281555101</v>
      </c>
      <c r="FN17">
        <v>-7.7907692444713401</v>
      </c>
      <c r="FO17">
        <v>12.9438461538462</v>
      </c>
      <c r="FP17">
        <v>15</v>
      </c>
      <c r="FQ17">
        <v>1661381698</v>
      </c>
      <c r="FR17" t="s">
        <v>440</v>
      </c>
      <c r="FS17">
        <v>1661381692</v>
      </c>
      <c r="FT17">
        <v>1661381698</v>
      </c>
      <c r="FU17">
        <v>14</v>
      </c>
      <c r="FV17">
        <v>-0.17</v>
      </c>
      <c r="FW17">
        <v>-0.109</v>
      </c>
      <c r="FX17">
        <v>-2.778</v>
      </c>
      <c r="FY17">
        <v>-0.18099999999999999</v>
      </c>
      <c r="FZ17">
        <v>399</v>
      </c>
      <c r="GA17">
        <v>8</v>
      </c>
      <c r="GB17">
        <v>1.2</v>
      </c>
      <c r="GC17">
        <v>0.02</v>
      </c>
      <c r="GD17">
        <v>-5.60577095238095E-2</v>
      </c>
      <c r="GE17">
        <v>-18.065172989610399</v>
      </c>
      <c r="GF17">
        <v>2.03013779648892</v>
      </c>
      <c r="GG17">
        <v>0</v>
      </c>
      <c r="GH17">
        <v>359.93147058823502</v>
      </c>
      <c r="GI17">
        <v>-3.7156608248658198</v>
      </c>
      <c r="GJ17">
        <v>1.1679019206225201</v>
      </c>
      <c r="GK17">
        <v>0</v>
      </c>
      <c r="GL17">
        <v>3.92715014285714</v>
      </c>
      <c r="GM17">
        <v>21.828847948051902</v>
      </c>
      <c r="GN17">
        <v>2.2031126302608901</v>
      </c>
      <c r="GO17">
        <v>0</v>
      </c>
      <c r="GP17">
        <v>0</v>
      </c>
      <c r="GQ17">
        <v>3</v>
      </c>
      <c r="GR17" t="s">
        <v>441</v>
      </c>
      <c r="GS17">
        <v>3.32714</v>
      </c>
      <c r="GT17">
        <v>2.8315199999999998</v>
      </c>
      <c r="GU17">
        <v>9.7310499999999994E-2</v>
      </c>
      <c r="GV17">
        <v>9.8143999999999995E-2</v>
      </c>
      <c r="GW17">
        <v>9.4641799999999998E-2</v>
      </c>
      <c r="GX17">
        <v>6.1794000000000002E-2</v>
      </c>
      <c r="GY17">
        <v>31513.200000000001</v>
      </c>
      <c r="GZ17">
        <v>28371.9</v>
      </c>
      <c r="HA17">
        <v>31149.200000000001</v>
      </c>
      <c r="HB17">
        <v>28805.7</v>
      </c>
      <c r="HC17">
        <v>37593</v>
      </c>
      <c r="HD17">
        <v>36756.400000000001</v>
      </c>
      <c r="HE17">
        <v>44173.8</v>
      </c>
      <c r="HF17">
        <v>41834.9</v>
      </c>
      <c r="HG17">
        <v>2.2970999999999999</v>
      </c>
      <c r="HH17">
        <v>2.34145</v>
      </c>
      <c r="HI17">
        <v>-3.98979E-2</v>
      </c>
      <c r="HJ17">
        <v>0</v>
      </c>
      <c r="HK17">
        <v>24.2379</v>
      </c>
      <c r="HL17">
        <v>999.9</v>
      </c>
      <c r="HM17">
        <v>46.74</v>
      </c>
      <c r="HN17">
        <v>31.521000000000001</v>
      </c>
      <c r="HO17">
        <v>21.563199999999998</v>
      </c>
      <c r="HP17">
        <v>62.765999999999998</v>
      </c>
      <c r="HQ17">
        <v>36.462299999999999</v>
      </c>
      <c r="HR17">
        <v>2</v>
      </c>
      <c r="HS17">
        <v>9.9532499999999996E-2</v>
      </c>
      <c r="HT17">
        <v>5.3013199999999996</v>
      </c>
      <c r="HU17">
        <v>20.186900000000001</v>
      </c>
      <c r="HV17">
        <v>5.2204300000000003</v>
      </c>
      <c r="HW17">
        <v>11.992000000000001</v>
      </c>
      <c r="HX17">
        <v>4.992</v>
      </c>
      <c r="HY17">
        <v>3.2950499999999998</v>
      </c>
      <c r="HZ17">
        <v>-18552.5</v>
      </c>
      <c r="IA17">
        <v>9999</v>
      </c>
      <c r="IB17">
        <v>18.8</v>
      </c>
      <c r="IC17">
        <v>9098</v>
      </c>
      <c r="ID17">
        <v>1.8772899999999999</v>
      </c>
      <c r="IE17">
        <v>1.87622</v>
      </c>
      <c r="IF17">
        <v>1.8747400000000001</v>
      </c>
      <c r="IG17">
        <v>1.87677</v>
      </c>
      <c r="IH17">
        <v>1.8775200000000001</v>
      </c>
      <c r="II17">
        <v>1.875</v>
      </c>
      <c r="IJ17">
        <v>1.87896</v>
      </c>
      <c r="IK17">
        <v>1.8806700000000001</v>
      </c>
      <c r="IL17">
        <v>5</v>
      </c>
      <c r="IM17">
        <v>0</v>
      </c>
      <c r="IN17">
        <v>0</v>
      </c>
      <c r="IO17">
        <v>0</v>
      </c>
      <c r="IP17" t="s">
        <v>442</v>
      </c>
      <c r="IQ17" t="s">
        <v>443</v>
      </c>
      <c r="IR17" t="s">
        <v>444</v>
      </c>
      <c r="IS17" t="s">
        <v>445</v>
      </c>
      <c r="IT17" t="s">
        <v>445</v>
      </c>
      <c r="IU17" t="s">
        <v>444</v>
      </c>
      <c r="IV17">
        <v>0</v>
      </c>
      <c r="IW17">
        <v>100</v>
      </c>
      <c r="IX17">
        <v>100</v>
      </c>
      <c r="IY17">
        <v>-2.778</v>
      </c>
      <c r="IZ17">
        <v>-0.18099999999999999</v>
      </c>
      <c r="JA17">
        <v>-2.6078181818182302</v>
      </c>
      <c r="JB17">
        <v>0</v>
      </c>
      <c r="JC17">
        <v>0</v>
      </c>
      <c r="JD17">
        <v>0</v>
      </c>
      <c r="JE17">
        <v>-0.110894391293178</v>
      </c>
      <c r="JF17">
        <v>-4.04678581008747E-3</v>
      </c>
      <c r="JG17">
        <v>1.0821509135867399E-3</v>
      </c>
      <c r="JH17">
        <v>-7.3057732816702703E-6</v>
      </c>
      <c r="JI17">
        <v>2</v>
      </c>
      <c r="JJ17">
        <v>9</v>
      </c>
      <c r="JK17">
        <v>2</v>
      </c>
      <c r="JL17">
        <v>33</v>
      </c>
      <c r="JM17">
        <v>21.2</v>
      </c>
      <c r="JN17">
        <v>20.9</v>
      </c>
      <c r="JO17">
        <v>0.158691</v>
      </c>
      <c r="JP17">
        <v>4.99878</v>
      </c>
      <c r="JQ17">
        <v>2.2485400000000002</v>
      </c>
      <c r="JR17">
        <v>2.5817899999999998</v>
      </c>
      <c r="JS17">
        <v>2.19482</v>
      </c>
      <c r="JT17">
        <v>2.3950200000000001</v>
      </c>
      <c r="JU17">
        <v>33.333500000000001</v>
      </c>
      <c r="JV17">
        <v>24.262599999999999</v>
      </c>
      <c r="JW17">
        <v>2</v>
      </c>
      <c r="JX17">
        <v>678.43600000000004</v>
      </c>
      <c r="JY17">
        <v>763.29399999999998</v>
      </c>
      <c r="JZ17">
        <v>16.472799999999999</v>
      </c>
      <c r="KA17">
        <v>28.703099999999999</v>
      </c>
      <c r="KB17">
        <v>30.0001</v>
      </c>
      <c r="KC17">
        <v>28.148800000000001</v>
      </c>
      <c r="KD17">
        <v>28.0746</v>
      </c>
      <c r="KE17">
        <v>-1</v>
      </c>
      <c r="KF17">
        <v>63.451000000000001</v>
      </c>
      <c r="KG17">
        <v>58.4773</v>
      </c>
      <c r="KH17">
        <v>16.457699999999999</v>
      </c>
      <c r="KI17">
        <v>400</v>
      </c>
      <c r="KJ17">
        <v>8.2498299999999993</v>
      </c>
      <c r="KK17">
        <v>99.534999999999997</v>
      </c>
      <c r="KL17">
        <v>95.923500000000004</v>
      </c>
    </row>
    <row r="18" spans="1:298" x14ac:dyDescent="0.2">
      <c r="A18">
        <v>2</v>
      </c>
      <c r="B18">
        <v>1661382746</v>
      </c>
      <c r="C18">
        <v>1085.9000000953699</v>
      </c>
      <c r="D18" t="s">
        <v>446</v>
      </c>
      <c r="E18" t="s">
        <v>447</v>
      </c>
      <c r="F18" t="s">
        <v>435</v>
      </c>
      <c r="H18" t="s">
        <v>436</v>
      </c>
      <c r="J18">
        <v>1661382746</v>
      </c>
      <c r="K18">
        <f t="shared" si="0"/>
        <v>6.4828433835660267E-4</v>
      </c>
      <c r="L18">
        <f t="shared" si="1"/>
        <v>0.64828433835660271</v>
      </c>
      <c r="M18">
        <f t="shared" si="2"/>
        <v>3.0079418561030269</v>
      </c>
      <c r="N18">
        <f t="shared" si="3"/>
        <v>406.16899999999998</v>
      </c>
      <c r="O18">
        <f t="shared" si="4"/>
        <v>199.26734878076769</v>
      </c>
      <c r="P18">
        <f t="shared" si="5"/>
        <v>20.083094984981315</v>
      </c>
      <c r="Q18">
        <f t="shared" si="6"/>
        <v>40.935610660074992</v>
      </c>
      <c r="R18">
        <f t="shared" si="7"/>
        <v>2.487542082266022E-2</v>
      </c>
      <c r="S18">
        <f t="shared" si="8"/>
        <v>3.022808109609465</v>
      </c>
      <c r="T18">
        <f t="shared" si="9"/>
        <v>2.4762253970526088E-2</v>
      </c>
      <c r="U18">
        <f t="shared" si="10"/>
        <v>1.5486533280979316E-2</v>
      </c>
      <c r="V18">
        <f t="shared" si="11"/>
        <v>198.44064427025233</v>
      </c>
      <c r="W18">
        <f t="shared" si="12"/>
        <v>22.977796653183709</v>
      </c>
      <c r="X18">
        <f t="shared" si="13"/>
        <v>23.308</v>
      </c>
      <c r="Y18">
        <f t="shared" si="14"/>
        <v>2.8727175480187315</v>
      </c>
      <c r="Z18">
        <f t="shared" si="15"/>
        <v>10.375648627955156</v>
      </c>
      <c r="AA18">
        <f t="shared" si="16"/>
        <v>0.27534877133375002</v>
      </c>
      <c r="AB18">
        <f t="shared" si="17"/>
        <v>2.653798149947721</v>
      </c>
      <c r="AC18">
        <f t="shared" si="18"/>
        <v>2.5973687766849816</v>
      </c>
      <c r="AD18">
        <f t="shared" si="19"/>
        <v>-28.589339321526179</v>
      </c>
      <c r="AE18">
        <f t="shared" si="20"/>
        <v>-212.86570695783783</v>
      </c>
      <c r="AF18">
        <f t="shared" si="21"/>
        <v>-14.546673565506824</v>
      </c>
      <c r="AG18">
        <f t="shared" si="22"/>
        <v>-57.561075574618513</v>
      </c>
      <c r="AH18">
        <f t="shared" si="23"/>
        <v>2.8189664533656891</v>
      </c>
      <c r="AI18">
        <f t="shared" si="24"/>
        <v>1.0041819701515529</v>
      </c>
      <c r="AJ18">
        <f t="shared" si="25"/>
        <v>3.0079418561030269</v>
      </c>
      <c r="AK18">
        <v>408.09673032794399</v>
      </c>
      <c r="AL18">
        <v>407.230884848485</v>
      </c>
      <c r="AM18">
        <v>1.0899109057163599E-3</v>
      </c>
      <c r="AN18">
        <v>67.003629199998002</v>
      </c>
      <c r="AO18">
        <f t="shared" si="26"/>
        <v>0.64828433835660271</v>
      </c>
      <c r="AP18">
        <v>2.4537359140972201</v>
      </c>
      <c r="AQ18">
        <v>2.6386885454545399</v>
      </c>
      <c r="AR18">
        <v>-4.5132108723102503E-5</v>
      </c>
      <c r="AS18">
        <v>78.517068669843297</v>
      </c>
      <c r="AT18">
        <v>27</v>
      </c>
      <c r="AU18">
        <v>4</v>
      </c>
      <c r="AV18">
        <f t="shared" si="27"/>
        <v>1</v>
      </c>
      <c r="AW18">
        <f t="shared" si="28"/>
        <v>0</v>
      </c>
      <c r="AX18">
        <f t="shared" si="29"/>
        <v>54153.785715269594</v>
      </c>
      <c r="AY18" t="s">
        <v>437</v>
      </c>
      <c r="AZ18">
        <v>7916.06</v>
      </c>
      <c r="BA18">
        <v>359.863846153846</v>
      </c>
      <c r="BB18">
        <v>1298.8760151454401</v>
      </c>
      <c r="BC18">
        <f t="shared" si="30"/>
        <v>0.72294211151974297</v>
      </c>
      <c r="BD18">
        <v>4.0044573686091003E-2</v>
      </c>
      <c r="BE18" t="s">
        <v>448</v>
      </c>
      <c r="BF18">
        <v>8036.24</v>
      </c>
      <c r="BG18">
        <v>301.56491999999997</v>
      </c>
      <c r="BH18">
        <v>318.40682692532698</v>
      </c>
      <c r="BI18">
        <f t="shared" si="31"/>
        <v>5.2894302198101983E-2</v>
      </c>
      <c r="BJ18">
        <v>0.5</v>
      </c>
      <c r="BK18">
        <f t="shared" si="32"/>
        <v>1011.5933991037576</v>
      </c>
      <c r="BL18">
        <f t="shared" si="33"/>
        <v>3.0079418561030269</v>
      </c>
      <c r="BM18">
        <f t="shared" si="34"/>
        <v>26.753763476899671</v>
      </c>
      <c r="BN18">
        <f t="shared" si="35"/>
        <v>2.9338835989305648E-3</v>
      </c>
      <c r="BO18">
        <f t="shared" si="36"/>
        <v>3.0792970040496446</v>
      </c>
      <c r="BP18">
        <f t="shared" si="37"/>
        <v>194.1910279022903</v>
      </c>
      <c r="BQ18" t="s">
        <v>449</v>
      </c>
      <c r="BR18">
        <v>204.83</v>
      </c>
      <c r="BS18">
        <f t="shared" si="38"/>
        <v>204.83</v>
      </c>
      <c r="BT18">
        <f t="shared" si="39"/>
        <v>0.35670349163701531</v>
      </c>
      <c r="BU18">
        <f t="shared" si="40"/>
        <v>0.14828647164443157</v>
      </c>
      <c r="BV18">
        <f t="shared" si="41"/>
        <v>0.89618642602502563</v>
      </c>
      <c r="BW18">
        <f t="shared" si="42"/>
        <v>-0.4062498278636773</v>
      </c>
      <c r="BX18">
        <f t="shared" si="43"/>
        <v>1.0441496080642274</v>
      </c>
      <c r="BY18">
        <f t="shared" si="44"/>
        <v>0.1007196658912745</v>
      </c>
      <c r="BZ18">
        <f t="shared" si="45"/>
        <v>0.89928033410872554</v>
      </c>
      <c r="CA18">
        <v>2923</v>
      </c>
      <c r="CB18">
        <v>290</v>
      </c>
      <c r="CC18">
        <v>315.10000000000002</v>
      </c>
      <c r="CD18">
        <v>105</v>
      </c>
      <c r="CE18">
        <v>8036.24</v>
      </c>
      <c r="CF18">
        <v>314.57</v>
      </c>
      <c r="CG18">
        <v>0.53</v>
      </c>
      <c r="CH18">
        <v>300</v>
      </c>
      <c r="CI18">
        <v>24.1</v>
      </c>
      <c r="CJ18">
        <v>318.40682692532698</v>
      </c>
      <c r="CK18">
        <v>1.2866697764421</v>
      </c>
      <c r="CL18">
        <v>-3.0793838727917699</v>
      </c>
      <c r="CM18">
        <v>0.91542772071830802</v>
      </c>
      <c r="CN18">
        <v>0.28781542935194898</v>
      </c>
      <c r="CO18">
        <v>-5.6706015572858797E-3</v>
      </c>
      <c r="CP18">
        <v>290</v>
      </c>
      <c r="CQ18">
        <v>314.54000000000002</v>
      </c>
      <c r="CR18">
        <v>695</v>
      </c>
      <c r="CS18">
        <v>8014.11</v>
      </c>
      <c r="CT18">
        <v>314.56</v>
      </c>
      <c r="CU18">
        <v>-0.02</v>
      </c>
      <c r="DI18">
        <f t="shared" si="46"/>
        <v>1200.01</v>
      </c>
      <c r="DJ18">
        <f t="shared" si="47"/>
        <v>1011.5933991037576</v>
      </c>
      <c r="DK18">
        <f t="shared" si="48"/>
        <v>0.84298747435751176</v>
      </c>
      <c r="DL18">
        <f t="shared" si="49"/>
        <v>0.1653658255099977</v>
      </c>
      <c r="DM18">
        <v>2</v>
      </c>
      <c r="DN18">
        <v>0.5</v>
      </c>
      <c r="DO18" t="s">
        <v>439</v>
      </c>
      <c r="DP18">
        <v>2</v>
      </c>
      <c r="DQ18" t="b">
        <v>1</v>
      </c>
      <c r="DR18">
        <v>1661382746</v>
      </c>
      <c r="DS18">
        <v>406.16899999999998</v>
      </c>
      <c r="DT18">
        <v>407.09100000000001</v>
      </c>
      <c r="DU18">
        <v>2.7320500000000001</v>
      </c>
      <c r="DV18">
        <v>2.44591</v>
      </c>
      <c r="DW18">
        <v>408.92399999999998</v>
      </c>
      <c r="DX18">
        <v>2.8590499999999999</v>
      </c>
      <c r="DY18">
        <v>699.96400000000006</v>
      </c>
      <c r="DZ18">
        <v>100.714</v>
      </c>
      <c r="EA18">
        <v>7.0675000000000002E-2</v>
      </c>
      <c r="EB18">
        <v>22.001799999999999</v>
      </c>
      <c r="EC18">
        <v>23.308</v>
      </c>
      <c r="ED18">
        <v>999.9</v>
      </c>
      <c r="EE18">
        <v>0</v>
      </c>
      <c r="EF18">
        <v>0</v>
      </c>
      <c r="EG18">
        <v>9999.3799999999992</v>
      </c>
      <c r="EH18">
        <v>0</v>
      </c>
      <c r="EI18">
        <v>1.4257299999999999</v>
      </c>
      <c r="EJ18">
        <v>-0.945129</v>
      </c>
      <c r="EK18">
        <v>407.22</v>
      </c>
      <c r="EL18">
        <v>408.089</v>
      </c>
      <c r="EM18">
        <v>0.19078500000000001</v>
      </c>
      <c r="EN18">
        <v>407.09100000000001</v>
      </c>
      <c r="EO18">
        <v>2.44591</v>
      </c>
      <c r="EP18">
        <v>0.26555200000000001</v>
      </c>
      <c r="EQ18">
        <v>0.246338</v>
      </c>
      <c r="ER18">
        <v>-11.005699999999999</v>
      </c>
      <c r="ES18">
        <v>-11.9436</v>
      </c>
      <c r="ET18">
        <v>1200.01</v>
      </c>
      <c r="EU18">
        <v>0.90000400000000003</v>
      </c>
      <c r="EV18">
        <v>9.9996399999999999E-2</v>
      </c>
      <c r="EW18">
        <v>0</v>
      </c>
      <c r="EX18">
        <v>300.86799999999999</v>
      </c>
      <c r="EY18">
        <v>5.0003000000000002</v>
      </c>
      <c r="EZ18">
        <v>3574.43</v>
      </c>
      <c r="FA18">
        <v>13170.2</v>
      </c>
      <c r="FB18">
        <v>41.125</v>
      </c>
      <c r="FC18">
        <v>43.375</v>
      </c>
      <c r="FD18">
        <v>42.686999999999998</v>
      </c>
      <c r="FE18">
        <v>43.061999999999998</v>
      </c>
      <c r="FF18">
        <v>42.5</v>
      </c>
      <c r="FG18">
        <v>1075.51</v>
      </c>
      <c r="FH18">
        <v>119.5</v>
      </c>
      <c r="FI18">
        <v>0</v>
      </c>
      <c r="FJ18">
        <v>1084.7000000476801</v>
      </c>
      <c r="FK18">
        <v>0</v>
      </c>
      <c r="FL18">
        <v>301.56491999999997</v>
      </c>
      <c r="FM18">
        <v>-6.3002307494060501</v>
      </c>
      <c r="FN18">
        <v>-57.657692220112096</v>
      </c>
      <c r="FO18">
        <v>3581.6239999999998</v>
      </c>
      <c r="FP18">
        <v>15</v>
      </c>
      <c r="FQ18">
        <v>1661382786</v>
      </c>
      <c r="FR18" t="s">
        <v>450</v>
      </c>
      <c r="FS18">
        <v>1661382771</v>
      </c>
      <c r="FT18">
        <v>1661382786</v>
      </c>
      <c r="FU18">
        <v>15</v>
      </c>
      <c r="FV18">
        <v>2.3E-2</v>
      </c>
      <c r="FW18">
        <v>9.5000000000000001E-2</v>
      </c>
      <c r="FX18">
        <v>-2.7549999999999999</v>
      </c>
      <c r="FY18">
        <v>-0.127</v>
      </c>
      <c r="FZ18">
        <v>408</v>
      </c>
      <c r="GA18">
        <v>1</v>
      </c>
      <c r="GB18">
        <v>0.26</v>
      </c>
      <c r="GC18">
        <v>0.2</v>
      </c>
      <c r="GD18">
        <v>-0.91810150000000001</v>
      </c>
      <c r="GE18">
        <v>-0.22075804511278299</v>
      </c>
      <c r="GF18">
        <v>2.44831371978756E-2</v>
      </c>
      <c r="GG18">
        <v>1</v>
      </c>
      <c r="GH18">
        <v>301.94708823529402</v>
      </c>
      <c r="GI18">
        <v>-5.0292895347148399</v>
      </c>
      <c r="GJ18">
        <v>0.52191916027445695</v>
      </c>
      <c r="GK18">
        <v>0</v>
      </c>
      <c r="GL18">
        <v>0.1879275</v>
      </c>
      <c r="GM18">
        <v>2.3557263157894501E-2</v>
      </c>
      <c r="GN18">
        <v>2.7185900665602399E-3</v>
      </c>
      <c r="GO18">
        <v>1</v>
      </c>
      <c r="GP18">
        <v>2</v>
      </c>
      <c r="GQ18">
        <v>3</v>
      </c>
      <c r="GR18" t="s">
        <v>451</v>
      </c>
      <c r="GS18">
        <v>3.32443</v>
      </c>
      <c r="GT18">
        <v>2.8325900000000002</v>
      </c>
      <c r="GU18">
        <v>0.100172</v>
      </c>
      <c r="GV18">
        <v>9.9798100000000001E-2</v>
      </c>
      <c r="GW18">
        <v>2.1630300000000002E-2</v>
      </c>
      <c r="GX18">
        <v>1.9088500000000001E-2</v>
      </c>
      <c r="GY18">
        <v>31491.3</v>
      </c>
      <c r="GZ18">
        <v>28397.1</v>
      </c>
      <c r="HA18">
        <v>31219.200000000001</v>
      </c>
      <c r="HB18">
        <v>28875</v>
      </c>
      <c r="HC18">
        <v>40737.699999999997</v>
      </c>
      <c r="HD18">
        <v>38525</v>
      </c>
      <c r="HE18">
        <v>44274.1</v>
      </c>
      <c r="HF18">
        <v>41930.699999999997</v>
      </c>
      <c r="HG18">
        <v>2.3440300000000001</v>
      </c>
      <c r="HH18">
        <v>2.35365</v>
      </c>
      <c r="HI18">
        <v>0.12119099999999999</v>
      </c>
      <c r="HJ18">
        <v>0</v>
      </c>
      <c r="HK18">
        <v>21.3108</v>
      </c>
      <c r="HL18">
        <v>999.9</v>
      </c>
      <c r="HM18">
        <v>33.414999999999999</v>
      </c>
      <c r="HN18">
        <v>31.239000000000001</v>
      </c>
      <c r="HO18">
        <v>15.174899999999999</v>
      </c>
      <c r="HP18">
        <v>61.806199999999997</v>
      </c>
      <c r="HQ18">
        <v>36.810899999999997</v>
      </c>
      <c r="HR18">
        <v>2</v>
      </c>
      <c r="HS18">
        <v>-1.95427E-2</v>
      </c>
      <c r="HT18">
        <v>3.6117499999999998</v>
      </c>
      <c r="HU18">
        <v>20.2164</v>
      </c>
      <c r="HV18">
        <v>5.22837</v>
      </c>
      <c r="HW18">
        <v>11.986000000000001</v>
      </c>
      <c r="HX18">
        <v>4.9922500000000003</v>
      </c>
      <c r="HY18">
        <v>3.2955000000000001</v>
      </c>
      <c r="HZ18">
        <v>-18283.5</v>
      </c>
      <c r="IA18">
        <v>9999</v>
      </c>
      <c r="IB18">
        <v>19.100000000000001</v>
      </c>
      <c r="IC18">
        <v>9098</v>
      </c>
      <c r="ID18">
        <v>1.8772899999999999</v>
      </c>
      <c r="IE18">
        <v>1.8762099999999999</v>
      </c>
      <c r="IF18">
        <v>1.8747499999999999</v>
      </c>
      <c r="IG18">
        <v>1.8767400000000001</v>
      </c>
      <c r="IH18">
        <v>1.87754</v>
      </c>
      <c r="II18">
        <v>1.8750199999999999</v>
      </c>
      <c r="IJ18">
        <v>1.87897</v>
      </c>
      <c r="IK18">
        <v>1.88066</v>
      </c>
      <c r="IL18">
        <v>5</v>
      </c>
      <c r="IM18">
        <v>0</v>
      </c>
      <c r="IN18">
        <v>0</v>
      </c>
      <c r="IO18">
        <v>0</v>
      </c>
      <c r="IP18" t="s">
        <v>442</v>
      </c>
      <c r="IQ18" t="s">
        <v>443</v>
      </c>
      <c r="IR18" t="s">
        <v>444</v>
      </c>
      <c r="IS18" t="s">
        <v>445</v>
      </c>
      <c r="IT18" t="s">
        <v>445</v>
      </c>
      <c r="IU18" t="s">
        <v>444</v>
      </c>
      <c r="IV18">
        <v>0</v>
      </c>
      <c r="IW18">
        <v>100</v>
      </c>
      <c r="IX18">
        <v>100</v>
      </c>
      <c r="IY18">
        <v>-2.7549999999999999</v>
      </c>
      <c r="IZ18">
        <v>-0.127</v>
      </c>
      <c r="JA18">
        <v>-2.7779090909091901</v>
      </c>
      <c r="JB18">
        <v>0</v>
      </c>
      <c r="JC18">
        <v>0</v>
      </c>
      <c r="JD18">
        <v>0</v>
      </c>
      <c r="JE18">
        <v>-0.21946116966305901</v>
      </c>
      <c r="JF18">
        <v>-4.04678581008747E-3</v>
      </c>
      <c r="JG18">
        <v>1.0821509135867399E-3</v>
      </c>
      <c r="JH18">
        <v>-7.3057732816702703E-6</v>
      </c>
      <c r="JI18">
        <v>2</v>
      </c>
      <c r="JJ18">
        <v>9</v>
      </c>
      <c r="JK18">
        <v>2</v>
      </c>
      <c r="JL18">
        <v>33</v>
      </c>
      <c r="JM18">
        <v>17.600000000000001</v>
      </c>
      <c r="JN18">
        <v>17.5</v>
      </c>
      <c r="JO18">
        <v>0.158691</v>
      </c>
      <c r="JP18">
        <v>4.99878</v>
      </c>
      <c r="JQ18">
        <v>2.2485400000000002</v>
      </c>
      <c r="JR18">
        <v>2.5830099999999998</v>
      </c>
      <c r="JS18">
        <v>2.19482</v>
      </c>
      <c r="JT18">
        <v>2.3815900000000001</v>
      </c>
      <c r="JU18">
        <v>33.087499999999999</v>
      </c>
      <c r="JV18">
        <v>24.2714</v>
      </c>
      <c r="JW18">
        <v>2</v>
      </c>
      <c r="JX18">
        <v>701.23500000000001</v>
      </c>
      <c r="JY18">
        <v>758.82500000000005</v>
      </c>
      <c r="JZ18">
        <v>16.8841</v>
      </c>
      <c r="KA18">
        <v>26.943300000000001</v>
      </c>
      <c r="KB18">
        <v>29.9999</v>
      </c>
      <c r="KC18">
        <v>26.965199999999999</v>
      </c>
      <c r="KD18">
        <v>26.941600000000001</v>
      </c>
      <c r="KE18">
        <v>-1</v>
      </c>
      <c r="KF18">
        <v>100</v>
      </c>
      <c r="KG18">
        <v>0</v>
      </c>
      <c r="KH18">
        <v>16.884799999999998</v>
      </c>
      <c r="KI18">
        <v>400</v>
      </c>
      <c r="KJ18">
        <v>2.5040499999999999</v>
      </c>
      <c r="KK18">
        <v>99.76</v>
      </c>
      <c r="KL18">
        <v>96.1477</v>
      </c>
    </row>
    <row r="19" spans="1:298" x14ac:dyDescent="0.2">
      <c r="A19">
        <v>3</v>
      </c>
      <c r="B19">
        <v>1661382986</v>
      </c>
      <c r="C19">
        <v>1325.9000000953699</v>
      </c>
      <c r="D19" t="s">
        <v>452</v>
      </c>
      <c r="E19" t="s">
        <v>453</v>
      </c>
      <c r="F19" t="s">
        <v>435</v>
      </c>
      <c r="H19" t="s">
        <v>436</v>
      </c>
      <c r="J19">
        <v>1661382986</v>
      </c>
      <c r="K19">
        <f t="shared" si="0"/>
        <v>1.0448277937973088E-3</v>
      </c>
      <c r="L19">
        <f t="shared" si="1"/>
        <v>1.0448277937973087</v>
      </c>
      <c r="M19">
        <f t="shared" si="2"/>
        <v>3.1919502017936559</v>
      </c>
      <c r="N19">
        <f t="shared" si="3"/>
        <v>406.03100000000001</v>
      </c>
      <c r="O19">
        <f t="shared" si="4"/>
        <v>231.10201983096269</v>
      </c>
      <c r="P19">
        <f t="shared" si="5"/>
        <v>23.291022027182912</v>
      </c>
      <c r="Q19">
        <f t="shared" si="6"/>
        <v>40.920788886381196</v>
      </c>
      <c r="R19">
        <f t="shared" si="7"/>
        <v>3.2404258536739915E-2</v>
      </c>
      <c r="S19">
        <f t="shared" si="8"/>
        <v>3.0206180437421888</v>
      </c>
      <c r="T19">
        <f t="shared" si="9"/>
        <v>3.2212369434787079E-2</v>
      </c>
      <c r="U19">
        <f t="shared" si="10"/>
        <v>2.0149876493421936E-2</v>
      </c>
      <c r="V19">
        <f t="shared" si="11"/>
        <v>198.44224027026678</v>
      </c>
      <c r="W19">
        <f t="shared" si="12"/>
        <v>26.035907097787462</v>
      </c>
      <c r="X19">
        <f t="shared" si="13"/>
        <v>26.2986</v>
      </c>
      <c r="Y19">
        <f t="shared" si="14"/>
        <v>3.4343407401641626</v>
      </c>
      <c r="Z19">
        <f t="shared" si="15"/>
        <v>7.0004021378426522</v>
      </c>
      <c r="AA19">
        <f t="shared" si="16"/>
        <v>0.22474380037174796</v>
      </c>
      <c r="AB19">
        <f t="shared" si="17"/>
        <v>3.2104412853203361</v>
      </c>
      <c r="AC19">
        <f t="shared" si="18"/>
        <v>3.2095969397924144</v>
      </c>
      <c r="AD19">
        <f t="shared" si="19"/>
        <v>-46.076905706461318</v>
      </c>
      <c r="AE19">
        <f t="shared" si="20"/>
        <v>-185.15767569069831</v>
      </c>
      <c r="AF19">
        <f t="shared" si="21"/>
        <v>-13.061577796314035</v>
      </c>
      <c r="AG19">
        <f t="shared" si="22"/>
        <v>-45.853918923206862</v>
      </c>
      <c r="AH19">
        <f t="shared" si="23"/>
        <v>3.7521950260863473</v>
      </c>
      <c r="AI19">
        <f t="shared" si="24"/>
        <v>1.1546781499776686</v>
      </c>
      <c r="AJ19">
        <f t="shared" si="25"/>
        <v>3.1919502017936559</v>
      </c>
      <c r="AK19">
        <v>407.81266213515698</v>
      </c>
      <c r="AL19">
        <v>406.89870909090899</v>
      </c>
      <c r="AM19">
        <v>6.0946722749017097E-5</v>
      </c>
      <c r="AN19">
        <v>67.0271886451185</v>
      </c>
      <c r="AO19">
        <f t="shared" si="26"/>
        <v>1.0448277937973087</v>
      </c>
      <c r="AP19">
        <v>1.9097137733053799</v>
      </c>
      <c r="AQ19">
        <v>2.2357669696969702</v>
      </c>
      <c r="AR19">
        <v>-6.1563696808197401E-3</v>
      </c>
      <c r="AS19">
        <v>78.963837626004903</v>
      </c>
      <c r="AT19">
        <v>25</v>
      </c>
      <c r="AU19">
        <v>4</v>
      </c>
      <c r="AV19">
        <f t="shared" si="27"/>
        <v>1</v>
      </c>
      <c r="AW19">
        <f t="shared" si="28"/>
        <v>0</v>
      </c>
      <c r="AX19">
        <f t="shared" si="29"/>
        <v>53511.860602265224</v>
      </c>
      <c r="AY19" t="s">
        <v>437</v>
      </c>
      <c r="AZ19">
        <v>7916.06</v>
      </c>
      <c r="BA19">
        <v>359.863846153846</v>
      </c>
      <c r="BB19">
        <v>1298.8760151454401</v>
      </c>
      <c r="BC19">
        <f t="shared" si="30"/>
        <v>0.72294211151974297</v>
      </c>
      <c r="BD19">
        <v>4.0044573686091003E-2</v>
      </c>
      <c r="BE19" t="s">
        <v>454</v>
      </c>
      <c r="BF19">
        <v>8044.86</v>
      </c>
      <c r="BG19">
        <v>268.80330769230801</v>
      </c>
      <c r="BH19">
        <v>287.57680251217403</v>
      </c>
      <c r="BI19">
        <f t="shared" si="31"/>
        <v>6.5281673124769068E-2</v>
      </c>
      <c r="BJ19">
        <v>0.5</v>
      </c>
      <c r="BK19">
        <f t="shared" si="32"/>
        <v>1011.6017991037652</v>
      </c>
      <c r="BL19">
        <f t="shared" si="33"/>
        <v>3.1919502017936559</v>
      </c>
      <c r="BM19">
        <f t="shared" si="34"/>
        <v>33.019528990760151</v>
      </c>
      <c r="BN19">
        <f t="shared" si="35"/>
        <v>3.1157572385695784E-3</v>
      </c>
      <c r="BO19">
        <f t="shared" si="36"/>
        <v>3.5166230509515959</v>
      </c>
      <c r="BP19">
        <f t="shared" si="37"/>
        <v>182.27339276484219</v>
      </c>
      <c r="BQ19" t="s">
        <v>455</v>
      </c>
      <c r="BR19">
        <v>193.17</v>
      </c>
      <c r="BS19">
        <f t="shared" si="38"/>
        <v>193.17</v>
      </c>
      <c r="BT19">
        <f t="shared" si="39"/>
        <v>0.32828378953889192</v>
      </c>
      <c r="BU19">
        <f t="shared" si="40"/>
        <v>0.19885743739117864</v>
      </c>
      <c r="BV19">
        <f t="shared" si="41"/>
        <v>0.91461853221468092</v>
      </c>
      <c r="BW19">
        <f t="shared" si="42"/>
        <v>-0.25970760283027383</v>
      </c>
      <c r="BX19">
        <f t="shared" si="43"/>
        <v>1.0769820094230527</v>
      </c>
      <c r="BY19">
        <f t="shared" si="44"/>
        <v>0.14290483071296373</v>
      </c>
      <c r="BZ19">
        <f t="shared" si="45"/>
        <v>0.85709516928703633</v>
      </c>
      <c r="CA19">
        <v>2925</v>
      </c>
      <c r="CB19">
        <v>290</v>
      </c>
      <c r="CC19">
        <v>283.54000000000002</v>
      </c>
      <c r="CD19">
        <v>25</v>
      </c>
      <c r="CE19">
        <v>8044.86</v>
      </c>
      <c r="CF19">
        <v>283.5</v>
      </c>
      <c r="CG19">
        <v>0.04</v>
      </c>
      <c r="CH19">
        <v>300</v>
      </c>
      <c r="CI19">
        <v>24.1</v>
      </c>
      <c r="CJ19">
        <v>287.57680251217403</v>
      </c>
      <c r="CK19">
        <v>0.87610383551857196</v>
      </c>
      <c r="CL19">
        <v>-3.2762910516989199</v>
      </c>
      <c r="CM19">
        <v>0.62316370245887298</v>
      </c>
      <c r="CN19">
        <v>0.49677793477654397</v>
      </c>
      <c r="CO19">
        <v>-5.66938020022248E-3</v>
      </c>
      <c r="CP19">
        <v>290</v>
      </c>
      <c r="CQ19">
        <v>283.54000000000002</v>
      </c>
      <c r="CR19">
        <v>745</v>
      </c>
      <c r="CS19">
        <v>8010.56</v>
      </c>
      <c r="CT19">
        <v>283.49</v>
      </c>
      <c r="CU19">
        <v>0.05</v>
      </c>
      <c r="DI19">
        <f t="shared" si="46"/>
        <v>1200.02</v>
      </c>
      <c r="DJ19">
        <f t="shared" si="47"/>
        <v>1011.6017991037652</v>
      </c>
      <c r="DK19">
        <f t="shared" si="48"/>
        <v>0.8429874494623133</v>
      </c>
      <c r="DL19">
        <f t="shared" si="49"/>
        <v>0.16536577746226461</v>
      </c>
      <c r="DM19">
        <v>2</v>
      </c>
      <c r="DN19">
        <v>0.5</v>
      </c>
      <c r="DO19" t="s">
        <v>439</v>
      </c>
      <c r="DP19">
        <v>2</v>
      </c>
      <c r="DQ19" t="b">
        <v>1</v>
      </c>
      <c r="DR19">
        <v>1661382986</v>
      </c>
      <c r="DS19">
        <v>406.03100000000001</v>
      </c>
      <c r="DT19">
        <v>407.23700000000002</v>
      </c>
      <c r="DU19">
        <v>2.2299899999999999</v>
      </c>
      <c r="DV19">
        <v>1.90082</v>
      </c>
      <c r="DW19">
        <v>408.78500000000003</v>
      </c>
      <c r="DX19">
        <v>2.35799</v>
      </c>
      <c r="DY19">
        <v>700.005</v>
      </c>
      <c r="DZ19">
        <v>100.71299999999999</v>
      </c>
      <c r="EA19">
        <v>6.9425200000000006E-2</v>
      </c>
      <c r="EB19">
        <v>25.1616</v>
      </c>
      <c r="EC19">
        <v>26.2986</v>
      </c>
      <c r="ED19">
        <v>999.9</v>
      </c>
      <c r="EE19">
        <v>0</v>
      </c>
      <c r="EF19">
        <v>0</v>
      </c>
      <c r="EG19">
        <v>9986.25</v>
      </c>
      <c r="EH19">
        <v>0</v>
      </c>
      <c r="EI19">
        <v>1.4257299999999999</v>
      </c>
      <c r="EJ19">
        <v>-1.2059599999999999</v>
      </c>
      <c r="EK19">
        <v>406.93799999999999</v>
      </c>
      <c r="EL19">
        <v>408.012</v>
      </c>
      <c r="EM19">
        <v>0.32916899999999999</v>
      </c>
      <c r="EN19">
        <v>407.23700000000002</v>
      </c>
      <c r="EO19">
        <v>1.90082</v>
      </c>
      <c r="EP19">
        <v>0.22458900000000001</v>
      </c>
      <c r="EQ19">
        <v>0.191437</v>
      </c>
      <c r="ER19">
        <v>-13.0875</v>
      </c>
      <c r="ES19">
        <v>-15.0372</v>
      </c>
      <c r="ET19">
        <v>1200.02</v>
      </c>
      <c r="EU19">
        <v>0.90000199999999997</v>
      </c>
      <c r="EV19">
        <v>9.9997799999999998E-2</v>
      </c>
      <c r="EW19">
        <v>0</v>
      </c>
      <c r="EX19">
        <v>268.36</v>
      </c>
      <c r="EY19">
        <v>5.0003000000000002</v>
      </c>
      <c r="EZ19">
        <v>3203.34</v>
      </c>
      <c r="FA19">
        <v>13170.2</v>
      </c>
      <c r="FB19">
        <v>41.375</v>
      </c>
      <c r="FC19">
        <v>43.5</v>
      </c>
      <c r="FD19">
        <v>42.936999999999998</v>
      </c>
      <c r="FE19">
        <v>43.25</v>
      </c>
      <c r="FF19">
        <v>43</v>
      </c>
      <c r="FG19">
        <v>1075.52</v>
      </c>
      <c r="FH19">
        <v>119.5</v>
      </c>
      <c r="FI19">
        <v>0</v>
      </c>
      <c r="FJ19">
        <v>236.40000009536701</v>
      </c>
      <c r="FK19">
        <v>0</v>
      </c>
      <c r="FL19">
        <v>268.80330769230801</v>
      </c>
      <c r="FM19">
        <v>-2.1655384704049601</v>
      </c>
      <c r="FN19">
        <v>-19.448547012249701</v>
      </c>
      <c r="FO19">
        <v>3205.7803846153802</v>
      </c>
      <c r="FP19">
        <v>15</v>
      </c>
      <c r="FQ19">
        <v>1661382786</v>
      </c>
      <c r="FR19" t="s">
        <v>450</v>
      </c>
      <c r="FS19">
        <v>1661382771</v>
      </c>
      <c r="FT19">
        <v>1661382786</v>
      </c>
      <c r="FU19">
        <v>15</v>
      </c>
      <c r="FV19">
        <v>2.3E-2</v>
      </c>
      <c r="FW19">
        <v>9.5000000000000001E-2</v>
      </c>
      <c r="FX19">
        <v>-2.7549999999999999</v>
      </c>
      <c r="FY19">
        <v>-0.127</v>
      </c>
      <c r="FZ19">
        <v>408</v>
      </c>
      <c r="GA19">
        <v>1</v>
      </c>
      <c r="GB19">
        <v>0.26</v>
      </c>
      <c r="GC19">
        <v>0.2</v>
      </c>
      <c r="GD19">
        <v>-0.96314171428571405</v>
      </c>
      <c r="GE19">
        <v>-0.354652441558443</v>
      </c>
      <c r="GF19">
        <v>5.5958872718438198E-2</v>
      </c>
      <c r="GG19">
        <v>1</v>
      </c>
      <c r="GH19">
        <v>268.91217647058801</v>
      </c>
      <c r="GI19">
        <v>-1.6882200217465799</v>
      </c>
      <c r="GJ19">
        <v>0.24410345812769099</v>
      </c>
      <c r="GK19">
        <v>0</v>
      </c>
      <c r="GL19">
        <v>0.34005685714285699</v>
      </c>
      <c r="GM19">
        <v>5.49694285714286E-2</v>
      </c>
      <c r="GN19">
        <v>1.33246268858178E-2</v>
      </c>
      <c r="GO19">
        <v>1</v>
      </c>
      <c r="GP19">
        <v>2</v>
      </c>
      <c r="GQ19">
        <v>3</v>
      </c>
      <c r="GR19" t="s">
        <v>451</v>
      </c>
      <c r="GS19">
        <v>3.3242699999999998</v>
      </c>
      <c r="GT19">
        <v>2.8312300000000001</v>
      </c>
      <c r="GU19">
        <v>0.100176</v>
      </c>
      <c r="GV19">
        <v>9.9854700000000005E-2</v>
      </c>
      <c r="GW19">
        <v>1.8220799999999999E-2</v>
      </c>
      <c r="GX19">
        <v>1.5227900000000001E-2</v>
      </c>
      <c r="GY19">
        <v>31493.599999999999</v>
      </c>
      <c r="GZ19">
        <v>28401</v>
      </c>
      <c r="HA19">
        <v>31221.7</v>
      </c>
      <c r="HB19">
        <v>28880.799999999999</v>
      </c>
      <c r="HC19">
        <v>40883.599999999999</v>
      </c>
      <c r="HD19">
        <v>38684.800000000003</v>
      </c>
      <c r="HE19">
        <v>44278.1</v>
      </c>
      <c r="HF19">
        <v>41938.9</v>
      </c>
      <c r="HG19">
        <v>2.3483499999999999</v>
      </c>
      <c r="HH19">
        <v>2.3535699999999999</v>
      </c>
      <c r="HI19">
        <v>0.189357</v>
      </c>
      <c r="HJ19">
        <v>0</v>
      </c>
      <c r="HK19">
        <v>23.190300000000001</v>
      </c>
      <c r="HL19">
        <v>999.9</v>
      </c>
      <c r="HM19">
        <v>30.741</v>
      </c>
      <c r="HN19">
        <v>31.3</v>
      </c>
      <c r="HO19">
        <v>14.007</v>
      </c>
      <c r="HP19">
        <v>61.596200000000003</v>
      </c>
      <c r="HQ19">
        <v>36.902999999999999</v>
      </c>
      <c r="HR19">
        <v>2</v>
      </c>
      <c r="HS19">
        <v>-3.2952200000000001E-2</v>
      </c>
      <c r="HT19">
        <v>1.04226</v>
      </c>
      <c r="HU19">
        <v>20.249199999999998</v>
      </c>
      <c r="HV19">
        <v>5.2246300000000003</v>
      </c>
      <c r="HW19">
        <v>11.986000000000001</v>
      </c>
      <c r="HX19">
        <v>4.9915500000000002</v>
      </c>
      <c r="HY19">
        <v>3.2949999999999999</v>
      </c>
      <c r="HZ19">
        <v>-18210.2</v>
      </c>
      <c r="IA19">
        <v>9999</v>
      </c>
      <c r="IB19">
        <v>19.2</v>
      </c>
      <c r="IC19">
        <v>9098</v>
      </c>
      <c r="ID19">
        <v>1.8772800000000001</v>
      </c>
      <c r="IE19">
        <v>1.87622</v>
      </c>
      <c r="IF19">
        <v>1.87473</v>
      </c>
      <c r="IG19">
        <v>1.8767400000000001</v>
      </c>
      <c r="IH19">
        <v>1.8775299999999999</v>
      </c>
      <c r="II19">
        <v>1.87503</v>
      </c>
      <c r="IJ19">
        <v>1.87897</v>
      </c>
      <c r="IK19">
        <v>1.8806499999999999</v>
      </c>
      <c r="IL19">
        <v>5</v>
      </c>
      <c r="IM19">
        <v>0</v>
      </c>
      <c r="IN19">
        <v>0</v>
      </c>
      <c r="IO19">
        <v>0</v>
      </c>
      <c r="IP19" t="s">
        <v>442</v>
      </c>
      <c r="IQ19" t="s">
        <v>443</v>
      </c>
      <c r="IR19" t="s">
        <v>444</v>
      </c>
      <c r="IS19" t="s">
        <v>445</v>
      </c>
      <c r="IT19" t="s">
        <v>445</v>
      </c>
      <c r="IU19" t="s">
        <v>444</v>
      </c>
      <c r="IV19">
        <v>0</v>
      </c>
      <c r="IW19">
        <v>100</v>
      </c>
      <c r="IX19">
        <v>100</v>
      </c>
      <c r="IY19">
        <v>-2.754</v>
      </c>
      <c r="IZ19">
        <v>-0.128</v>
      </c>
      <c r="JA19">
        <v>-2.75489999999991</v>
      </c>
      <c r="JB19">
        <v>0</v>
      </c>
      <c r="JC19">
        <v>0</v>
      </c>
      <c r="JD19">
        <v>0</v>
      </c>
      <c r="JE19">
        <v>-0.124380895787941</v>
      </c>
      <c r="JF19">
        <v>-4.04678581008747E-3</v>
      </c>
      <c r="JG19">
        <v>1.0821509135867399E-3</v>
      </c>
      <c r="JH19">
        <v>-7.3057732816702703E-6</v>
      </c>
      <c r="JI19">
        <v>2</v>
      </c>
      <c r="JJ19">
        <v>9</v>
      </c>
      <c r="JK19">
        <v>2</v>
      </c>
      <c r="JL19">
        <v>33</v>
      </c>
      <c r="JM19">
        <v>3.6</v>
      </c>
      <c r="JN19">
        <v>3.3</v>
      </c>
      <c r="JO19">
        <v>0.158691</v>
      </c>
      <c r="JP19">
        <v>4.99878</v>
      </c>
      <c r="JQ19">
        <v>2.2485400000000002</v>
      </c>
      <c r="JR19">
        <v>2.5842299999999998</v>
      </c>
      <c r="JS19">
        <v>2.19482</v>
      </c>
      <c r="JT19">
        <v>2.3803700000000001</v>
      </c>
      <c r="JU19">
        <v>33.109900000000003</v>
      </c>
      <c r="JV19">
        <v>24.2714</v>
      </c>
      <c r="JW19">
        <v>2</v>
      </c>
      <c r="JX19">
        <v>702.99800000000005</v>
      </c>
      <c r="JY19">
        <v>756.70699999999999</v>
      </c>
      <c r="JZ19">
        <v>23.084499999999998</v>
      </c>
      <c r="KA19">
        <v>26.956800000000001</v>
      </c>
      <c r="KB19">
        <v>29.998899999999999</v>
      </c>
      <c r="KC19">
        <v>26.8294</v>
      </c>
      <c r="KD19">
        <v>26.804400000000001</v>
      </c>
      <c r="KE19">
        <v>-1</v>
      </c>
      <c r="KF19">
        <v>100</v>
      </c>
      <c r="KG19">
        <v>0</v>
      </c>
      <c r="KH19">
        <v>22.813300000000002</v>
      </c>
      <c r="KI19">
        <v>400</v>
      </c>
      <c r="KJ19">
        <v>1.82365</v>
      </c>
      <c r="KK19">
        <v>99.7684</v>
      </c>
      <c r="KL19">
        <v>96.166899999999998</v>
      </c>
    </row>
    <row r="20" spans="1:298" x14ac:dyDescent="0.2">
      <c r="A20">
        <v>4</v>
      </c>
      <c r="B20">
        <v>1661383226</v>
      </c>
      <c r="C20">
        <v>1565.9000000953699</v>
      </c>
      <c r="D20" t="s">
        <v>456</v>
      </c>
      <c r="E20" t="s">
        <v>457</v>
      </c>
      <c r="F20" t="s">
        <v>435</v>
      </c>
      <c r="H20" t="s">
        <v>436</v>
      </c>
      <c r="J20">
        <v>1661383226</v>
      </c>
      <c r="K20">
        <f t="shared" si="0"/>
        <v>1.1337027321255957E-3</v>
      </c>
      <c r="L20">
        <f t="shared" si="1"/>
        <v>1.1337027321255957</v>
      </c>
      <c r="M20">
        <f t="shared" si="2"/>
        <v>3.0178850934640828</v>
      </c>
      <c r="N20">
        <f t="shared" si="3"/>
        <v>412.142</v>
      </c>
      <c r="O20">
        <f t="shared" si="4"/>
        <v>227.57202130064314</v>
      </c>
      <c r="P20">
        <f t="shared" si="5"/>
        <v>22.936132475145317</v>
      </c>
      <c r="Q20">
        <f t="shared" si="6"/>
        <v>41.5382499858502</v>
      </c>
      <c r="R20">
        <f t="shared" si="7"/>
        <v>2.9440424762240805E-2</v>
      </c>
      <c r="S20">
        <f t="shared" si="8"/>
        <v>3.0280972974669744</v>
      </c>
      <c r="T20">
        <f t="shared" si="9"/>
        <v>2.9282328915539176E-2</v>
      </c>
      <c r="U20">
        <f t="shared" si="10"/>
        <v>1.8315588938948378E-2</v>
      </c>
      <c r="V20">
        <f t="shared" si="11"/>
        <v>198.42570127026735</v>
      </c>
      <c r="W20">
        <f t="shared" si="12"/>
        <v>29.015361622016403</v>
      </c>
      <c r="X20">
        <f t="shared" si="13"/>
        <v>29.230699999999999</v>
      </c>
      <c r="Y20">
        <f t="shared" si="14"/>
        <v>4.0757752098648385</v>
      </c>
      <c r="Z20">
        <f t="shared" si="15"/>
        <v>6.7221284062905688</v>
      </c>
      <c r="AA20">
        <f t="shared" si="16"/>
        <v>0.25759254203972298</v>
      </c>
      <c r="AB20">
        <f t="shared" si="17"/>
        <v>3.8320086506926563</v>
      </c>
      <c r="AC20">
        <f t="shared" si="18"/>
        <v>3.8181826678251154</v>
      </c>
      <c r="AD20">
        <f t="shared" si="19"/>
        <v>-49.996290486738772</v>
      </c>
      <c r="AE20">
        <f t="shared" si="20"/>
        <v>-173.60088104820511</v>
      </c>
      <c r="AF20">
        <f t="shared" si="21"/>
        <v>-12.583929254452112</v>
      </c>
      <c r="AG20">
        <f t="shared" si="22"/>
        <v>-37.755399519128616</v>
      </c>
      <c r="AH20">
        <f t="shared" si="23"/>
        <v>2.1765594773650134</v>
      </c>
      <c r="AI20">
        <f t="shared" si="24"/>
        <v>1.3770365617556317</v>
      </c>
      <c r="AJ20">
        <f t="shared" si="25"/>
        <v>3.0178850934640828</v>
      </c>
      <c r="AK20">
        <v>413.95486132166798</v>
      </c>
      <c r="AL20">
        <v>413.24872121212098</v>
      </c>
      <c r="AM20">
        <v>-4.1032154459696303E-2</v>
      </c>
      <c r="AN20">
        <v>67.0271886451185</v>
      </c>
      <c r="AO20">
        <f t="shared" si="26"/>
        <v>1.1337027321255957</v>
      </c>
      <c r="AP20">
        <v>2.1845463526956999</v>
      </c>
      <c r="AQ20">
        <v>2.5662726060606098</v>
      </c>
      <c r="AR20">
        <v>-1.2933449408008601E-2</v>
      </c>
      <c r="AS20">
        <v>78.963837626004903</v>
      </c>
      <c r="AT20">
        <v>21</v>
      </c>
      <c r="AU20">
        <v>3</v>
      </c>
      <c r="AV20">
        <f t="shared" si="27"/>
        <v>1</v>
      </c>
      <c r="AW20">
        <f t="shared" si="28"/>
        <v>0</v>
      </c>
      <c r="AX20">
        <f t="shared" si="29"/>
        <v>53208.033634137231</v>
      </c>
      <c r="AY20" t="s">
        <v>437</v>
      </c>
      <c r="AZ20">
        <v>7916.06</v>
      </c>
      <c r="BA20">
        <v>359.863846153846</v>
      </c>
      <c r="BB20">
        <v>1298.8760151454401</v>
      </c>
      <c r="BC20">
        <f t="shared" si="30"/>
        <v>0.72294211151974297</v>
      </c>
      <c r="BD20">
        <v>4.0044573686091003E-2</v>
      </c>
      <c r="BE20" t="s">
        <v>458</v>
      </c>
      <c r="BF20">
        <v>8026.57</v>
      </c>
      <c r="BG20">
        <v>247.673038461538</v>
      </c>
      <c r="BH20">
        <v>267.40157100085901</v>
      </c>
      <c r="BI20">
        <f t="shared" si="31"/>
        <v>7.3778671028292608E-2</v>
      </c>
      <c r="BJ20">
        <v>0.5</v>
      </c>
      <c r="BK20">
        <f t="shared" si="32"/>
        <v>1011.5174991037655</v>
      </c>
      <c r="BL20">
        <f t="shared" si="33"/>
        <v>3.0178850934640828</v>
      </c>
      <c r="BM20">
        <f t="shared" si="34"/>
        <v>37.314208402868992</v>
      </c>
      <c r="BN20">
        <f t="shared" si="35"/>
        <v>2.9439337652748931E-3</v>
      </c>
      <c r="BO20">
        <f t="shared" si="36"/>
        <v>3.8573985944954208</v>
      </c>
      <c r="BP20">
        <f t="shared" si="37"/>
        <v>173.9546071016758</v>
      </c>
      <c r="BQ20" t="s">
        <v>459</v>
      </c>
      <c r="BR20">
        <v>187.47</v>
      </c>
      <c r="BS20">
        <f t="shared" si="38"/>
        <v>187.47</v>
      </c>
      <c r="BT20">
        <f t="shared" si="39"/>
        <v>0.29891960133847617</v>
      </c>
      <c r="BU20">
        <f t="shared" si="40"/>
        <v>0.24681777540828004</v>
      </c>
      <c r="BV20">
        <f t="shared" si="41"/>
        <v>0.92808067446854769</v>
      </c>
      <c r="BW20">
        <f t="shared" si="42"/>
        <v>-0.21336845223285292</v>
      </c>
      <c r="BX20">
        <f t="shared" si="43"/>
        <v>1.098467600534168</v>
      </c>
      <c r="BY20">
        <f t="shared" si="44"/>
        <v>0.18682262971863944</v>
      </c>
      <c r="BZ20">
        <f t="shared" si="45"/>
        <v>0.8131773702813605</v>
      </c>
      <c r="CA20">
        <v>2927</v>
      </c>
      <c r="CB20">
        <v>290</v>
      </c>
      <c r="CC20">
        <v>263.24</v>
      </c>
      <c r="CD20">
        <v>155</v>
      </c>
      <c r="CE20">
        <v>8026.57</v>
      </c>
      <c r="CF20">
        <v>262.92</v>
      </c>
      <c r="CG20">
        <v>0.32</v>
      </c>
      <c r="CH20">
        <v>300</v>
      </c>
      <c r="CI20">
        <v>24.1</v>
      </c>
      <c r="CJ20">
        <v>267.40157100085901</v>
      </c>
      <c r="CK20">
        <v>1.06597025629945</v>
      </c>
      <c r="CL20">
        <v>-3.59460286682758</v>
      </c>
      <c r="CM20">
        <v>0.75793151841292195</v>
      </c>
      <c r="CN20">
        <v>0.445464568292604</v>
      </c>
      <c r="CO20">
        <v>-5.6674896551724098E-3</v>
      </c>
      <c r="CP20">
        <v>290</v>
      </c>
      <c r="CQ20">
        <v>262.70999999999998</v>
      </c>
      <c r="CR20">
        <v>665</v>
      </c>
      <c r="CS20">
        <v>8010.02</v>
      </c>
      <c r="CT20">
        <v>262.91000000000003</v>
      </c>
      <c r="CU20">
        <v>-0.2</v>
      </c>
      <c r="DI20">
        <f t="shared" si="46"/>
        <v>1199.92</v>
      </c>
      <c r="DJ20">
        <f t="shared" si="47"/>
        <v>1011.5174991037655</v>
      </c>
      <c r="DK20">
        <f t="shared" si="48"/>
        <v>0.84298744841636564</v>
      </c>
      <c r="DL20">
        <f t="shared" si="49"/>
        <v>0.16536577544358569</v>
      </c>
      <c r="DM20">
        <v>2</v>
      </c>
      <c r="DN20">
        <v>0.5</v>
      </c>
      <c r="DO20" t="s">
        <v>439</v>
      </c>
      <c r="DP20">
        <v>2</v>
      </c>
      <c r="DQ20" t="b">
        <v>1</v>
      </c>
      <c r="DR20">
        <v>1661383226</v>
      </c>
      <c r="DS20">
        <v>412.142</v>
      </c>
      <c r="DT20">
        <v>412.92599999999999</v>
      </c>
      <c r="DU20">
        <v>2.5558299999999998</v>
      </c>
      <c r="DV20">
        <v>2.1634099999999998</v>
      </c>
      <c r="DW20">
        <v>414.89699999999999</v>
      </c>
      <c r="DX20">
        <v>2.6834199999999999</v>
      </c>
      <c r="DY20">
        <v>700.024</v>
      </c>
      <c r="DZ20">
        <v>100.71599999999999</v>
      </c>
      <c r="EA20">
        <v>7.0258100000000004E-2</v>
      </c>
      <c r="EB20">
        <v>28.167300000000001</v>
      </c>
      <c r="EC20">
        <v>29.230699999999999</v>
      </c>
      <c r="ED20">
        <v>999.9</v>
      </c>
      <c r="EE20">
        <v>0</v>
      </c>
      <c r="EF20">
        <v>0</v>
      </c>
      <c r="EG20">
        <v>10031.200000000001</v>
      </c>
      <c r="EH20">
        <v>0</v>
      </c>
      <c r="EI20">
        <v>1.4257299999999999</v>
      </c>
      <c r="EJ20">
        <v>-0.78420999999999996</v>
      </c>
      <c r="EK20">
        <v>413.19799999999998</v>
      </c>
      <c r="EL20">
        <v>413.82100000000003</v>
      </c>
      <c r="EM20">
        <v>0.392426</v>
      </c>
      <c r="EN20">
        <v>412.92599999999999</v>
      </c>
      <c r="EO20">
        <v>2.1634099999999998</v>
      </c>
      <c r="EP20">
        <v>0.25741399999999998</v>
      </c>
      <c r="EQ20">
        <v>0.21789</v>
      </c>
      <c r="ER20">
        <v>-11.395300000000001</v>
      </c>
      <c r="ES20">
        <v>-13.4597</v>
      </c>
      <c r="ET20">
        <v>1199.92</v>
      </c>
      <c r="EU20">
        <v>0.90000100000000005</v>
      </c>
      <c r="EV20">
        <v>9.9999299999999999E-2</v>
      </c>
      <c r="EW20">
        <v>0</v>
      </c>
      <c r="EX20">
        <v>247.22300000000001</v>
      </c>
      <c r="EY20">
        <v>5.0003000000000002</v>
      </c>
      <c r="EZ20">
        <v>2961.62</v>
      </c>
      <c r="FA20">
        <v>13169.1</v>
      </c>
      <c r="FB20">
        <v>41.75</v>
      </c>
      <c r="FC20">
        <v>43.686999999999998</v>
      </c>
      <c r="FD20">
        <v>43.125</v>
      </c>
      <c r="FE20">
        <v>43.5</v>
      </c>
      <c r="FF20">
        <v>43.5</v>
      </c>
      <c r="FG20">
        <v>1075.43</v>
      </c>
      <c r="FH20">
        <v>119.49</v>
      </c>
      <c r="FI20">
        <v>0</v>
      </c>
      <c r="FJ20">
        <v>236.60000014305101</v>
      </c>
      <c r="FK20">
        <v>0</v>
      </c>
      <c r="FL20">
        <v>247.673038461538</v>
      </c>
      <c r="FM20">
        <v>-2.1711794875385699</v>
      </c>
      <c r="FN20">
        <v>-27.218803418027299</v>
      </c>
      <c r="FO20">
        <v>2965.2688461538501</v>
      </c>
      <c r="FP20">
        <v>15</v>
      </c>
      <c r="FQ20">
        <v>1661382786</v>
      </c>
      <c r="FR20" t="s">
        <v>450</v>
      </c>
      <c r="FS20">
        <v>1661382771</v>
      </c>
      <c r="FT20">
        <v>1661382786</v>
      </c>
      <c r="FU20">
        <v>15</v>
      </c>
      <c r="FV20">
        <v>2.3E-2</v>
      </c>
      <c r="FW20">
        <v>9.5000000000000001E-2</v>
      </c>
      <c r="FX20">
        <v>-2.7549999999999999</v>
      </c>
      <c r="FY20">
        <v>-0.127</v>
      </c>
      <c r="FZ20">
        <v>408</v>
      </c>
      <c r="GA20">
        <v>1</v>
      </c>
      <c r="GB20">
        <v>0.26</v>
      </c>
      <c r="GC20">
        <v>0.2</v>
      </c>
      <c r="GD20">
        <v>-0.74471914285714302</v>
      </c>
      <c r="GE20">
        <v>-0.41688662337662402</v>
      </c>
      <c r="GF20">
        <v>5.2214288132369203E-2</v>
      </c>
      <c r="GG20">
        <v>1</v>
      </c>
      <c r="GH20">
        <v>247.817382352941</v>
      </c>
      <c r="GI20">
        <v>-2.4340259701804201</v>
      </c>
      <c r="GJ20">
        <v>0.31016200839768598</v>
      </c>
      <c r="GK20">
        <v>0</v>
      </c>
      <c r="GL20">
        <v>0.37459847619047598</v>
      </c>
      <c r="GM20">
        <v>0.25802610389610497</v>
      </c>
      <c r="GN20">
        <v>2.8539749369238601E-2</v>
      </c>
      <c r="GO20">
        <v>0</v>
      </c>
      <c r="GP20">
        <v>1</v>
      </c>
      <c r="GQ20">
        <v>3</v>
      </c>
      <c r="GR20" t="s">
        <v>460</v>
      </c>
      <c r="GS20">
        <v>3.3243800000000001</v>
      </c>
      <c r="GT20">
        <v>2.8324600000000002</v>
      </c>
      <c r="GU20">
        <v>0.101324</v>
      </c>
      <c r="GV20">
        <v>0.100924</v>
      </c>
      <c r="GW20">
        <v>2.04557E-2</v>
      </c>
      <c r="GX20">
        <v>1.7114399999999998E-2</v>
      </c>
      <c r="GY20">
        <v>31451.200000000001</v>
      </c>
      <c r="GZ20">
        <v>28367.599999999999</v>
      </c>
      <c r="HA20">
        <v>31219.8</v>
      </c>
      <c r="HB20">
        <v>28881.599999999999</v>
      </c>
      <c r="HC20">
        <v>40788.1</v>
      </c>
      <c r="HD20">
        <v>38611.4</v>
      </c>
      <c r="HE20">
        <v>44275.7</v>
      </c>
      <c r="HF20">
        <v>41940</v>
      </c>
      <c r="HG20">
        <v>2.3544999999999998</v>
      </c>
      <c r="HH20">
        <v>2.3531</v>
      </c>
      <c r="HI20">
        <v>0.24271799999999999</v>
      </c>
      <c r="HJ20">
        <v>0</v>
      </c>
      <c r="HK20">
        <v>25.262799999999999</v>
      </c>
      <c r="HL20">
        <v>999.9</v>
      </c>
      <c r="HM20">
        <v>30.881</v>
      </c>
      <c r="HN20">
        <v>31.37</v>
      </c>
      <c r="HO20">
        <v>14.127599999999999</v>
      </c>
      <c r="HP20">
        <v>61.986199999999997</v>
      </c>
      <c r="HQ20">
        <v>36.854999999999997</v>
      </c>
      <c r="HR20">
        <v>2</v>
      </c>
      <c r="HS20">
        <v>-2.88542E-2</v>
      </c>
      <c r="HT20">
        <v>-0.63405199999999995</v>
      </c>
      <c r="HU20">
        <v>20.249400000000001</v>
      </c>
      <c r="HV20">
        <v>5.2222299999999997</v>
      </c>
      <c r="HW20">
        <v>11.986000000000001</v>
      </c>
      <c r="HX20">
        <v>4.9906499999999996</v>
      </c>
      <c r="HY20">
        <v>3.2949000000000002</v>
      </c>
      <c r="HZ20">
        <v>-18136.400000000001</v>
      </c>
      <c r="IA20">
        <v>9999</v>
      </c>
      <c r="IB20">
        <v>19.2</v>
      </c>
      <c r="IC20">
        <v>9098</v>
      </c>
      <c r="ID20">
        <v>1.8772899999999999</v>
      </c>
      <c r="IE20">
        <v>1.87619</v>
      </c>
      <c r="IF20">
        <v>1.8747400000000001</v>
      </c>
      <c r="IG20">
        <v>1.8767799999999999</v>
      </c>
      <c r="IH20">
        <v>1.8775500000000001</v>
      </c>
      <c r="II20">
        <v>1.8750100000000001</v>
      </c>
      <c r="IJ20">
        <v>1.87897</v>
      </c>
      <c r="IK20">
        <v>1.88066</v>
      </c>
      <c r="IL20">
        <v>5</v>
      </c>
      <c r="IM20">
        <v>0</v>
      </c>
      <c r="IN20">
        <v>0</v>
      </c>
      <c r="IO20">
        <v>0</v>
      </c>
      <c r="IP20" t="s">
        <v>442</v>
      </c>
      <c r="IQ20" t="s">
        <v>443</v>
      </c>
      <c r="IR20" t="s">
        <v>444</v>
      </c>
      <c r="IS20" t="s">
        <v>445</v>
      </c>
      <c r="IT20" t="s">
        <v>445</v>
      </c>
      <c r="IU20" t="s">
        <v>444</v>
      </c>
      <c r="IV20">
        <v>0</v>
      </c>
      <c r="IW20">
        <v>100</v>
      </c>
      <c r="IX20">
        <v>100</v>
      </c>
      <c r="IY20">
        <v>-2.7549999999999999</v>
      </c>
      <c r="IZ20">
        <v>-0.12759999999999999</v>
      </c>
      <c r="JA20">
        <v>-2.75489999999991</v>
      </c>
      <c r="JB20">
        <v>0</v>
      </c>
      <c r="JC20">
        <v>0</v>
      </c>
      <c r="JD20">
        <v>0</v>
      </c>
      <c r="JE20">
        <v>-0.124380895787941</v>
      </c>
      <c r="JF20">
        <v>-4.04678581008747E-3</v>
      </c>
      <c r="JG20">
        <v>1.0821509135867399E-3</v>
      </c>
      <c r="JH20">
        <v>-7.3057732816702703E-6</v>
      </c>
      <c r="JI20">
        <v>2</v>
      </c>
      <c r="JJ20">
        <v>9</v>
      </c>
      <c r="JK20">
        <v>2</v>
      </c>
      <c r="JL20">
        <v>33</v>
      </c>
      <c r="JM20">
        <v>7.6</v>
      </c>
      <c r="JN20">
        <v>7.3</v>
      </c>
      <c r="JO20">
        <v>0.157471</v>
      </c>
      <c r="JP20">
        <v>4.99878</v>
      </c>
      <c r="JQ20">
        <v>2.2485400000000002</v>
      </c>
      <c r="JR20">
        <v>2.5854499999999998</v>
      </c>
      <c r="JS20">
        <v>2.19482</v>
      </c>
      <c r="JT20">
        <v>2.3962400000000001</v>
      </c>
      <c r="JU20">
        <v>33.109900000000003</v>
      </c>
      <c r="JV20">
        <v>24.288900000000002</v>
      </c>
      <c r="JW20">
        <v>2</v>
      </c>
      <c r="JX20">
        <v>707.95100000000002</v>
      </c>
      <c r="JY20">
        <v>756.16300000000001</v>
      </c>
      <c r="JZ20">
        <v>27.726400000000002</v>
      </c>
      <c r="KA20">
        <v>27.031600000000001</v>
      </c>
      <c r="KB20">
        <v>29.997299999999999</v>
      </c>
      <c r="KC20">
        <v>26.8294</v>
      </c>
      <c r="KD20">
        <v>26.799800000000001</v>
      </c>
      <c r="KE20">
        <v>-1</v>
      </c>
      <c r="KF20">
        <v>100</v>
      </c>
      <c r="KG20">
        <v>0</v>
      </c>
      <c r="KH20">
        <v>27.393599999999999</v>
      </c>
      <c r="KI20">
        <v>400</v>
      </c>
      <c r="KJ20">
        <v>2.16432</v>
      </c>
      <c r="KK20">
        <v>99.762799999999999</v>
      </c>
      <c r="KL20">
        <v>96.169399999999996</v>
      </c>
    </row>
    <row r="21" spans="1:298" x14ac:dyDescent="0.2">
      <c r="A21">
        <v>5</v>
      </c>
      <c r="B21">
        <v>1661383466.0999999</v>
      </c>
      <c r="C21">
        <v>1806</v>
      </c>
      <c r="D21" t="s">
        <v>461</v>
      </c>
      <c r="E21" t="s">
        <v>462</v>
      </c>
      <c r="F21" t="s">
        <v>435</v>
      </c>
      <c r="H21" t="s">
        <v>436</v>
      </c>
      <c r="J21">
        <v>1661383466.0999999</v>
      </c>
      <c r="K21">
        <f t="shared" si="0"/>
        <v>1.0133770024384613E-3</v>
      </c>
      <c r="L21">
        <f t="shared" si="1"/>
        <v>1.0133770024384614</v>
      </c>
      <c r="M21">
        <f t="shared" si="2"/>
        <v>2.3498651625375286</v>
      </c>
      <c r="N21">
        <f t="shared" si="3"/>
        <v>407.79599999999999</v>
      </c>
      <c r="O21">
        <f t="shared" si="4"/>
        <v>216.09910820506633</v>
      </c>
      <c r="P21">
        <f t="shared" si="5"/>
        <v>21.779916010541466</v>
      </c>
      <c r="Q21">
        <f t="shared" si="6"/>
        <v>41.100413153979595</v>
      </c>
      <c r="R21">
        <f t="shared" si="7"/>
        <v>2.2329934080692272E-2</v>
      </c>
      <c r="S21">
        <f t="shared" si="8"/>
        <v>3.019424478159948</v>
      </c>
      <c r="T21">
        <f t="shared" si="9"/>
        <v>2.2238595173454192E-2</v>
      </c>
      <c r="U21">
        <f t="shared" si="10"/>
        <v>1.3907297165171993E-2</v>
      </c>
      <c r="V21">
        <f t="shared" si="11"/>
        <v>198.43904827023792</v>
      </c>
      <c r="W21">
        <f t="shared" si="12"/>
        <v>31.852836410657694</v>
      </c>
      <c r="X21">
        <f t="shared" si="13"/>
        <v>32.061199999999999</v>
      </c>
      <c r="Y21">
        <f t="shared" si="14"/>
        <v>4.7916488620700983</v>
      </c>
      <c r="Z21">
        <f t="shared" si="15"/>
        <v>6.999911640282007</v>
      </c>
      <c r="AA21">
        <f t="shared" si="16"/>
        <v>0.31531925419885792</v>
      </c>
      <c r="AB21">
        <f t="shared" si="17"/>
        <v>4.5046176352328153</v>
      </c>
      <c r="AC21">
        <f t="shared" si="18"/>
        <v>4.4763296078712402</v>
      </c>
      <c r="AD21">
        <f t="shared" si="19"/>
        <v>-44.689925807536142</v>
      </c>
      <c r="AE21">
        <f t="shared" si="20"/>
        <v>-177.02674355738282</v>
      </c>
      <c r="AF21">
        <f t="shared" si="21"/>
        <v>-13.233168872425686</v>
      </c>
      <c r="AG21">
        <f t="shared" si="22"/>
        <v>-36.510789967106746</v>
      </c>
      <c r="AH21">
        <f t="shared" si="23"/>
        <v>2.3717845850290575</v>
      </c>
      <c r="AI21">
        <f t="shared" si="24"/>
        <v>1.271126997251059</v>
      </c>
      <c r="AJ21">
        <f t="shared" si="25"/>
        <v>2.3498651625375286</v>
      </c>
      <c r="AK21">
        <v>409.74552536820102</v>
      </c>
      <c r="AL21">
        <v>409.07582424242401</v>
      </c>
      <c r="AM21">
        <v>-9.8305627096167991E-4</v>
      </c>
      <c r="AN21">
        <v>67.0271886451185</v>
      </c>
      <c r="AO21">
        <f t="shared" si="26"/>
        <v>1.0133770024384614</v>
      </c>
      <c r="AP21">
        <v>2.7981777226875</v>
      </c>
      <c r="AQ21">
        <v>3.1355662424242401</v>
      </c>
      <c r="AR21">
        <v>-1.0829454887215199E-2</v>
      </c>
      <c r="AS21">
        <v>78.963837626004903</v>
      </c>
      <c r="AT21">
        <v>19</v>
      </c>
      <c r="AU21">
        <v>3</v>
      </c>
      <c r="AV21">
        <f t="shared" si="27"/>
        <v>1</v>
      </c>
      <c r="AW21">
        <f t="shared" si="28"/>
        <v>0</v>
      </c>
      <c r="AX21">
        <f t="shared" si="29"/>
        <v>52452.427891860156</v>
      </c>
      <c r="AY21" t="s">
        <v>437</v>
      </c>
      <c r="AZ21">
        <v>7916.06</v>
      </c>
      <c r="BA21">
        <v>359.863846153846</v>
      </c>
      <c r="BB21">
        <v>1298.8760151454401</v>
      </c>
      <c r="BC21">
        <f t="shared" si="30"/>
        <v>0.72294211151974297</v>
      </c>
      <c r="BD21">
        <v>4.0044573686091003E-2</v>
      </c>
      <c r="BE21" t="s">
        <v>463</v>
      </c>
      <c r="BF21">
        <v>8025.07</v>
      </c>
      <c r="BG21">
        <v>228.77116000000001</v>
      </c>
      <c r="BH21">
        <v>249.74728667907399</v>
      </c>
      <c r="BI21">
        <f t="shared" si="31"/>
        <v>8.3989407684850526E-2</v>
      </c>
      <c r="BJ21">
        <v>0.5</v>
      </c>
      <c r="BK21">
        <f t="shared" si="32"/>
        <v>1011.5849991037503</v>
      </c>
      <c r="BL21">
        <f t="shared" si="33"/>
        <v>2.3498651625375286</v>
      </c>
      <c r="BM21">
        <f t="shared" si="34"/>
        <v>42.481212448802019</v>
      </c>
      <c r="BN21">
        <f t="shared" si="35"/>
        <v>2.2833677752219588E-3</v>
      </c>
      <c r="BO21">
        <f t="shared" si="36"/>
        <v>4.200761267186456</v>
      </c>
      <c r="BP21">
        <f t="shared" si="37"/>
        <v>166.30689426732334</v>
      </c>
      <c r="BQ21" t="s">
        <v>464</v>
      </c>
      <c r="BR21">
        <v>179.9</v>
      </c>
      <c r="BS21">
        <f t="shared" si="38"/>
        <v>179.9</v>
      </c>
      <c r="BT21">
        <f t="shared" si="39"/>
        <v>0.27967185392819882</v>
      </c>
      <c r="BU21">
        <f t="shared" si="40"/>
        <v>0.30031412351710379</v>
      </c>
      <c r="BV21">
        <f t="shared" si="41"/>
        <v>0.9375792816524352</v>
      </c>
      <c r="BW21">
        <f t="shared" si="42"/>
        <v>-0.19049021127362475</v>
      </c>
      <c r="BX21">
        <f t="shared" si="43"/>
        <v>1.1172685116456225</v>
      </c>
      <c r="BY21">
        <f t="shared" si="44"/>
        <v>0.23615962265841103</v>
      </c>
      <c r="BZ21">
        <f t="shared" si="45"/>
        <v>0.76384037734158894</v>
      </c>
      <c r="CA21">
        <v>2929</v>
      </c>
      <c r="CB21">
        <v>290</v>
      </c>
      <c r="CC21">
        <v>243.67</v>
      </c>
      <c r="CD21">
        <v>135</v>
      </c>
      <c r="CE21">
        <v>8025.07</v>
      </c>
      <c r="CF21">
        <v>243.59</v>
      </c>
      <c r="CG21">
        <v>0.08</v>
      </c>
      <c r="CH21">
        <v>300</v>
      </c>
      <c r="CI21">
        <v>24.1</v>
      </c>
      <c r="CJ21">
        <v>249.74728667907399</v>
      </c>
      <c r="CK21">
        <v>1.01302103722882</v>
      </c>
      <c r="CL21">
        <v>-4.9446309035118796</v>
      </c>
      <c r="CM21">
        <v>0.71995615522698797</v>
      </c>
      <c r="CN21">
        <v>0.62750547640225596</v>
      </c>
      <c r="CO21">
        <v>-5.6651030033370497E-3</v>
      </c>
      <c r="CP21">
        <v>290</v>
      </c>
      <c r="CQ21">
        <v>243.28</v>
      </c>
      <c r="CR21">
        <v>735</v>
      </c>
      <c r="CS21">
        <v>8004.01</v>
      </c>
      <c r="CT21">
        <v>243.57</v>
      </c>
      <c r="CU21">
        <v>-0.28999999999999998</v>
      </c>
      <c r="DI21">
        <f t="shared" si="46"/>
        <v>1200</v>
      </c>
      <c r="DJ21">
        <f t="shared" si="47"/>
        <v>1011.5849991037503</v>
      </c>
      <c r="DK21">
        <f t="shared" si="48"/>
        <v>0.84298749925312522</v>
      </c>
      <c r="DL21">
        <f t="shared" si="49"/>
        <v>0.16536587355853161</v>
      </c>
      <c r="DM21">
        <v>2</v>
      </c>
      <c r="DN21">
        <v>0.5</v>
      </c>
      <c r="DO21" t="s">
        <v>439</v>
      </c>
      <c r="DP21">
        <v>2</v>
      </c>
      <c r="DQ21" t="b">
        <v>1</v>
      </c>
      <c r="DR21">
        <v>1661383466.0999999</v>
      </c>
      <c r="DS21">
        <v>407.79599999999999</v>
      </c>
      <c r="DT21">
        <v>408.62200000000001</v>
      </c>
      <c r="DU21">
        <v>3.1285799999999999</v>
      </c>
      <c r="DV21">
        <v>2.7664300000000002</v>
      </c>
      <c r="DW21">
        <v>410.55099999999999</v>
      </c>
      <c r="DX21">
        <v>3.2549199999999998</v>
      </c>
      <c r="DY21">
        <v>699.79300000000001</v>
      </c>
      <c r="DZ21">
        <v>100.71599999999999</v>
      </c>
      <c r="EA21">
        <v>7.0700100000000002E-2</v>
      </c>
      <c r="EB21">
        <v>30.973700000000001</v>
      </c>
      <c r="EC21">
        <v>32.061199999999999</v>
      </c>
      <c r="ED21">
        <v>999.9</v>
      </c>
      <c r="EE21">
        <v>0</v>
      </c>
      <c r="EF21">
        <v>0</v>
      </c>
      <c r="EG21">
        <v>9978.75</v>
      </c>
      <c r="EH21">
        <v>0</v>
      </c>
      <c r="EI21">
        <v>1.4257299999999999</v>
      </c>
      <c r="EJ21">
        <v>-0.826569</v>
      </c>
      <c r="EK21">
        <v>409.07600000000002</v>
      </c>
      <c r="EL21">
        <v>409.75599999999997</v>
      </c>
      <c r="EM21">
        <v>0.36214400000000002</v>
      </c>
      <c r="EN21">
        <v>408.62200000000001</v>
      </c>
      <c r="EO21">
        <v>2.7664300000000002</v>
      </c>
      <c r="EP21">
        <v>0.31509700000000002</v>
      </c>
      <c r="EQ21">
        <v>0.27862300000000001</v>
      </c>
      <c r="ER21">
        <v>-8.8403899999999993</v>
      </c>
      <c r="ES21">
        <v>-10.4016</v>
      </c>
      <c r="ET21">
        <v>1200</v>
      </c>
      <c r="EU21">
        <v>0.89999799999999996</v>
      </c>
      <c r="EV21">
        <v>0.10000199999999999</v>
      </c>
      <c r="EW21">
        <v>0</v>
      </c>
      <c r="EX21">
        <v>228.429</v>
      </c>
      <c r="EY21">
        <v>5.0003000000000002</v>
      </c>
      <c r="EZ21">
        <v>2749.92</v>
      </c>
      <c r="FA21">
        <v>13170</v>
      </c>
      <c r="FB21">
        <v>42.186999999999998</v>
      </c>
      <c r="FC21">
        <v>44.061999999999998</v>
      </c>
      <c r="FD21">
        <v>43.561999999999998</v>
      </c>
      <c r="FE21">
        <v>43.875</v>
      </c>
      <c r="FF21">
        <v>44.186999999999998</v>
      </c>
      <c r="FG21">
        <v>1075.5</v>
      </c>
      <c r="FH21">
        <v>119.5</v>
      </c>
      <c r="FI21">
        <v>0</v>
      </c>
      <c r="FJ21">
        <v>237</v>
      </c>
      <c r="FK21">
        <v>0</v>
      </c>
      <c r="FL21">
        <v>228.77116000000001</v>
      </c>
      <c r="FM21">
        <v>-3.9491538375241499</v>
      </c>
      <c r="FN21">
        <v>-32.933846104341498</v>
      </c>
      <c r="FO21">
        <v>2754.0459999999998</v>
      </c>
      <c r="FP21">
        <v>15</v>
      </c>
      <c r="FQ21">
        <v>1661382786</v>
      </c>
      <c r="FR21" t="s">
        <v>450</v>
      </c>
      <c r="FS21">
        <v>1661382771</v>
      </c>
      <c r="FT21">
        <v>1661382786</v>
      </c>
      <c r="FU21">
        <v>15</v>
      </c>
      <c r="FV21">
        <v>2.3E-2</v>
      </c>
      <c r="FW21">
        <v>9.5000000000000001E-2</v>
      </c>
      <c r="FX21">
        <v>-2.7549999999999999</v>
      </c>
      <c r="FY21">
        <v>-0.127</v>
      </c>
      <c r="FZ21">
        <v>408</v>
      </c>
      <c r="GA21">
        <v>1</v>
      </c>
      <c r="GB21">
        <v>0.26</v>
      </c>
      <c r="GC21">
        <v>0.2</v>
      </c>
      <c r="GD21">
        <v>-0.81703700000000001</v>
      </c>
      <c r="GE21">
        <v>1.6508415584415001E-2</v>
      </c>
      <c r="GF21">
        <v>2.3027272848888201E-2</v>
      </c>
      <c r="GG21">
        <v>1</v>
      </c>
      <c r="GH21">
        <v>228.95249999999999</v>
      </c>
      <c r="GI21">
        <v>-3.1933537122948699</v>
      </c>
      <c r="GJ21">
        <v>0.37340958823821402</v>
      </c>
      <c r="GK21">
        <v>0</v>
      </c>
      <c r="GL21">
        <v>0.359044095238095</v>
      </c>
      <c r="GM21">
        <v>6.3990779220779295E-2</v>
      </c>
      <c r="GN21">
        <v>1.6158681213587898E-2</v>
      </c>
      <c r="GO21">
        <v>1</v>
      </c>
      <c r="GP21">
        <v>2</v>
      </c>
      <c r="GQ21">
        <v>3</v>
      </c>
      <c r="GR21" t="s">
        <v>451</v>
      </c>
      <c r="GS21">
        <v>3.3243499999999999</v>
      </c>
      <c r="GT21">
        <v>2.8324400000000001</v>
      </c>
      <c r="GU21">
        <v>0.100504</v>
      </c>
      <c r="GV21">
        <v>0.10011200000000001</v>
      </c>
      <c r="GW21">
        <v>2.42513E-2</v>
      </c>
      <c r="GX21">
        <v>2.12888E-2</v>
      </c>
      <c r="GY21">
        <v>31476.6</v>
      </c>
      <c r="GZ21">
        <v>28390.2</v>
      </c>
      <c r="HA21">
        <v>31216.9</v>
      </c>
      <c r="HB21">
        <v>28878.9</v>
      </c>
      <c r="HC21">
        <v>40625.4</v>
      </c>
      <c r="HD21">
        <v>38443.4</v>
      </c>
      <c r="HE21">
        <v>44271.3</v>
      </c>
      <c r="HF21">
        <v>41936.6</v>
      </c>
      <c r="HG21">
        <v>2.3567300000000002</v>
      </c>
      <c r="HH21">
        <v>2.3530000000000002</v>
      </c>
      <c r="HI21">
        <v>0.28674300000000003</v>
      </c>
      <c r="HJ21">
        <v>0</v>
      </c>
      <c r="HK21">
        <v>27.392600000000002</v>
      </c>
      <c r="HL21">
        <v>999.9</v>
      </c>
      <c r="HM21">
        <v>30.838999999999999</v>
      </c>
      <c r="HN21">
        <v>31.411000000000001</v>
      </c>
      <c r="HO21">
        <v>14.1402</v>
      </c>
      <c r="HP21">
        <v>61.863500000000002</v>
      </c>
      <c r="HQ21">
        <v>36.8429</v>
      </c>
      <c r="HR21">
        <v>2</v>
      </c>
      <c r="HS21">
        <v>-2.06199E-2</v>
      </c>
      <c r="HT21">
        <v>-4.6789500000000004</v>
      </c>
      <c r="HU21">
        <v>20.153099999999998</v>
      </c>
      <c r="HV21">
        <v>5.2234299999999996</v>
      </c>
      <c r="HW21">
        <v>11.9848</v>
      </c>
      <c r="HX21">
        <v>4.9912999999999998</v>
      </c>
      <c r="HY21">
        <v>3.2950300000000001</v>
      </c>
      <c r="HZ21">
        <v>-18063.3</v>
      </c>
      <c r="IA21">
        <v>9999</v>
      </c>
      <c r="IB21">
        <v>19.3</v>
      </c>
      <c r="IC21">
        <v>9098</v>
      </c>
      <c r="ID21">
        <v>1.8772599999999999</v>
      </c>
      <c r="IE21">
        <v>1.8762000000000001</v>
      </c>
      <c r="IF21">
        <v>1.8747</v>
      </c>
      <c r="IG21">
        <v>1.8767499999999999</v>
      </c>
      <c r="IH21">
        <v>1.8775200000000001</v>
      </c>
      <c r="II21">
        <v>1.875</v>
      </c>
      <c r="IJ21">
        <v>1.8789499999999999</v>
      </c>
      <c r="IK21">
        <v>1.8806499999999999</v>
      </c>
      <c r="IL21">
        <v>5</v>
      </c>
      <c r="IM21">
        <v>0</v>
      </c>
      <c r="IN21">
        <v>0</v>
      </c>
      <c r="IO21">
        <v>0</v>
      </c>
      <c r="IP21" t="s">
        <v>442</v>
      </c>
      <c r="IQ21" t="s">
        <v>443</v>
      </c>
      <c r="IR21" t="s">
        <v>444</v>
      </c>
      <c r="IS21" t="s">
        <v>445</v>
      </c>
      <c r="IT21" t="s">
        <v>445</v>
      </c>
      <c r="IU21" t="s">
        <v>444</v>
      </c>
      <c r="IV21">
        <v>0</v>
      </c>
      <c r="IW21">
        <v>100</v>
      </c>
      <c r="IX21">
        <v>100</v>
      </c>
      <c r="IY21">
        <v>-2.7549999999999999</v>
      </c>
      <c r="IZ21">
        <v>-0.1263</v>
      </c>
      <c r="JA21">
        <v>-2.75489999999991</v>
      </c>
      <c r="JB21">
        <v>0</v>
      </c>
      <c r="JC21">
        <v>0</v>
      </c>
      <c r="JD21">
        <v>0</v>
      </c>
      <c r="JE21">
        <v>-0.124380895787941</v>
      </c>
      <c r="JF21">
        <v>-4.04678581008747E-3</v>
      </c>
      <c r="JG21">
        <v>1.0821509135867399E-3</v>
      </c>
      <c r="JH21">
        <v>-7.3057732816702703E-6</v>
      </c>
      <c r="JI21">
        <v>2</v>
      </c>
      <c r="JJ21">
        <v>9</v>
      </c>
      <c r="JK21">
        <v>2</v>
      </c>
      <c r="JL21">
        <v>33</v>
      </c>
      <c r="JM21">
        <v>11.6</v>
      </c>
      <c r="JN21">
        <v>11.3</v>
      </c>
      <c r="JO21">
        <v>0.158691</v>
      </c>
      <c r="JP21">
        <v>4.99878</v>
      </c>
      <c r="JQ21">
        <v>2.2485400000000002</v>
      </c>
      <c r="JR21">
        <v>2.5854499999999998</v>
      </c>
      <c r="JS21">
        <v>2.19482</v>
      </c>
      <c r="JT21">
        <v>2.32544</v>
      </c>
      <c r="JU21">
        <v>33.109900000000003</v>
      </c>
      <c r="JV21">
        <v>24.218800000000002</v>
      </c>
      <c r="JW21">
        <v>2</v>
      </c>
      <c r="JX21">
        <v>710.50099999999998</v>
      </c>
      <c r="JY21">
        <v>756.91700000000003</v>
      </c>
      <c r="JZ21">
        <v>29.865100000000002</v>
      </c>
      <c r="KA21">
        <v>27.118200000000002</v>
      </c>
      <c r="KB21">
        <v>30.003399999999999</v>
      </c>
      <c r="KC21">
        <v>26.888400000000001</v>
      </c>
      <c r="KD21">
        <v>26.857199999999999</v>
      </c>
      <c r="KE21">
        <v>-1</v>
      </c>
      <c r="KF21">
        <v>100</v>
      </c>
      <c r="KG21">
        <v>0</v>
      </c>
      <c r="KH21">
        <v>31.5396</v>
      </c>
      <c r="KI21">
        <v>400</v>
      </c>
      <c r="KJ21">
        <v>2.6175000000000002</v>
      </c>
      <c r="KK21">
        <v>99.753299999999996</v>
      </c>
      <c r="KL21">
        <v>96.161000000000001</v>
      </c>
    </row>
    <row r="22" spans="1:298" x14ac:dyDescent="0.2">
      <c r="A22">
        <v>6</v>
      </c>
      <c r="B22">
        <v>1661383706.0999999</v>
      </c>
      <c r="C22">
        <v>2046</v>
      </c>
      <c r="D22" t="s">
        <v>465</v>
      </c>
      <c r="E22" t="s">
        <v>466</v>
      </c>
      <c r="F22" t="s">
        <v>435</v>
      </c>
      <c r="H22" t="s">
        <v>436</v>
      </c>
      <c r="J22">
        <v>1661383706.0999999</v>
      </c>
      <c r="K22">
        <f t="shared" si="0"/>
        <v>9.2302443983957724E-4</v>
      </c>
      <c r="L22">
        <f t="shared" si="1"/>
        <v>0.92302443983957727</v>
      </c>
      <c r="M22">
        <f t="shared" si="2"/>
        <v>1.8264829468221071</v>
      </c>
      <c r="N22">
        <f t="shared" si="3"/>
        <v>405.70100000000002</v>
      </c>
      <c r="O22">
        <f t="shared" si="4"/>
        <v>207.94729598189619</v>
      </c>
      <c r="P22">
        <f t="shared" si="5"/>
        <v>20.958262325396113</v>
      </c>
      <c r="Q22">
        <f t="shared" si="6"/>
        <v>40.889149067924301</v>
      </c>
      <c r="R22">
        <f t="shared" si="7"/>
        <v>1.7115236835324343E-2</v>
      </c>
      <c r="S22">
        <f t="shared" si="8"/>
        <v>3.0197344436823803</v>
      </c>
      <c r="T22">
        <f t="shared" si="9"/>
        <v>1.7061527419920373E-2</v>
      </c>
      <c r="U22">
        <f t="shared" si="10"/>
        <v>1.0668266086978431E-2</v>
      </c>
      <c r="V22">
        <f t="shared" si="11"/>
        <v>198.436294270513</v>
      </c>
      <c r="W22">
        <f t="shared" si="12"/>
        <v>34.949108727772128</v>
      </c>
      <c r="X22">
        <f t="shared" si="13"/>
        <v>35.0745</v>
      </c>
      <c r="Y22">
        <f t="shared" si="14"/>
        <v>5.6717158810941219</v>
      </c>
      <c r="Z22">
        <f t="shared" si="15"/>
        <v>7.1481217356580515</v>
      </c>
      <c r="AA22">
        <f t="shared" si="16"/>
        <v>0.38297426424199793</v>
      </c>
      <c r="AB22">
        <f t="shared" si="17"/>
        <v>5.3576908508923369</v>
      </c>
      <c r="AC22">
        <f t="shared" si="18"/>
        <v>5.288741616852124</v>
      </c>
      <c r="AD22">
        <f t="shared" si="19"/>
        <v>-40.705377796925355</v>
      </c>
      <c r="AE22">
        <f t="shared" si="20"/>
        <v>-166.91876138799819</v>
      </c>
      <c r="AF22">
        <f t="shared" si="21"/>
        <v>-12.854234212347897</v>
      </c>
      <c r="AG22">
        <f t="shared" si="22"/>
        <v>-22.042079126758438</v>
      </c>
      <c r="AH22">
        <f t="shared" si="23"/>
        <v>1.8868217081011713</v>
      </c>
      <c r="AI22">
        <f t="shared" si="24"/>
        <v>0.93097552606246359</v>
      </c>
      <c r="AJ22">
        <f t="shared" si="25"/>
        <v>1.8264829468221071</v>
      </c>
      <c r="AK22">
        <v>407.80215773609802</v>
      </c>
      <c r="AL22">
        <v>407.27940606060599</v>
      </c>
      <c r="AM22">
        <v>-2.5089156903558801E-4</v>
      </c>
      <c r="AN22">
        <v>67.0271886451185</v>
      </c>
      <c r="AO22">
        <f t="shared" si="26"/>
        <v>0.92302443983957727</v>
      </c>
      <c r="AP22">
        <v>3.5334573523657302</v>
      </c>
      <c r="AQ22">
        <v>3.7957667878787902</v>
      </c>
      <c r="AR22">
        <v>9.1845418318494697E-5</v>
      </c>
      <c r="AS22">
        <v>78.963837626004903</v>
      </c>
      <c r="AT22">
        <v>17</v>
      </c>
      <c r="AU22">
        <v>2</v>
      </c>
      <c r="AV22">
        <f t="shared" si="27"/>
        <v>1</v>
      </c>
      <c r="AW22">
        <f t="shared" si="28"/>
        <v>0</v>
      </c>
      <c r="AX22">
        <f t="shared" si="29"/>
        <v>51936.386142107251</v>
      </c>
      <c r="AY22" t="s">
        <v>437</v>
      </c>
      <c r="AZ22">
        <v>7916.06</v>
      </c>
      <c r="BA22">
        <v>359.863846153846</v>
      </c>
      <c r="BB22">
        <v>1298.8760151454401</v>
      </c>
      <c r="BC22">
        <f t="shared" si="30"/>
        <v>0.72294211151974297</v>
      </c>
      <c r="BD22">
        <v>4.0044573686091003E-2</v>
      </c>
      <c r="BE22" t="s">
        <v>467</v>
      </c>
      <c r="BF22">
        <v>8030.66</v>
      </c>
      <c r="BG22">
        <v>211.70411999999999</v>
      </c>
      <c r="BH22">
        <v>228.601387840434</v>
      </c>
      <c r="BI22">
        <f t="shared" si="31"/>
        <v>7.3915858517134114E-2</v>
      </c>
      <c r="BJ22">
        <v>0.5</v>
      </c>
      <c r="BK22">
        <f t="shared" si="32"/>
        <v>1011.5759991038927</v>
      </c>
      <c r="BL22">
        <f t="shared" si="33"/>
        <v>1.8264829468221071</v>
      </c>
      <c r="BM22">
        <f t="shared" si="34"/>
        <v>37.385754214545962</v>
      </c>
      <c r="BN22">
        <f t="shared" si="35"/>
        <v>1.7659952141198855E-3</v>
      </c>
      <c r="BO22">
        <f t="shared" si="36"/>
        <v>4.681837837537838</v>
      </c>
      <c r="BP22">
        <f t="shared" si="37"/>
        <v>156.65733461190061</v>
      </c>
      <c r="BQ22" t="s">
        <v>468</v>
      </c>
      <c r="BR22">
        <v>171.06</v>
      </c>
      <c r="BS22">
        <f t="shared" si="38"/>
        <v>171.06</v>
      </c>
      <c r="BT22">
        <f t="shared" si="39"/>
        <v>0.25171057964266796</v>
      </c>
      <c r="BU22">
        <f t="shared" si="40"/>
        <v>0.29365415876466572</v>
      </c>
      <c r="BV22">
        <f t="shared" si="41"/>
        <v>0.94897980958976391</v>
      </c>
      <c r="BW22">
        <f t="shared" si="42"/>
        <v>-0.1287288693016006</v>
      </c>
      <c r="BX22">
        <f t="shared" si="43"/>
        <v>1.1397878138835782</v>
      </c>
      <c r="BY22">
        <f t="shared" si="44"/>
        <v>0.23727682011235171</v>
      </c>
      <c r="BZ22">
        <f t="shared" si="45"/>
        <v>0.76272317988764826</v>
      </c>
      <c r="CA22">
        <v>2931</v>
      </c>
      <c r="CB22">
        <v>290</v>
      </c>
      <c r="CC22">
        <v>224.39</v>
      </c>
      <c r="CD22">
        <v>55</v>
      </c>
      <c r="CE22">
        <v>8030.66</v>
      </c>
      <c r="CF22">
        <v>224.66</v>
      </c>
      <c r="CG22">
        <v>-0.27</v>
      </c>
      <c r="CH22">
        <v>300</v>
      </c>
      <c r="CI22">
        <v>24.1</v>
      </c>
      <c r="CJ22">
        <v>228.601387840434</v>
      </c>
      <c r="CK22">
        <v>1.13897225004683</v>
      </c>
      <c r="CL22">
        <v>-3.1687482585484399</v>
      </c>
      <c r="CM22">
        <v>0.80904855380794105</v>
      </c>
      <c r="CN22">
        <v>0.35394604420581199</v>
      </c>
      <c r="CO22">
        <v>-5.6624513904338196E-3</v>
      </c>
      <c r="CP22">
        <v>290</v>
      </c>
      <c r="CQ22">
        <v>225.11</v>
      </c>
      <c r="CR22">
        <v>705</v>
      </c>
      <c r="CS22">
        <v>8000.66</v>
      </c>
      <c r="CT22">
        <v>224.64</v>
      </c>
      <c r="CU22">
        <v>0.47</v>
      </c>
      <c r="DI22">
        <f t="shared" si="46"/>
        <v>1199.99</v>
      </c>
      <c r="DJ22">
        <f t="shared" si="47"/>
        <v>1011.5759991038927</v>
      </c>
      <c r="DK22">
        <f t="shared" si="48"/>
        <v>0.84298702414511184</v>
      </c>
      <c r="DL22">
        <f t="shared" si="49"/>
        <v>0.16536495660006584</v>
      </c>
      <c r="DM22">
        <v>2</v>
      </c>
      <c r="DN22">
        <v>0.5</v>
      </c>
      <c r="DO22" t="s">
        <v>439</v>
      </c>
      <c r="DP22">
        <v>2</v>
      </c>
      <c r="DQ22" t="b">
        <v>1</v>
      </c>
      <c r="DR22">
        <v>1661383706.0999999</v>
      </c>
      <c r="DS22">
        <v>405.70100000000002</v>
      </c>
      <c r="DT22">
        <v>406.34800000000001</v>
      </c>
      <c r="DU22">
        <v>3.7998599999999998</v>
      </c>
      <c r="DV22">
        <v>3.5348799999999998</v>
      </c>
      <c r="DW22">
        <v>408.47699999999998</v>
      </c>
      <c r="DX22">
        <v>3.9208599999999998</v>
      </c>
      <c r="DY22">
        <v>700.00599999999997</v>
      </c>
      <c r="DZ22">
        <v>100.71599999999999</v>
      </c>
      <c r="EA22">
        <v>7.0414299999999999E-2</v>
      </c>
      <c r="EB22">
        <v>34.049199999999999</v>
      </c>
      <c r="EC22">
        <v>35.0745</v>
      </c>
      <c r="ED22">
        <v>999.9</v>
      </c>
      <c r="EE22">
        <v>0</v>
      </c>
      <c r="EF22">
        <v>0</v>
      </c>
      <c r="EG22">
        <v>9980.6200000000008</v>
      </c>
      <c r="EH22">
        <v>0</v>
      </c>
      <c r="EI22">
        <v>1.4257299999999999</v>
      </c>
      <c r="EJ22">
        <v>-0.62643400000000005</v>
      </c>
      <c r="EK22">
        <v>407.26799999999997</v>
      </c>
      <c r="EL22">
        <v>407.79</v>
      </c>
      <c r="EM22">
        <v>0.261934</v>
      </c>
      <c r="EN22">
        <v>406.34800000000001</v>
      </c>
      <c r="EO22">
        <v>3.5348799999999998</v>
      </c>
      <c r="EP22">
        <v>0.38239800000000002</v>
      </c>
      <c r="EQ22">
        <v>0.35601699999999997</v>
      </c>
      <c r="ER22">
        <v>-6.3404699999999998</v>
      </c>
      <c r="ES22">
        <v>-7.2698499999999999</v>
      </c>
      <c r="ET22">
        <v>1199.99</v>
      </c>
      <c r="EU22">
        <v>0.90001699999999996</v>
      </c>
      <c r="EV22">
        <v>9.9982799999999997E-2</v>
      </c>
      <c r="EW22">
        <v>0</v>
      </c>
      <c r="EX22">
        <v>210.94399999999999</v>
      </c>
      <c r="EY22">
        <v>5.0003000000000002</v>
      </c>
      <c r="EZ22">
        <v>2561.1999999999998</v>
      </c>
      <c r="FA22">
        <v>13170</v>
      </c>
      <c r="FB22">
        <v>42.811999999999998</v>
      </c>
      <c r="FC22">
        <v>44.436999999999998</v>
      </c>
      <c r="FD22">
        <v>43.936999999999998</v>
      </c>
      <c r="FE22">
        <v>44.375</v>
      </c>
      <c r="FF22">
        <v>44.936999999999998</v>
      </c>
      <c r="FG22">
        <v>1075.51</v>
      </c>
      <c r="FH22">
        <v>119.48</v>
      </c>
      <c r="FI22">
        <v>0</v>
      </c>
      <c r="FJ22">
        <v>236.59999990463299</v>
      </c>
      <c r="FK22">
        <v>0</v>
      </c>
      <c r="FL22">
        <v>211.70411999999999</v>
      </c>
      <c r="FM22">
        <v>-4.8244615446678099</v>
      </c>
      <c r="FN22">
        <v>-39.220000058992198</v>
      </c>
      <c r="FO22">
        <v>2565.8788</v>
      </c>
      <c r="FP22">
        <v>15</v>
      </c>
      <c r="FQ22">
        <v>1661383748.0999999</v>
      </c>
      <c r="FR22" t="s">
        <v>469</v>
      </c>
      <c r="FS22">
        <v>1661383727.0999999</v>
      </c>
      <c r="FT22">
        <v>1661383748.0999999</v>
      </c>
      <c r="FU22">
        <v>16</v>
      </c>
      <c r="FV22">
        <v>-2.1000000000000001E-2</v>
      </c>
      <c r="FW22">
        <v>5.0000000000000001E-3</v>
      </c>
      <c r="FX22">
        <v>-2.7759999999999998</v>
      </c>
      <c r="FY22">
        <v>-0.121</v>
      </c>
      <c r="FZ22">
        <v>407</v>
      </c>
      <c r="GA22">
        <v>1</v>
      </c>
      <c r="GB22">
        <v>0.41</v>
      </c>
      <c r="GC22">
        <v>0.25</v>
      </c>
      <c r="GD22">
        <v>-0.65119634999999998</v>
      </c>
      <c r="GE22">
        <v>0.29442897744361002</v>
      </c>
      <c r="GF22">
        <v>3.3102561827258903E-2</v>
      </c>
      <c r="GG22">
        <v>1</v>
      </c>
      <c r="GH22">
        <v>212.01244117647099</v>
      </c>
      <c r="GI22">
        <v>-3.9561344569755001</v>
      </c>
      <c r="GJ22">
        <v>0.43390871845534301</v>
      </c>
      <c r="GK22">
        <v>0</v>
      </c>
      <c r="GL22">
        <v>0.25606689999999999</v>
      </c>
      <c r="GM22">
        <v>4.1370947368421097E-2</v>
      </c>
      <c r="GN22">
        <v>4.0813576650423596E-3</v>
      </c>
      <c r="GO22">
        <v>1</v>
      </c>
      <c r="GP22">
        <v>2</v>
      </c>
      <c r="GQ22">
        <v>3</v>
      </c>
      <c r="GR22" t="s">
        <v>451</v>
      </c>
      <c r="GS22">
        <v>3.3248600000000001</v>
      </c>
      <c r="GT22">
        <v>2.8321700000000001</v>
      </c>
      <c r="GU22">
        <v>0.100096</v>
      </c>
      <c r="GV22">
        <v>9.9669199999999999E-2</v>
      </c>
      <c r="GW22">
        <v>2.84914E-2</v>
      </c>
      <c r="GX22">
        <v>2.6335299999999999E-2</v>
      </c>
      <c r="GY22">
        <v>31486.5</v>
      </c>
      <c r="GZ22">
        <v>28399.1</v>
      </c>
      <c r="HA22">
        <v>31213.200000000001</v>
      </c>
      <c r="HB22">
        <v>28874.400000000001</v>
      </c>
      <c r="HC22">
        <v>40443</v>
      </c>
      <c r="HD22">
        <v>38239</v>
      </c>
      <c r="HE22">
        <v>44265.8</v>
      </c>
      <c r="HF22">
        <v>41930.9</v>
      </c>
      <c r="HG22">
        <v>2.3584499999999999</v>
      </c>
      <c r="HH22">
        <v>2.3523000000000001</v>
      </c>
      <c r="HI22">
        <v>0.33832699999999999</v>
      </c>
      <c r="HJ22">
        <v>0</v>
      </c>
      <c r="HK22">
        <v>29.589300000000001</v>
      </c>
      <c r="HL22">
        <v>999.9</v>
      </c>
      <c r="HM22">
        <v>30.917999999999999</v>
      </c>
      <c r="HN22">
        <v>31.431000000000001</v>
      </c>
      <c r="HO22">
        <v>14.1937</v>
      </c>
      <c r="HP22">
        <v>61.683599999999998</v>
      </c>
      <c r="HQ22">
        <v>36.7468</v>
      </c>
      <c r="HR22">
        <v>2</v>
      </c>
      <c r="HS22">
        <v>-1.4057399999999999E-2</v>
      </c>
      <c r="HT22">
        <v>-1.7224900000000001</v>
      </c>
      <c r="HU22">
        <v>20.244299999999999</v>
      </c>
      <c r="HV22">
        <v>5.22478</v>
      </c>
      <c r="HW22">
        <v>11.9857</v>
      </c>
      <c r="HX22">
        <v>4.9908999999999999</v>
      </c>
      <c r="HY22">
        <v>3.29528</v>
      </c>
      <c r="HZ22">
        <v>-17990.099999999999</v>
      </c>
      <c r="IA22">
        <v>9999</v>
      </c>
      <c r="IB22">
        <v>19.399999999999999</v>
      </c>
      <c r="IC22">
        <v>9098</v>
      </c>
      <c r="ID22">
        <v>1.8772899999999999</v>
      </c>
      <c r="IE22">
        <v>1.87622</v>
      </c>
      <c r="IF22">
        <v>1.87477</v>
      </c>
      <c r="IG22">
        <v>1.8768</v>
      </c>
      <c r="IH22">
        <v>1.87757</v>
      </c>
      <c r="II22">
        <v>1.8750199999999999</v>
      </c>
      <c r="IJ22">
        <v>1.87897</v>
      </c>
      <c r="IK22">
        <v>1.8806499999999999</v>
      </c>
      <c r="IL22">
        <v>5</v>
      </c>
      <c r="IM22">
        <v>0</v>
      </c>
      <c r="IN22">
        <v>0</v>
      </c>
      <c r="IO22">
        <v>0</v>
      </c>
      <c r="IP22" t="s">
        <v>442</v>
      </c>
      <c r="IQ22" t="s">
        <v>443</v>
      </c>
      <c r="IR22" t="s">
        <v>444</v>
      </c>
      <c r="IS22" t="s">
        <v>445</v>
      </c>
      <c r="IT22" t="s">
        <v>445</v>
      </c>
      <c r="IU22" t="s">
        <v>444</v>
      </c>
      <c r="IV22">
        <v>0</v>
      </c>
      <c r="IW22">
        <v>100</v>
      </c>
      <c r="IX22">
        <v>100</v>
      </c>
      <c r="IY22">
        <v>-2.7759999999999998</v>
      </c>
      <c r="IZ22">
        <v>-0.121</v>
      </c>
      <c r="JA22">
        <v>-2.75489999999991</v>
      </c>
      <c r="JB22">
        <v>0</v>
      </c>
      <c r="JC22">
        <v>0</v>
      </c>
      <c r="JD22">
        <v>0</v>
      </c>
      <c r="JE22">
        <v>-0.124380895787941</v>
      </c>
      <c r="JF22">
        <v>-4.04678581008747E-3</v>
      </c>
      <c r="JG22">
        <v>1.0821509135867399E-3</v>
      </c>
      <c r="JH22">
        <v>-7.3057732816702703E-6</v>
      </c>
      <c r="JI22">
        <v>2</v>
      </c>
      <c r="JJ22">
        <v>9</v>
      </c>
      <c r="JK22">
        <v>2</v>
      </c>
      <c r="JL22">
        <v>33</v>
      </c>
      <c r="JM22">
        <v>15.6</v>
      </c>
      <c r="JN22">
        <v>15.3</v>
      </c>
      <c r="JO22">
        <v>0.157471</v>
      </c>
      <c r="JP22">
        <v>4.99878</v>
      </c>
      <c r="JQ22">
        <v>2.2485400000000002</v>
      </c>
      <c r="JR22">
        <v>2.5842299999999998</v>
      </c>
      <c r="JS22">
        <v>2.19482</v>
      </c>
      <c r="JT22">
        <v>2.3999000000000001</v>
      </c>
      <c r="JU22">
        <v>33.065199999999997</v>
      </c>
      <c r="JV22">
        <v>24.280100000000001</v>
      </c>
      <c r="JW22">
        <v>2</v>
      </c>
      <c r="JX22">
        <v>713.11699999999996</v>
      </c>
      <c r="JY22">
        <v>757.60199999999998</v>
      </c>
      <c r="JZ22">
        <v>34.346800000000002</v>
      </c>
      <c r="KA22">
        <v>27.241499999999998</v>
      </c>
      <c r="KB22">
        <v>30.000499999999999</v>
      </c>
      <c r="KC22">
        <v>26.984000000000002</v>
      </c>
      <c r="KD22">
        <v>26.950399999999998</v>
      </c>
      <c r="KE22">
        <v>-1</v>
      </c>
      <c r="KF22">
        <v>100</v>
      </c>
      <c r="KG22">
        <v>0</v>
      </c>
      <c r="KH22">
        <v>34.338799999999999</v>
      </c>
      <c r="KI22">
        <v>400</v>
      </c>
      <c r="KJ22">
        <v>3.5242100000000001</v>
      </c>
      <c r="KK22">
        <v>99.740899999999996</v>
      </c>
      <c r="KL22">
        <v>96.147199999999998</v>
      </c>
    </row>
    <row r="23" spans="1:298" x14ac:dyDescent="0.2">
      <c r="A23">
        <v>7</v>
      </c>
      <c r="B23">
        <v>1661383946.0999999</v>
      </c>
      <c r="C23">
        <v>2286</v>
      </c>
      <c r="D23" t="s">
        <v>470</v>
      </c>
      <c r="E23" t="s">
        <v>471</v>
      </c>
      <c r="F23" t="s">
        <v>435</v>
      </c>
      <c r="H23" t="s">
        <v>436</v>
      </c>
      <c r="J23">
        <v>1661383946.0999999</v>
      </c>
      <c r="K23">
        <f t="shared" si="0"/>
        <v>9.1081095984846152E-4</v>
      </c>
      <c r="L23">
        <f t="shared" si="1"/>
        <v>0.9108109598484615</v>
      </c>
      <c r="M23">
        <f t="shared" si="2"/>
        <v>1.4553749904742423</v>
      </c>
      <c r="N23">
        <f t="shared" si="3"/>
        <v>404.851</v>
      </c>
      <c r="O23">
        <f t="shared" si="4"/>
        <v>207.4905444507074</v>
      </c>
      <c r="P23">
        <f t="shared" si="5"/>
        <v>20.912339938239349</v>
      </c>
      <c r="Q23">
        <f t="shared" si="6"/>
        <v>40.803699073368904</v>
      </c>
      <c r="R23">
        <f t="shared" si="7"/>
        <v>1.4090598085234669E-2</v>
      </c>
      <c r="S23">
        <f t="shared" si="8"/>
        <v>3.026149940917136</v>
      </c>
      <c r="T23">
        <f t="shared" si="9"/>
        <v>1.4054249756468918E-2</v>
      </c>
      <c r="U23">
        <f t="shared" si="10"/>
        <v>8.7871639765708769E-3</v>
      </c>
      <c r="V23">
        <f t="shared" si="11"/>
        <v>198.43469827049859</v>
      </c>
      <c r="W23">
        <f t="shared" si="12"/>
        <v>37.972188503419247</v>
      </c>
      <c r="X23">
        <f t="shared" si="13"/>
        <v>38.034500000000001</v>
      </c>
      <c r="Y23">
        <f t="shared" si="14"/>
        <v>6.6697350978488545</v>
      </c>
      <c r="Z23">
        <f t="shared" si="15"/>
        <v>5.782582920344467</v>
      </c>
      <c r="AA23">
        <f t="shared" si="16"/>
        <v>0.36603805917402005</v>
      </c>
      <c r="AB23">
        <f t="shared" si="17"/>
        <v>6.3300096897221012</v>
      </c>
      <c r="AC23">
        <f t="shared" si="18"/>
        <v>6.3036970386748346</v>
      </c>
      <c r="AD23">
        <f t="shared" si="19"/>
        <v>-40.166763329317156</v>
      </c>
      <c r="AE23">
        <f t="shared" si="20"/>
        <v>-156.88099706311991</v>
      </c>
      <c r="AF23">
        <f t="shared" si="21"/>
        <v>-12.410871255140631</v>
      </c>
      <c r="AG23">
        <f t="shared" si="22"/>
        <v>-11.023933377079089</v>
      </c>
      <c r="AH23">
        <f t="shared" si="23"/>
        <v>1.4602574592331183</v>
      </c>
      <c r="AI23">
        <f t="shared" si="24"/>
        <v>0.75012688808213712</v>
      </c>
      <c r="AJ23">
        <f t="shared" si="25"/>
        <v>1.4553749904742423</v>
      </c>
      <c r="AK23">
        <v>406.74136793074899</v>
      </c>
      <c r="AL23">
        <v>406.32454545454601</v>
      </c>
      <c r="AM23">
        <v>-1.17063400655895E-4</v>
      </c>
      <c r="AN23">
        <v>67.027030637723996</v>
      </c>
      <c r="AO23">
        <f t="shared" si="26"/>
        <v>0.9108109598484615</v>
      </c>
      <c r="AP23">
        <v>3.4138578698393398</v>
      </c>
      <c r="AQ23">
        <v>3.6245823030303002</v>
      </c>
      <c r="AR23">
        <v>1.1025978404374999E-2</v>
      </c>
      <c r="AS23">
        <v>78.965543794001405</v>
      </c>
      <c r="AT23">
        <v>14</v>
      </c>
      <c r="AU23">
        <v>2</v>
      </c>
      <c r="AV23">
        <f t="shared" si="27"/>
        <v>1</v>
      </c>
      <c r="AW23">
        <f t="shared" si="28"/>
        <v>0</v>
      </c>
      <c r="AX23">
        <f t="shared" si="29"/>
        <v>51621.574107355118</v>
      </c>
      <c r="AY23" t="s">
        <v>437</v>
      </c>
      <c r="AZ23">
        <v>7916.06</v>
      </c>
      <c r="BA23">
        <v>359.863846153846</v>
      </c>
      <c r="BB23">
        <v>1298.8760151454401</v>
      </c>
      <c r="BC23">
        <f t="shared" si="30"/>
        <v>0.72294211151974297</v>
      </c>
      <c r="BD23">
        <v>4.0044573686091003E-2</v>
      </c>
      <c r="BE23" t="s">
        <v>472</v>
      </c>
      <c r="BF23">
        <v>8010.67</v>
      </c>
      <c r="BG23">
        <v>196.67348000000001</v>
      </c>
      <c r="BH23">
        <v>207.52066545954801</v>
      </c>
      <c r="BI23">
        <f t="shared" si="31"/>
        <v>5.2270386833654592E-2</v>
      </c>
      <c r="BJ23">
        <v>0.5</v>
      </c>
      <c r="BK23">
        <f t="shared" si="32"/>
        <v>1011.5675991038852</v>
      </c>
      <c r="BL23">
        <f t="shared" si="33"/>
        <v>1.4553749904742423</v>
      </c>
      <c r="BM23">
        <f t="shared" si="34"/>
        <v>26.437514856775653</v>
      </c>
      <c r="BN23">
        <f t="shared" si="35"/>
        <v>1.3991456606972648E-3</v>
      </c>
      <c r="BO23">
        <f t="shared" si="36"/>
        <v>5.2590200945487524</v>
      </c>
      <c r="BP23">
        <f t="shared" si="37"/>
        <v>146.4615723524754</v>
      </c>
      <c r="BQ23" t="s">
        <v>473</v>
      </c>
      <c r="BR23">
        <v>170.9</v>
      </c>
      <c r="BS23">
        <f t="shared" si="38"/>
        <v>170.9</v>
      </c>
      <c r="BT23">
        <f t="shared" si="39"/>
        <v>0.17646755988591634</v>
      </c>
      <c r="BU23">
        <f t="shared" si="40"/>
        <v>0.29620394177517173</v>
      </c>
      <c r="BV23">
        <f t="shared" si="41"/>
        <v>0.96753418072030017</v>
      </c>
      <c r="BW23">
        <f t="shared" si="42"/>
        <v>-7.1202303969973485E-2</v>
      </c>
      <c r="BX23">
        <f t="shared" si="43"/>
        <v>1.1622377065229086</v>
      </c>
      <c r="BY23">
        <f t="shared" si="44"/>
        <v>0.2573872880541741</v>
      </c>
      <c r="BZ23">
        <f t="shared" si="45"/>
        <v>0.7426127119458259</v>
      </c>
      <c r="CA23">
        <v>2933</v>
      </c>
      <c r="CB23">
        <v>290</v>
      </c>
      <c r="CC23">
        <v>207.27</v>
      </c>
      <c r="CD23">
        <v>205</v>
      </c>
      <c r="CE23">
        <v>8010.67</v>
      </c>
      <c r="CF23">
        <v>206.61</v>
      </c>
      <c r="CG23">
        <v>0.66</v>
      </c>
      <c r="CH23">
        <v>300</v>
      </c>
      <c r="CI23">
        <v>24.2</v>
      </c>
      <c r="CJ23">
        <v>207.52066545954801</v>
      </c>
      <c r="CK23">
        <v>1.1239861178847199</v>
      </c>
      <c r="CL23">
        <v>-0.72902142457859498</v>
      </c>
      <c r="CM23">
        <v>0.79795549009797895</v>
      </c>
      <c r="CN23">
        <v>2.8947297180001601E-2</v>
      </c>
      <c r="CO23">
        <v>-5.6594832035595103E-3</v>
      </c>
      <c r="CP23">
        <v>290</v>
      </c>
      <c r="CQ23">
        <v>208.06</v>
      </c>
      <c r="CR23">
        <v>875</v>
      </c>
      <c r="CS23">
        <v>7991.8</v>
      </c>
      <c r="CT23">
        <v>206.61</v>
      </c>
      <c r="CU23">
        <v>1.45</v>
      </c>
      <c r="DI23">
        <f t="shared" si="46"/>
        <v>1199.98</v>
      </c>
      <c r="DJ23">
        <f t="shared" si="47"/>
        <v>1011.5675991038852</v>
      </c>
      <c r="DK23">
        <f t="shared" si="48"/>
        <v>0.8429870490373883</v>
      </c>
      <c r="DL23">
        <f t="shared" si="49"/>
        <v>0.16536500464215953</v>
      </c>
      <c r="DM23">
        <v>2</v>
      </c>
      <c r="DN23">
        <v>0.5</v>
      </c>
      <c r="DO23" t="s">
        <v>439</v>
      </c>
      <c r="DP23">
        <v>2</v>
      </c>
      <c r="DQ23" t="b">
        <v>1</v>
      </c>
      <c r="DR23">
        <v>1661383946.0999999</v>
      </c>
      <c r="DS23">
        <v>404.851</v>
      </c>
      <c r="DT23">
        <v>405.35500000000002</v>
      </c>
      <c r="DU23">
        <v>3.6318000000000001</v>
      </c>
      <c r="DV23">
        <v>3.41825</v>
      </c>
      <c r="DW23">
        <v>407.62700000000001</v>
      </c>
      <c r="DX23">
        <v>3.7513200000000002</v>
      </c>
      <c r="DY23">
        <v>699.97900000000004</v>
      </c>
      <c r="DZ23">
        <v>100.71599999999999</v>
      </c>
      <c r="EA23">
        <v>7.09539E-2</v>
      </c>
      <c r="EB23">
        <v>37.072899999999997</v>
      </c>
      <c r="EC23">
        <v>38.034500000000001</v>
      </c>
      <c r="ED23">
        <v>999.9</v>
      </c>
      <c r="EE23">
        <v>0</v>
      </c>
      <c r="EF23">
        <v>0</v>
      </c>
      <c r="EG23">
        <v>10019.4</v>
      </c>
      <c r="EH23">
        <v>0</v>
      </c>
      <c r="EI23">
        <v>1.4257299999999999</v>
      </c>
      <c r="EJ23">
        <v>-0.50473000000000001</v>
      </c>
      <c r="EK23">
        <v>406.32600000000002</v>
      </c>
      <c r="EL23">
        <v>406.74599999999998</v>
      </c>
      <c r="EM23">
        <v>0.21354799999999999</v>
      </c>
      <c r="EN23">
        <v>405.35500000000002</v>
      </c>
      <c r="EO23">
        <v>3.41825</v>
      </c>
      <c r="EP23">
        <v>0.36577900000000002</v>
      </c>
      <c r="EQ23">
        <v>0.34427099999999999</v>
      </c>
      <c r="ER23">
        <v>-6.9190300000000002</v>
      </c>
      <c r="ES23">
        <v>-7.7035099999999996</v>
      </c>
      <c r="ET23">
        <v>1199.98</v>
      </c>
      <c r="EU23">
        <v>0.90001399999999998</v>
      </c>
      <c r="EV23">
        <v>9.9985699999999997E-2</v>
      </c>
      <c r="EW23">
        <v>0</v>
      </c>
      <c r="EX23">
        <v>196.143</v>
      </c>
      <c r="EY23">
        <v>5.0003000000000002</v>
      </c>
      <c r="EZ23">
        <v>2394.84</v>
      </c>
      <c r="FA23">
        <v>13169.9</v>
      </c>
      <c r="FB23">
        <v>43.311999999999998</v>
      </c>
      <c r="FC23">
        <v>44.811999999999998</v>
      </c>
      <c r="FD23">
        <v>44.561999999999998</v>
      </c>
      <c r="FE23">
        <v>44.875</v>
      </c>
      <c r="FF23">
        <v>45.625</v>
      </c>
      <c r="FG23">
        <v>1075.5</v>
      </c>
      <c r="FH23">
        <v>119.48</v>
      </c>
      <c r="FI23">
        <v>0</v>
      </c>
      <c r="FJ23">
        <v>237</v>
      </c>
      <c r="FK23">
        <v>0</v>
      </c>
      <c r="FL23">
        <v>196.67348000000001</v>
      </c>
      <c r="FM23">
        <v>-3.6974615412705401</v>
      </c>
      <c r="FN23">
        <v>-38.484615314251002</v>
      </c>
      <c r="FO23">
        <v>2399.4931999999999</v>
      </c>
      <c r="FP23">
        <v>15</v>
      </c>
      <c r="FQ23">
        <v>1661383748.0999999</v>
      </c>
      <c r="FR23" t="s">
        <v>469</v>
      </c>
      <c r="FS23">
        <v>1661383727.0999999</v>
      </c>
      <c r="FT23">
        <v>1661383748.0999999</v>
      </c>
      <c r="FU23">
        <v>16</v>
      </c>
      <c r="FV23">
        <v>-2.1000000000000001E-2</v>
      </c>
      <c r="FW23">
        <v>5.0000000000000001E-3</v>
      </c>
      <c r="FX23">
        <v>-2.7759999999999998</v>
      </c>
      <c r="FY23">
        <v>-0.121</v>
      </c>
      <c r="FZ23">
        <v>407</v>
      </c>
      <c r="GA23">
        <v>1</v>
      </c>
      <c r="GB23">
        <v>0.41</v>
      </c>
      <c r="GC23">
        <v>0.25</v>
      </c>
      <c r="GD23">
        <v>-0.51998309523809505</v>
      </c>
      <c r="GE23">
        <v>0.22361493506493299</v>
      </c>
      <c r="GF23">
        <v>2.6289281391589401E-2</v>
      </c>
      <c r="GG23">
        <v>1</v>
      </c>
      <c r="GH23">
        <v>196.853382352941</v>
      </c>
      <c r="GI23">
        <v>-2.7647822822138699</v>
      </c>
      <c r="GJ23">
        <v>0.30960819782293902</v>
      </c>
      <c r="GK23">
        <v>0</v>
      </c>
      <c r="GL23">
        <v>0.217593333333333</v>
      </c>
      <c r="GM23">
        <v>-0.39434789610389598</v>
      </c>
      <c r="GN23">
        <v>5.0100729194705998E-2</v>
      </c>
      <c r="GO23">
        <v>0</v>
      </c>
      <c r="GP23">
        <v>1</v>
      </c>
      <c r="GQ23">
        <v>3</v>
      </c>
      <c r="GR23" t="s">
        <v>460</v>
      </c>
      <c r="GS23">
        <v>3.3247599999999999</v>
      </c>
      <c r="GT23">
        <v>2.8330500000000001</v>
      </c>
      <c r="GU23">
        <v>9.9905400000000005E-2</v>
      </c>
      <c r="GV23">
        <v>9.9452200000000004E-2</v>
      </c>
      <c r="GW23">
        <v>2.7417899999999999E-2</v>
      </c>
      <c r="GX23">
        <v>2.5577699999999998E-2</v>
      </c>
      <c r="GY23">
        <v>31487.3</v>
      </c>
      <c r="GZ23">
        <v>28400.5</v>
      </c>
      <c r="HA23">
        <v>31208.2</v>
      </c>
      <c r="HB23">
        <v>28869.8</v>
      </c>
      <c r="HC23">
        <v>40481.300000000003</v>
      </c>
      <c r="HD23">
        <v>38261.4</v>
      </c>
      <c r="HE23">
        <v>44258.9</v>
      </c>
      <c r="HF23">
        <v>41923</v>
      </c>
      <c r="HG23">
        <v>2.3598499999999998</v>
      </c>
      <c r="HH23">
        <v>2.3504499999999999</v>
      </c>
      <c r="HI23">
        <v>0.39007500000000001</v>
      </c>
      <c r="HJ23">
        <v>0</v>
      </c>
      <c r="HK23">
        <v>31.736499999999999</v>
      </c>
      <c r="HL23">
        <v>999.9</v>
      </c>
      <c r="HM23">
        <v>30.472000000000001</v>
      </c>
      <c r="HN23">
        <v>31.440999999999999</v>
      </c>
      <c r="HO23">
        <v>13.9969</v>
      </c>
      <c r="HP23">
        <v>61.593600000000002</v>
      </c>
      <c r="HQ23">
        <v>36.710700000000003</v>
      </c>
      <c r="HR23">
        <v>2</v>
      </c>
      <c r="HS23">
        <v>-2.9776400000000001E-3</v>
      </c>
      <c r="HT23">
        <v>-3.1204999999999998</v>
      </c>
      <c r="HU23">
        <v>20.226199999999999</v>
      </c>
      <c r="HV23">
        <v>5.2268699999999999</v>
      </c>
      <c r="HW23">
        <v>11.986000000000001</v>
      </c>
      <c r="HX23">
        <v>4.9916</v>
      </c>
      <c r="HY23">
        <v>3.2956300000000001</v>
      </c>
      <c r="HZ23">
        <v>-17921.400000000001</v>
      </c>
      <c r="IA23">
        <v>9999</v>
      </c>
      <c r="IB23">
        <v>19.399999999999999</v>
      </c>
      <c r="IC23">
        <v>9098</v>
      </c>
      <c r="ID23">
        <v>1.8773</v>
      </c>
      <c r="IE23">
        <v>1.87622</v>
      </c>
      <c r="IF23">
        <v>1.8748499999999999</v>
      </c>
      <c r="IG23">
        <v>1.8768</v>
      </c>
      <c r="IH23">
        <v>1.87757</v>
      </c>
      <c r="II23">
        <v>1.8750899999999999</v>
      </c>
      <c r="IJ23">
        <v>1.87897</v>
      </c>
      <c r="IK23">
        <v>1.8806499999999999</v>
      </c>
      <c r="IL23">
        <v>5</v>
      </c>
      <c r="IM23">
        <v>0</v>
      </c>
      <c r="IN23">
        <v>0</v>
      </c>
      <c r="IO23">
        <v>0</v>
      </c>
      <c r="IP23" t="s">
        <v>442</v>
      </c>
      <c r="IQ23" t="s">
        <v>443</v>
      </c>
      <c r="IR23" t="s">
        <v>444</v>
      </c>
      <c r="IS23" t="s">
        <v>445</v>
      </c>
      <c r="IT23" t="s">
        <v>445</v>
      </c>
      <c r="IU23" t="s">
        <v>444</v>
      </c>
      <c r="IV23">
        <v>0</v>
      </c>
      <c r="IW23">
        <v>100</v>
      </c>
      <c r="IX23">
        <v>100</v>
      </c>
      <c r="IY23">
        <v>-2.7759999999999998</v>
      </c>
      <c r="IZ23">
        <v>-0.1195</v>
      </c>
      <c r="JA23">
        <v>-2.7757999999999998</v>
      </c>
      <c r="JB23">
        <v>0</v>
      </c>
      <c r="JC23">
        <v>0</v>
      </c>
      <c r="JD23">
        <v>0</v>
      </c>
      <c r="JE23">
        <v>-0.11918340523918</v>
      </c>
      <c r="JF23">
        <v>-4.04678581008747E-3</v>
      </c>
      <c r="JG23">
        <v>1.0821509135867399E-3</v>
      </c>
      <c r="JH23">
        <v>-7.3057732816702703E-6</v>
      </c>
      <c r="JI23">
        <v>2</v>
      </c>
      <c r="JJ23">
        <v>9</v>
      </c>
      <c r="JK23">
        <v>2</v>
      </c>
      <c r="JL23">
        <v>33</v>
      </c>
      <c r="JM23">
        <v>3.6</v>
      </c>
      <c r="JN23">
        <v>3.3</v>
      </c>
      <c r="JO23">
        <v>0.157471</v>
      </c>
      <c r="JP23">
        <v>4.99878</v>
      </c>
      <c r="JQ23">
        <v>2.2485400000000002</v>
      </c>
      <c r="JR23">
        <v>2.5854499999999998</v>
      </c>
      <c r="JS23">
        <v>2.19482</v>
      </c>
      <c r="JT23">
        <v>2.35229</v>
      </c>
      <c r="JU23">
        <v>33.065199999999997</v>
      </c>
      <c r="JV23">
        <v>24.2714</v>
      </c>
      <c r="JW23">
        <v>2</v>
      </c>
      <c r="JX23">
        <v>715.72699999999998</v>
      </c>
      <c r="JY23">
        <v>757.46199999999999</v>
      </c>
      <c r="JZ23">
        <v>39.319099999999999</v>
      </c>
      <c r="KA23">
        <v>27.394300000000001</v>
      </c>
      <c r="KB23">
        <v>30.000499999999999</v>
      </c>
      <c r="KC23">
        <v>27.0992</v>
      </c>
      <c r="KD23">
        <v>27.0657</v>
      </c>
      <c r="KE23">
        <v>-1</v>
      </c>
      <c r="KF23">
        <v>100</v>
      </c>
      <c r="KG23">
        <v>0</v>
      </c>
      <c r="KH23">
        <v>39.292299999999997</v>
      </c>
      <c r="KI23">
        <v>400</v>
      </c>
      <c r="KJ23">
        <v>3.4667400000000002</v>
      </c>
      <c r="KK23">
        <v>99.725300000000004</v>
      </c>
      <c r="KL23">
        <v>96.130200000000002</v>
      </c>
    </row>
    <row r="24" spans="1:298" x14ac:dyDescent="0.2">
      <c r="A24">
        <v>8</v>
      </c>
      <c r="B24">
        <v>1661384186.0999999</v>
      </c>
      <c r="C24">
        <v>2526</v>
      </c>
      <c r="D24" t="s">
        <v>474</v>
      </c>
      <c r="E24" t="s">
        <v>475</v>
      </c>
      <c r="F24" t="s">
        <v>435</v>
      </c>
      <c r="H24" t="s">
        <v>436</v>
      </c>
      <c r="J24">
        <v>1661384186.0999999</v>
      </c>
      <c r="K24">
        <f t="shared" si="0"/>
        <v>5.2103606316712464E-4</v>
      </c>
      <c r="L24">
        <f t="shared" si="1"/>
        <v>0.52103606316712459</v>
      </c>
      <c r="M24">
        <f t="shared" si="2"/>
        <v>0.87798755345068868</v>
      </c>
      <c r="N24">
        <f t="shared" si="3"/>
        <v>403.649</v>
      </c>
      <c r="O24">
        <f t="shared" si="4"/>
        <v>168.44658945195812</v>
      </c>
      <c r="P24">
        <f t="shared" si="5"/>
        <v>16.976331959704513</v>
      </c>
      <c r="Q24">
        <f t="shared" si="6"/>
        <v>40.680428386809993</v>
      </c>
      <c r="R24">
        <f t="shared" si="7"/>
        <v>6.9942032295276027E-3</v>
      </c>
      <c r="S24">
        <f t="shared" si="8"/>
        <v>3.0246140972158329</v>
      </c>
      <c r="T24">
        <f t="shared" si="9"/>
        <v>6.9852303484555841E-3</v>
      </c>
      <c r="U24">
        <f t="shared" si="10"/>
        <v>4.3665741686034817E-3</v>
      </c>
      <c r="V24">
        <f t="shared" si="11"/>
        <v>198.43324327003552</v>
      </c>
      <c r="W24">
        <f t="shared" si="12"/>
        <v>40.844948431473675</v>
      </c>
      <c r="X24">
        <f t="shared" si="13"/>
        <v>40.806600000000003</v>
      </c>
      <c r="Y24">
        <f t="shared" si="14"/>
        <v>7.7391452946180301</v>
      </c>
      <c r="Z24">
        <f t="shared" si="15"/>
        <v>7.2085476860640503</v>
      </c>
      <c r="AA24">
        <f t="shared" si="16"/>
        <v>0.53013486918870001</v>
      </c>
      <c r="AB24">
        <f t="shared" si="17"/>
        <v>7.3542534817878105</v>
      </c>
      <c r="AC24">
        <f t="shared" si="18"/>
        <v>7.2090104254293301</v>
      </c>
      <c r="AD24">
        <f t="shared" si="19"/>
        <v>-22.977690385670197</v>
      </c>
      <c r="AE24">
        <f t="shared" si="20"/>
        <v>-156.06759271463028</v>
      </c>
      <c r="AF24">
        <f t="shared" si="21"/>
        <v>-12.686820874501809</v>
      </c>
      <c r="AG24">
        <f t="shared" si="22"/>
        <v>6.7011392952332187</v>
      </c>
      <c r="AH24">
        <f t="shared" si="23"/>
        <v>0.76514119077123188</v>
      </c>
      <c r="AI24">
        <f t="shared" si="24"/>
        <v>1.1050077399639897</v>
      </c>
      <c r="AJ24">
        <f t="shared" si="25"/>
        <v>0.87798755345068868</v>
      </c>
      <c r="AK24">
        <v>406.01638068212401</v>
      </c>
      <c r="AL24">
        <v>405.78685454545501</v>
      </c>
      <c r="AM24">
        <v>-6.0827087365159099E-3</v>
      </c>
      <c r="AN24">
        <v>67.027030637723996</v>
      </c>
      <c r="AO24">
        <f t="shared" si="26"/>
        <v>0.52103606316712459</v>
      </c>
      <c r="AP24">
        <v>5.1456513227362501</v>
      </c>
      <c r="AQ24">
        <v>5.2809907878787898</v>
      </c>
      <c r="AR24">
        <v>2.9140414847103101E-3</v>
      </c>
      <c r="AS24">
        <v>78.965543794001405</v>
      </c>
      <c r="AT24">
        <v>13</v>
      </c>
      <c r="AU24">
        <v>2</v>
      </c>
      <c r="AV24">
        <f t="shared" si="27"/>
        <v>1</v>
      </c>
      <c r="AW24">
        <f t="shared" si="28"/>
        <v>0</v>
      </c>
      <c r="AX24">
        <f t="shared" si="29"/>
        <v>51117.800258497271</v>
      </c>
      <c r="AY24" t="s">
        <v>437</v>
      </c>
      <c r="AZ24">
        <v>7916.06</v>
      </c>
      <c r="BA24">
        <v>359.863846153846</v>
      </c>
      <c r="BB24">
        <v>1298.8760151454401</v>
      </c>
      <c r="BC24">
        <f t="shared" si="30"/>
        <v>0.72294211151974297</v>
      </c>
      <c r="BD24">
        <v>4.0044573686091003E-2</v>
      </c>
      <c r="BE24" t="s">
        <v>476</v>
      </c>
      <c r="BF24">
        <v>8006.02</v>
      </c>
      <c r="BG24">
        <v>185.544692307692</v>
      </c>
      <c r="BH24">
        <v>192.91</v>
      </c>
      <c r="BI24">
        <f t="shared" si="31"/>
        <v>3.8180020176807772E-2</v>
      </c>
      <c r="BJ24">
        <v>0.5</v>
      </c>
      <c r="BK24">
        <f t="shared" si="32"/>
        <v>1011.5516991036453</v>
      </c>
      <c r="BL24">
        <f t="shared" si="33"/>
        <v>0.87798755345068868</v>
      </c>
      <c r="BM24">
        <f t="shared" si="34"/>
        <v>19.310532140830681</v>
      </c>
      <c r="BN24">
        <f t="shared" si="35"/>
        <v>8.2837385425491787E-4</v>
      </c>
      <c r="BO24">
        <f t="shared" si="36"/>
        <v>5.7330673119353071</v>
      </c>
      <c r="BP24">
        <f t="shared" si="37"/>
        <v>139.02991213759287</v>
      </c>
      <c r="BQ24" t="s">
        <v>477</v>
      </c>
      <c r="BR24">
        <v>168.23</v>
      </c>
      <c r="BS24">
        <f t="shared" si="38"/>
        <v>168.23</v>
      </c>
      <c r="BT24">
        <f t="shared" si="39"/>
        <v>0.12793530661966723</v>
      </c>
      <c r="BU24">
        <f t="shared" si="40"/>
        <v>0.29843224036904342</v>
      </c>
      <c r="BV24">
        <f t="shared" si="41"/>
        <v>0.97817177112075582</v>
      </c>
      <c r="BW24">
        <f t="shared" si="42"/>
        <v>-4.4115831183193885E-2</v>
      </c>
      <c r="BX24">
        <f t="shared" si="43"/>
        <v>1.1777973189986854</v>
      </c>
      <c r="BY24">
        <f t="shared" si="44"/>
        <v>0.27058308794965646</v>
      </c>
      <c r="BZ24">
        <f t="shared" si="45"/>
        <v>0.72941691205034354</v>
      </c>
      <c r="CA24">
        <v>2935</v>
      </c>
      <c r="CB24">
        <v>290</v>
      </c>
      <c r="CC24">
        <v>192.91</v>
      </c>
      <c r="CD24">
        <v>205</v>
      </c>
      <c r="CE24">
        <v>8006.02</v>
      </c>
      <c r="CF24">
        <v>192.83</v>
      </c>
      <c r="CG24">
        <v>0.08</v>
      </c>
      <c r="CH24">
        <v>300</v>
      </c>
      <c r="CI24">
        <v>24.2</v>
      </c>
      <c r="CJ24">
        <v>192.05283217916099</v>
      </c>
      <c r="CK24">
        <v>1.18728630556193</v>
      </c>
      <c r="CL24">
        <v>0.62190298208999295</v>
      </c>
      <c r="CM24">
        <v>0.84238173449015796</v>
      </c>
      <c r="CN24">
        <v>1.90939930070184E-2</v>
      </c>
      <c r="CO24">
        <v>-5.65627897664071E-3</v>
      </c>
      <c r="CP24">
        <v>290</v>
      </c>
      <c r="CQ24">
        <v>194.82</v>
      </c>
      <c r="CR24">
        <v>845</v>
      </c>
      <c r="CS24">
        <v>7987.33</v>
      </c>
      <c r="CT24">
        <v>192.83</v>
      </c>
      <c r="CU24">
        <v>1.99</v>
      </c>
      <c r="DI24">
        <f t="shared" si="46"/>
        <v>1199.96</v>
      </c>
      <c r="DJ24">
        <f t="shared" si="47"/>
        <v>1011.5516991036453</v>
      </c>
      <c r="DK24">
        <f t="shared" si="48"/>
        <v>0.84298784884799938</v>
      </c>
      <c r="DL24">
        <f t="shared" si="49"/>
        <v>0.16536654827663883</v>
      </c>
      <c r="DM24">
        <v>2</v>
      </c>
      <c r="DN24">
        <v>0.5</v>
      </c>
      <c r="DO24" t="s">
        <v>439</v>
      </c>
      <c r="DP24">
        <v>2</v>
      </c>
      <c r="DQ24" t="b">
        <v>1</v>
      </c>
      <c r="DR24">
        <v>1661384186.0999999</v>
      </c>
      <c r="DS24">
        <v>403.649</v>
      </c>
      <c r="DT24">
        <v>403.995</v>
      </c>
      <c r="DU24">
        <v>5.26023</v>
      </c>
      <c r="DV24">
        <v>4.9462200000000003</v>
      </c>
      <c r="DW24">
        <v>406.42500000000001</v>
      </c>
      <c r="DX24">
        <v>5.3710599999999999</v>
      </c>
      <c r="DY24">
        <v>700.10199999999998</v>
      </c>
      <c r="DZ24">
        <v>100.711</v>
      </c>
      <c r="EA24">
        <v>7.0690000000000003E-2</v>
      </c>
      <c r="EB24">
        <v>39.849499999999999</v>
      </c>
      <c r="EC24">
        <v>40.806600000000003</v>
      </c>
      <c r="ED24">
        <v>999.9</v>
      </c>
      <c r="EE24">
        <v>0</v>
      </c>
      <c r="EF24">
        <v>0</v>
      </c>
      <c r="EG24">
        <v>10010.6</v>
      </c>
      <c r="EH24">
        <v>0</v>
      </c>
      <c r="EI24">
        <v>1.4257299999999999</v>
      </c>
      <c r="EJ24">
        <v>-0.34610000000000002</v>
      </c>
      <c r="EK24">
        <v>405.78300000000002</v>
      </c>
      <c r="EL24">
        <v>406.00299999999999</v>
      </c>
      <c r="EM24">
        <v>0.31400800000000001</v>
      </c>
      <c r="EN24">
        <v>403.995</v>
      </c>
      <c r="EO24">
        <v>4.9462200000000003</v>
      </c>
      <c r="EP24">
        <v>0.52976299999999998</v>
      </c>
      <c r="EQ24">
        <v>0.498139</v>
      </c>
      <c r="ER24">
        <v>-2.00698</v>
      </c>
      <c r="ES24">
        <v>-2.8374700000000002</v>
      </c>
      <c r="ET24">
        <v>1199.96</v>
      </c>
      <c r="EU24">
        <v>0.89998900000000004</v>
      </c>
      <c r="EV24">
        <v>0.100011</v>
      </c>
      <c r="EW24">
        <v>0</v>
      </c>
      <c r="EX24">
        <v>185.37799999999999</v>
      </c>
      <c r="EY24">
        <v>5.0003000000000002</v>
      </c>
      <c r="EZ24">
        <v>2275.0300000000002</v>
      </c>
      <c r="FA24">
        <v>13169.5</v>
      </c>
      <c r="FB24">
        <v>44.061999999999998</v>
      </c>
      <c r="FC24">
        <v>45.311999999999998</v>
      </c>
      <c r="FD24">
        <v>45.125</v>
      </c>
      <c r="FE24">
        <v>45.5</v>
      </c>
      <c r="FF24">
        <v>46.5</v>
      </c>
      <c r="FG24">
        <v>1075.45</v>
      </c>
      <c r="FH24">
        <v>119.51</v>
      </c>
      <c r="FI24">
        <v>0</v>
      </c>
      <c r="FJ24">
        <v>236.60000014305101</v>
      </c>
      <c r="FK24">
        <v>0</v>
      </c>
      <c r="FL24">
        <v>185.544692307692</v>
      </c>
      <c r="FM24">
        <v>-3.6858803483585598</v>
      </c>
      <c r="FN24">
        <v>-51.807863287547796</v>
      </c>
      <c r="FO24">
        <v>2281.0007692307699</v>
      </c>
      <c r="FP24">
        <v>15</v>
      </c>
      <c r="FQ24">
        <v>1661383748.0999999</v>
      </c>
      <c r="FR24" t="s">
        <v>469</v>
      </c>
      <c r="FS24">
        <v>1661383727.0999999</v>
      </c>
      <c r="FT24">
        <v>1661383748.0999999</v>
      </c>
      <c r="FU24">
        <v>16</v>
      </c>
      <c r="FV24">
        <v>-2.1000000000000001E-2</v>
      </c>
      <c r="FW24">
        <v>5.0000000000000001E-3</v>
      </c>
      <c r="FX24">
        <v>-2.7759999999999998</v>
      </c>
      <c r="FY24">
        <v>-0.121</v>
      </c>
      <c r="FZ24">
        <v>407</v>
      </c>
      <c r="GA24">
        <v>1</v>
      </c>
      <c r="GB24">
        <v>0.41</v>
      </c>
      <c r="GC24">
        <v>0.25</v>
      </c>
      <c r="GD24">
        <v>-0.17288822500000001</v>
      </c>
      <c r="GE24">
        <v>-0.52228866315789502</v>
      </c>
      <c r="GF24">
        <v>5.5688067292965701E-2</v>
      </c>
      <c r="GG24">
        <v>0</v>
      </c>
      <c r="GH24">
        <v>185.88655882352899</v>
      </c>
      <c r="GI24">
        <v>-5.1019251303446698</v>
      </c>
      <c r="GJ24">
        <v>0.52220945714150802</v>
      </c>
      <c r="GK24">
        <v>0</v>
      </c>
      <c r="GL24">
        <v>-0.11531936</v>
      </c>
      <c r="GM24">
        <v>1.6407461954887199</v>
      </c>
      <c r="GN24">
        <v>0.16075718861281599</v>
      </c>
      <c r="GO24">
        <v>0</v>
      </c>
      <c r="GP24">
        <v>0</v>
      </c>
      <c r="GQ24">
        <v>3</v>
      </c>
      <c r="GR24" t="s">
        <v>441</v>
      </c>
      <c r="GS24">
        <v>3.3254700000000001</v>
      </c>
      <c r="GT24">
        <v>2.8327100000000001</v>
      </c>
      <c r="GU24">
        <v>9.9653400000000003E-2</v>
      </c>
      <c r="GV24">
        <v>9.9171099999999998E-2</v>
      </c>
      <c r="GW24">
        <v>3.7150099999999998E-2</v>
      </c>
      <c r="GX24">
        <v>3.4940100000000002E-2</v>
      </c>
      <c r="GY24">
        <v>31489.8</v>
      </c>
      <c r="GZ24">
        <v>28403</v>
      </c>
      <c r="HA24">
        <v>31202.6</v>
      </c>
      <c r="HB24">
        <v>28864.2</v>
      </c>
      <c r="HC24">
        <v>40067.4</v>
      </c>
      <c r="HD24">
        <v>37886.300000000003</v>
      </c>
      <c r="HE24">
        <v>44251.1</v>
      </c>
      <c r="HF24">
        <v>41916.400000000001</v>
      </c>
      <c r="HG24">
        <v>2.3597199999999998</v>
      </c>
      <c r="HH24">
        <v>2.3495200000000001</v>
      </c>
      <c r="HI24">
        <v>0.44882300000000003</v>
      </c>
      <c r="HJ24">
        <v>0</v>
      </c>
      <c r="HK24">
        <v>33.5871</v>
      </c>
      <c r="HL24">
        <v>999.9</v>
      </c>
      <c r="HM24">
        <v>30.186</v>
      </c>
      <c r="HN24">
        <v>31.440999999999999</v>
      </c>
      <c r="HO24">
        <v>13.865399999999999</v>
      </c>
      <c r="HP24">
        <v>61.713700000000003</v>
      </c>
      <c r="HQ24">
        <v>36.602600000000002</v>
      </c>
      <c r="HR24">
        <v>2</v>
      </c>
      <c r="HS24">
        <v>1.05971E-2</v>
      </c>
      <c r="HT24">
        <v>-4.5450799999999996</v>
      </c>
      <c r="HU24">
        <v>20.1965</v>
      </c>
      <c r="HV24">
        <v>5.2237299999999998</v>
      </c>
      <c r="HW24">
        <v>11.986000000000001</v>
      </c>
      <c r="HX24">
        <v>4.9907000000000004</v>
      </c>
      <c r="HY24">
        <v>3.2949299999999999</v>
      </c>
      <c r="HZ24">
        <v>-17843.599999999999</v>
      </c>
      <c r="IA24">
        <v>9999</v>
      </c>
      <c r="IB24">
        <v>19.5</v>
      </c>
      <c r="IC24">
        <v>9098</v>
      </c>
      <c r="ID24">
        <v>1.8772899999999999</v>
      </c>
      <c r="IE24">
        <v>1.87622</v>
      </c>
      <c r="IF24">
        <v>1.87473</v>
      </c>
      <c r="IG24">
        <v>1.8767100000000001</v>
      </c>
      <c r="IH24">
        <v>1.8774999999999999</v>
      </c>
      <c r="II24">
        <v>1.8750100000000001</v>
      </c>
      <c r="IJ24">
        <v>1.87897</v>
      </c>
      <c r="IK24">
        <v>1.8806499999999999</v>
      </c>
      <c r="IL24">
        <v>5</v>
      </c>
      <c r="IM24">
        <v>0</v>
      </c>
      <c r="IN24">
        <v>0</v>
      </c>
      <c r="IO24">
        <v>0</v>
      </c>
      <c r="IP24" t="s">
        <v>442</v>
      </c>
      <c r="IQ24" t="s">
        <v>443</v>
      </c>
      <c r="IR24" t="s">
        <v>444</v>
      </c>
      <c r="IS24" t="s">
        <v>445</v>
      </c>
      <c r="IT24" t="s">
        <v>445</v>
      </c>
      <c r="IU24" t="s">
        <v>444</v>
      </c>
      <c r="IV24">
        <v>0</v>
      </c>
      <c r="IW24">
        <v>100</v>
      </c>
      <c r="IX24">
        <v>100</v>
      </c>
      <c r="IY24">
        <v>-2.7759999999999998</v>
      </c>
      <c r="IZ24">
        <v>-0.1108</v>
      </c>
      <c r="JA24">
        <v>-2.7757999999999998</v>
      </c>
      <c r="JB24">
        <v>0</v>
      </c>
      <c r="JC24">
        <v>0</v>
      </c>
      <c r="JD24">
        <v>0</v>
      </c>
      <c r="JE24">
        <v>-0.11918340523918</v>
      </c>
      <c r="JF24">
        <v>-4.04678581008747E-3</v>
      </c>
      <c r="JG24">
        <v>1.0821509135867399E-3</v>
      </c>
      <c r="JH24">
        <v>-7.3057732816702703E-6</v>
      </c>
      <c r="JI24">
        <v>2</v>
      </c>
      <c r="JJ24">
        <v>9</v>
      </c>
      <c r="JK24">
        <v>2</v>
      </c>
      <c r="JL24">
        <v>33</v>
      </c>
      <c r="JM24">
        <v>7.7</v>
      </c>
      <c r="JN24">
        <v>7.3</v>
      </c>
      <c r="JO24">
        <v>0.157471</v>
      </c>
      <c r="JP24">
        <v>4.99878</v>
      </c>
      <c r="JQ24">
        <v>2.2485400000000002</v>
      </c>
      <c r="JR24">
        <v>2.5842299999999998</v>
      </c>
      <c r="JS24">
        <v>2.19482</v>
      </c>
      <c r="JT24">
        <v>2.36694</v>
      </c>
      <c r="JU24">
        <v>33.065199999999997</v>
      </c>
      <c r="JV24">
        <v>24.253900000000002</v>
      </c>
      <c r="JW24">
        <v>2</v>
      </c>
      <c r="JX24">
        <v>717.58500000000004</v>
      </c>
      <c r="JY24">
        <v>758.72199999999998</v>
      </c>
      <c r="JZ24">
        <v>43.153500000000001</v>
      </c>
      <c r="KA24">
        <v>27.581399999999999</v>
      </c>
      <c r="KB24">
        <v>30.0017</v>
      </c>
      <c r="KC24">
        <v>27.252700000000001</v>
      </c>
      <c r="KD24">
        <v>27.213200000000001</v>
      </c>
      <c r="KE24">
        <v>-1</v>
      </c>
      <c r="KF24">
        <v>100</v>
      </c>
      <c r="KG24">
        <v>0</v>
      </c>
      <c r="KH24">
        <v>43.425600000000003</v>
      </c>
      <c r="KI24">
        <v>400</v>
      </c>
      <c r="KJ24">
        <v>4.5482800000000001</v>
      </c>
      <c r="KK24">
        <v>99.707599999999999</v>
      </c>
      <c r="KL24">
        <v>96.113699999999994</v>
      </c>
    </row>
    <row r="25" spans="1:298" x14ac:dyDescent="0.2">
      <c r="A25">
        <v>9</v>
      </c>
      <c r="B25">
        <v>1661384426.0999999</v>
      </c>
      <c r="C25">
        <v>2766</v>
      </c>
      <c r="D25" t="s">
        <v>478</v>
      </c>
      <c r="E25" t="s">
        <v>479</v>
      </c>
      <c r="F25" t="s">
        <v>435</v>
      </c>
      <c r="H25" t="s">
        <v>436</v>
      </c>
      <c r="J25">
        <v>1661384426.0999999</v>
      </c>
      <c r="K25">
        <f t="shared" si="0"/>
        <v>4.5382897921861421E-4</v>
      </c>
      <c r="L25">
        <f t="shared" si="1"/>
        <v>0.4538289792186142</v>
      </c>
      <c r="M25">
        <f t="shared" si="2"/>
        <v>0.59344753965785035</v>
      </c>
      <c r="N25">
        <f t="shared" si="3"/>
        <v>404.97500000000002</v>
      </c>
      <c r="O25">
        <f t="shared" si="4"/>
        <v>180.12865166792551</v>
      </c>
      <c r="P25">
        <f t="shared" si="5"/>
        <v>18.153954283604374</v>
      </c>
      <c r="Q25">
        <f t="shared" si="6"/>
        <v>40.814704201284997</v>
      </c>
      <c r="R25">
        <f t="shared" si="7"/>
        <v>5.1719410528126408E-3</v>
      </c>
      <c r="S25">
        <f t="shared" si="8"/>
        <v>3.0203945407545327</v>
      </c>
      <c r="T25">
        <f t="shared" si="9"/>
        <v>5.1670260360097767E-3</v>
      </c>
      <c r="U25">
        <f t="shared" si="10"/>
        <v>3.2298324679575154E-3</v>
      </c>
      <c r="V25">
        <f t="shared" si="11"/>
        <v>198.43324327003552</v>
      </c>
      <c r="W25">
        <f t="shared" si="12"/>
        <v>43.174776841789715</v>
      </c>
      <c r="X25">
        <f t="shared" si="13"/>
        <v>43.0017</v>
      </c>
      <c r="Y25">
        <f t="shared" si="14"/>
        <v>8.6884019103883912</v>
      </c>
      <c r="Z25">
        <f t="shared" si="15"/>
        <v>2.7422515696398508</v>
      </c>
      <c r="AA25">
        <f t="shared" si="16"/>
        <v>0.22800198855378001</v>
      </c>
      <c r="AB25">
        <f t="shared" si="17"/>
        <v>8.3144081702075301</v>
      </c>
      <c r="AC25">
        <f t="shared" si="18"/>
        <v>8.4603999218346111</v>
      </c>
      <c r="AD25">
        <f t="shared" si="19"/>
        <v>-20.013857983540888</v>
      </c>
      <c r="AE25">
        <f t="shared" si="20"/>
        <v>-136.58642619159551</v>
      </c>
      <c r="AF25">
        <f t="shared" si="21"/>
        <v>-11.360403346724278</v>
      </c>
      <c r="AG25">
        <f t="shared" si="22"/>
        <v>30.472555748174869</v>
      </c>
      <c r="AH25">
        <f t="shared" si="23"/>
        <v>0.4637075038993273</v>
      </c>
      <c r="AI25">
        <f t="shared" si="24"/>
        <v>-0.1511545870723332</v>
      </c>
      <c r="AJ25">
        <f t="shared" si="25"/>
        <v>0.59344753965785035</v>
      </c>
      <c r="AK25">
        <v>406.06627619197099</v>
      </c>
      <c r="AL25">
        <v>405.89796969696903</v>
      </c>
      <c r="AM25">
        <v>-4.47015465935268E-4</v>
      </c>
      <c r="AN25">
        <v>67.027030637723996</v>
      </c>
      <c r="AO25">
        <f t="shared" si="26"/>
        <v>0.4538289792186142</v>
      </c>
      <c r="AP25">
        <v>2.21365082425024</v>
      </c>
      <c r="AQ25">
        <v>2.2353630303030299</v>
      </c>
      <c r="AR25">
        <v>2.4842785128537499E-2</v>
      </c>
      <c r="AS25">
        <v>78.965543794001405</v>
      </c>
      <c r="AT25">
        <v>12</v>
      </c>
      <c r="AU25">
        <v>2</v>
      </c>
      <c r="AV25">
        <f t="shared" si="27"/>
        <v>1</v>
      </c>
      <c r="AW25">
        <f t="shared" si="28"/>
        <v>0</v>
      </c>
      <c r="AX25">
        <f t="shared" si="29"/>
        <v>50618.608221544659</v>
      </c>
      <c r="AY25" t="s">
        <v>437</v>
      </c>
      <c r="AZ25">
        <v>7916.06</v>
      </c>
      <c r="BA25">
        <v>359.863846153846</v>
      </c>
      <c r="BB25">
        <v>1298.8760151454401</v>
      </c>
      <c r="BC25">
        <f t="shared" si="30"/>
        <v>0.72294211151974297</v>
      </c>
      <c r="BD25">
        <v>4.0044573686091003E-2</v>
      </c>
      <c r="BE25" t="s">
        <v>480</v>
      </c>
      <c r="BF25">
        <v>7996.07</v>
      </c>
      <c r="BG25">
        <v>179.66911999999999</v>
      </c>
      <c r="BH25">
        <v>185.92</v>
      </c>
      <c r="BI25">
        <f t="shared" si="31"/>
        <v>3.3621342512908714E-2</v>
      </c>
      <c r="BJ25">
        <v>0.5</v>
      </c>
      <c r="BK25">
        <f t="shared" si="32"/>
        <v>1011.5516991036453</v>
      </c>
      <c r="BL25">
        <f t="shared" si="33"/>
        <v>0.59344753965785035</v>
      </c>
      <c r="BM25">
        <f t="shared" si="34"/>
        <v>17.004863072539216</v>
      </c>
      <c r="BN25">
        <f t="shared" si="35"/>
        <v>5.4708322516994429E-4</v>
      </c>
      <c r="BO25">
        <f t="shared" si="36"/>
        <v>5.9862092036652328</v>
      </c>
      <c r="BP25">
        <f t="shared" si="37"/>
        <v>135.36214462959799</v>
      </c>
      <c r="BQ25" t="s">
        <v>481</v>
      </c>
      <c r="BR25">
        <v>170.44</v>
      </c>
      <c r="BS25">
        <f t="shared" si="38"/>
        <v>170.44</v>
      </c>
      <c r="BT25">
        <f t="shared" si="39"/>
        <v>8.3261617900172058E-2</v>
      </c>
      <c r="BU25">
        <f t="shared" si="40"/>
        <v>0.40380361757105937</v>
      </c>
      <c r="BV25">
        <f t="shared" si="41"/>
        <v>0.98628189831569235</v>
      </c>
      <c r="BW25">
        <f t="shared" si="42"/>
        <v>-3.5936195146974929E-2</v>
      </c>
      <c r="BX25">
        <f t="shared" si="43"/>
        <v>1.1852413119849601</v>
      </c>
      <c r="BY25">
        <f t="shared" si="44"/>
        <v>0.38306131058476472</v>
      </c>
      <c r="BZ25">
        <f t="shared" si="45"/>
        <v>0.61693868941523533</v>
      </c>
      <c r="CA25">
        <v>2937</v>
      </c>
      <c r="CB25">
        <v>290</v>
      </c>
      <c r="CC25">
        <v>185.92</v>
      </c>
      <c r="CD25">
        <v>295</v>
      </c>
      <c r="CE25">
        <v>7996.07</v>
      </c>
      <c r="CF25">
        <v>185.74</v>
      </c>
      <c r="CG25">
        <v>0.18</v>
      </c>
      <c r="CH25">
        <v>300</v>
      </c>
      <c r="CI25">
        <v>24.2</v>
      </c>
      <c r="CJ25">
        <v>184.21835342149899</v>
      </c>
      <c r="CK25">
        <v>1.14248291177242</v>
      </c>
      <c r="CL25">
        <v>1.21413615634744</v>
      </c>
      <c r="CM25">
        <v>0.81013630803289405</v>
      </c>
      <c r="CN25">
        <v>7.4259152262345501E-2</v>
      </c>
      <c r="CO25">
        <v>-5.6533136818687603E-3</v>
      </c>
      <c r="CP25">
        <v>290</v>
      </c>
      <c r="CQ25">
        <v>187.66</v>
      </c>
      <c r="CR25">
        <v>875</v>
      </c>
      <c r="CS25">
        <v>7981.99</v>
      </c>
      <c r="CT25">
        <v>185.74</v>
      </c>
      <c r="CU25">
        <v>1.92</v>
      </c>
      <c r="DI25">
        <f t="shared" si="46"/>
        <v>1199.96</v>
      </c>
      <c r="DJ25">
        <f t="shared" si="47"/>
        <v>1011.5516991036453</v>
      </c>
      <c r="DK25">
        <f t="shared" si="48"/>
        <v>0.84298784884799938</v>
      </c>
      <c r="DL25">
        <f t="shared" si="49"/>
        <v>0.16536654827663883</v>
      </c>
      <c r="DM25">
        <v>2</v>
      </c>
      <c r="DN25">
        <v>0.5</v>
      </c>
      <c r="DO25" t="s">
        <v>439</v>
      </c>
      <c r="DP25">
        <v>2</v>
      </c>
      <c r="DQ25" t="b">
        <v>1</v>
      </c>
      <c r="DR25">
        <v>1661384426.0999999</v>
      </c>
      <c r="DS25">
        <v>404.97500000000002</v>
      </c>
      <c r="DT25">
        <v>405.09</v>
      </c>
      <c r="DU25">
        <v>2.2623000000000002</v>
      </c>
      <c r="DV25">
        <v>2.3053900000000001</v>
      </c>
      <c r="DW25">
        <v>407.75099999999998</v>
      </c>
      <c r="DX25">
        <v>2.3850799999999999</v>
      </c>
      <c r="DY25">
        <v>699.98900000000003</v>
      </c>
      <c r="DZ25">
        <v>100.712</v>
      </c>
      <c r="EA25">
        <v>7.1268600000000001E-2</v>
      </c>
      <c r="EB25">
        <v>42.1629</v>
      </c>
      <c r="EC25">
        <v>43.0017</v>
      </c>
      <c r="ED25">
        <v>999.9</v>
      </c>
      <c r="EE25">
        <v>0</v>
      </c>
      <c r="EF25">
        <v>0</v>
      </c>
      <c r="EG25">
        <v>9985</v>
      </c>
      <c r="EH25">
        <v>0</v>
      </c>
      <c r="EI25">
        <v>1.4257299999999999</v>
      </c>
      <c r="EJ25">
        <v>-0.115479</v>
      </c>
      <c r="EK25">
        <v>405.89299999999997</v>
      </c>
      <c r="EL25">
        <v>406.02600000000001</v>
      </c>
      <c r="EM25">
        <v>-4.30918E-2</v>
      </c>
      <c r="EN25">
        <v>405.09</v>
      </c>
      <c r="EO25">
        <v>2.3053900000000001</v>
      </c>
      <c r="EP25">
        <v>0.22783999999999999</v>
      </c>
      <c r="EQ25">
        <v>0.23218</v>
      </c>
      <c r="ER25">
        <v>-12.910399999999999</v>
      </c>
      <c r="ES25">
        <v>-12.6774</v>
      </c>
      <c r="ET25">
        <v>1199.96</v>
      </c>
      <c r="EU25">
        <v>0.89998599999999995</v>
      </c>
      <c r="EV25">
        <v>0.10001400000000001</v>
      </c>
      <c r="EW25">
        <v>0</v>
      </c>
      <c r="EX25">
        <v>179.35400000000001</v>
      </c>
      <c r="EY25">
        <v>5.0003000000000002</v>
      </c>
      <c r="EZ25">
        <v>2221.19</v>
      </c>
      <c r="FA25">
        <v>13169.5</v>
      </c>
      <c r="FB25">
        <v>44.625</v>
      </c>
      <c r="FC25">
        <v>45.75</v>
      </c>
      <c r="FD25">
        <v>45.625</v>
      </c>
      <c r="FE25">
        <v>45.936999999999998</v>
      </c>
      <c r="FF25">
        <v>47.186999999999998</v>
      </c>
      <c r="FG25">
        <v>1075.45</v>
      </c>
      <c r="FH25">
        <v>119.51</v>
      </c>
      <c r="FI25">
        <v>0</v>
      </c>
      <c r="FJ25">
        <v>236.39999985694899</v>
      </c>
      <c r="FK25">
        <v>0</v>
      </c>
      <c r="FL25">
        <v>179.66911999999999</v>
      </c>
      <c r="FM25">
        <v>-0.66784614216342497</v>
      </c>
      <c r="FN25">
        <v>-3.4800000100252202</v>
      </c>
      <c r="FO25">
        <v>2221.7564000000002</v>
      </c>
      <c r="FP25">
        <v>15</v>
      </c>
      <c r="FQ25">
        <v>1661383748.0999999</v>
      </c>
      <c r="FR25" t="s">
        <v>469</v>
      </c>
      <c r="FS25">
        <v>1661383727.0999999</v>
      </c>
      <c r="FT25">
        <v>1661383748.0999999</v>
      </c>
      <c r="FU25">
        <v>16</v>
      </c>
      <c r="FV25">
        <v>-2.1000000000000001E-2</v>
      </c>
      <c r="FW25">
        <v>5.0000000000000001E-3</v>
      </c>
      <c r="FX25">
        <v>-2.7759999999999998</v>
      </c>
      <c r="FY25">
        <v>-0.121</v>
      </c>
      <c r="FZ25">
        <v>407</v>
      </c>
      <c r="GA25">
        <v>1</v>
      </c>
      <c r="GB25">
        <v>0.41</v>
      </c>
      <c r="GC25">
        <v>0.25</v>
      </c>
      <c r="GD25">
        <v>-7.7827133333333298E-2</v>
      </c>
      <c r="GE25">
        <v>-0.31838756883116898</v>
      </c>
      <c r="GF25">
        <v>3.6116332611442099E-2</v>
      </c>
      <c r="GG25">
        <v>1</v>
      </c>
      <c r="GH25">
        <v>179.732588235294</v>
      </c>
      <c r="GI25">
        <v>-0.71981665161250197</v>
      </c>
      <c r="GJ25">
        <v>0.18861353542083101</v>
      </c>
      <c r="GK25">
        <v>1</v>
      </c>
      <c r="GL25">
        <v>-0.164866457142857</v>
      </c>
      <c r="GM25">
        <v>1.0536953532467499</v>
      </c>
      <c r="GN25">
        <v>0.109031320997551</v>
      </c>
      <c r="GO25">
        <v>0</v>
      </c>
      <c r="GP25">
        <v>2</v>
      </c>
      <c r="GQ25">
        <v>3</v>
      </c>
      <c r="GR25" t="s">
        <v>451</v>
      </c>
      <c r="GS25">
        <v>3.3242500000000001</v>
      </c>
      <c r="GT25">
        <v>2.8330600000000001</v>
      </c>
      <c r="GU25">
        <v>9.9837300000000004E-2</v>
      </c>
      <c r="GV25">
        <v>9.9315700000000007E-2</v>
      </c>
      <c r="GW25">
        <v>1.8377399999999999E-2</v>
      </c>
      <c r="GX25">
        <v>1.8085199999999999E-2</v>
      </c>
      <c r="GY25">
        <v>31474.400000000001</v>
      </c>
      <c r="GZ25">
        <v>28392.9</v>
      </c>
      <c r="HA25">
        <v>31195.4</v>
      </c>
      <c r="HB25">
        <v>28860.2</v>
      </c>
      <c r="HC25">
        <v>40840.199999999997</v>
      </c>
      <c r="HD25">
        <v>38543.300000000003</v>
      </c>
      <c r="HE25">
        <v>44239.8</v>
      </c>
      <c r="HF25">
        <v>41909.199999999997</v>
      </c>
      <c r="HG25">
        <v>2.3585799999999999</v>
      </c>
      <c r="HH25">
        <v>2.3424700000000001</v>
      </c>
      <c r="HI25">
        <v>0.50373400000000002</v>
      </c>
      <c r="HJ25">
        <v>0</v>
      </c>
      <c r="HK25">
        <v>34.921999999999997</v>
      </c>
      <c r="HL25">
        <v>999.9</v>
      </c>
      <c r="HM25">
        <v>30.161000000000001</v>
      </c>
      <c r="HN25">
        <v>31.440999999999999</v>
      </c>
      <c r="HO25">
        <v>13.854100000000001</v>
      </c>
      <c r="HP25">
        <v>61.953699999999998</v>
      </c>
      <c r="HQ25">
        <v>36.750799999999998</v>
      </c>
      <c r="HR25">
        <v>2</v>
      </c>
      <c r="HS25">
        <v>2.9552800000000001E-2</v>
      </c>
      <c r="HT25">
        <v>-6.6666699999999999</v>
      </c>
      <c r="HU25">
        <v>20.139399999999998</v>
      </c>
      <c r="HV25">
        <v>5.2271700000000001</v>
      </c>
      <c r="HW25">
        <v>11.986000000000001</v>
      </c>
      <c r="HX25">
        <v>4.9923000000000002</v>
      </c>
      <c r="HY25">
        <v>3.2956500000000002</v>
      </c>
      <c r="HZ25">
        <v>-17758.8</v>
      </c>
      <c r="IA25">
        <v>9999</v>
      </c>
      <c r="IB25">
        <v>19.600000000000001</v>
      </c>
      <c r="IC25">
        <v>9098</v>
      </c>
      <c r="ID25">
        <v>1.8772800000000001</v>
      </c>
      <c r="IE25">
        <v>1.87619</v>
      </c>
      <c r="IF25">
        <v>1.87473</v>
      </c>
      <c r="IG25">
        <v>1.87673</v>
      </c>
      <c r="IH25">
        <v>1.87751</v>
      </c>
      <c r="II25">
        <v>1.875</v>
      </c>
      <c r="IJ25">
        <v>1.8789499999999999</v>
      </c>
      <c r="IK25">
        <v>1.8806499999999999</v>
      </c>
      <c r="IL25">
        <v>5</v>
      </c>
      <c r="IM25">
        <v>0</v>
      </c>
      <c r="IN25">
        <v>0</v>
      </c>
      <c r="IO25">
        <v>0</v>
      </c>
      <c r="IP25" t="s">
        <v>442</v>
      </c>
      <c r="IQ25" t="s">
        <v>443</v>
      </c>
      <c r="IR25" t="s">
        <v>444</v>
      </c>
      <c r="IS25" t="s">
        <v>445</v>
      </c>
      <c r="IT25" t="s">
        <v>445</v>
      </c>
      <c r="IU25" t="s">
        <v>444</v>
      </c>
      <c r="IV25">
        <v>0</v>
      </c>
      <c r="IW25">
        <v>100</v>
      </c>
      <c r="IX25">
        <v>100</v>
      </c>
      <c r="IY25">
        <v>-2.7759999999999998</v>
      </c>
      <c r="IZ25">
        <v>-0.12280000000000001</v>
      </c>
      <c r="JA25">
        <v>-2.7757999999999998</v>
      </c>
      <c r="JB25">
        <v>0</v>
      </c>
      <c r="JC25">
        <v>0</v>
      </c>
      <c r="JD25">
        <v>0</v>
      </c>
      <c r="JE25">
        <v>-0.11918340523918</v>
      </c>
      <c r="JF25">
        <v>-4.04678581008747E-3</v>
      </c>
      <c r="JG25">
        <v>1.0821509135867399E-3</v>
      </c>
      <c r="JH25">
        <v>-7.3057732816702703E-6</v>
      </c>
      <c r="JI25">
        <v>2</v>
      </c>
      <c r="JJ25">
        <v>9</v>
      </c>
      <c r="JK25">
        <v>2</v>
      </c>
      <c r="JL25">
        <v>33</v>
      </c>
      <c r="JM25">
        <v>11.7</v>
      </c>
      <c r="JN25">
        <v>11.3</v>
      </c>
      <c r="JO25">
        <v>0.157471</v>
      </c>
      <c r="JP25">
        <v>4.99878</v>
      </c>
      <c r="JQ25">
        <v>2.2485400000000002</v>
      </c>
      <c r="JR25">
        <v>2.5854499999999998</v>
      </c>
      <c r="JS25">
        <v>2.19482</v>
      </c>
      <c r="JT25">
        <v>2.4011200000000001</v>
      </c>
      <c r="JU25">
        <v>33.065199999999997</v>
      </c>
      <c r="JV25">
        <v>24.245100000000001</v>
      </c>
      <c r="JW25">
        <v>2</v>
      </c>
      <c r="JX25">
        <v>718.45600000000002</v>
      </c>
      <c r="JY25">
        <v>753.75</v>
      </c>
      <c r="JZ25">
        <v>49.649799999999999</v>
      </c>
      <c r="KA25">
        <v>27.783899999999999</v>
      </c>
      <c r="KB25">
        <v>30.0002</v>
      </c>
      <c r="KC25">
        <v>27.3948</v>
      </c>
      <c r="KD25">
        <v>27.354500000000002</v>
      </c>
      <c r="KE25">
        <v>-1</v>
      </c>
      <c r="KF25">
        <v>74.439700000000002</v>
      </c>
      <c r="KG25">
        <v>0</v>
      </c>
      <c r="KH25">
        <v>111.048</v>
      </c>
      <c r="KI25">
        <v>400</v>
      </c>
      <c r="KJ25">
        <v>2.5857000000000001</v>
      </c>
      <c r="KK25">
        <v>99.683099999999996</v>
      </c>
      <c r="KL25">
        <v>96.098500000000001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2024-09-28T17:27:32Z</dcterms:created>
  <dcterms:modified xsi:type="dcterms:W3CDTF">2024-09-30T02:15:52Z</dcterms:modified>
</cp:coreProperties>
</file>