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klinek/Desktop/Redwood/Data/Li6800/"/>
    </mc:Choice>
  </mc:AlternateContent>
  <xr:revisionPtr revIDLastSave="0" documentId="13_ncr:1_{B87ACDCE-A4B1-D64D-A10E-9D83297BFE12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L25" i="1" l="1"/>
  <c r="DK25" i="1"/>
  <c r="DI25" i="1"/>
  <c r="DJ25" i="1" s="1"/>
  <c r="BK25" i="1" s="1"/>
  <c r="BM25" i="1" s="1"/>
  <c r="BX25" i="1"/>
  <c r="BW25" i="1"/>
  <c r="BS25" i="1"/>
  <c r="BV25" i="1" s="1"/>
  <c r="BP25" i="1"/>
  <c r="BO25" i="1"/>
  <c r="BI25" i="1"/>
  <c r="BC25" i="1"/>
  <c r="AX25" i="1"/>
  <c r="AV25" i="1" s="1"/>
  <c r="AO25" i="1"/>
  <c r="L25" i="1" s="1"/>
  <c r="K25" i="1" s="1"/>
  <c r="AJ25" i="1"/>
  <c r="AB25" i="1"/>
  <c r="AA25" i="1"/>
  <c r="Z25" i="1" s="1"/>
  <c r="V25" i="1"/>
  <c r="S25" i="1"/>
  <c r="M25" i="1"/>
  <c r="BL25" i="1" s="1"/>
  <c r="DL24" i="1"/>
  <c r="DK24" i="1"/>
  <c r="DJ24" i="1"/>
  <c r="BK24" i="1" s="1"/>
  <c r="DI24" i="1"/>
  <c r="V24" i="1" s="1"/>
  <c r="BX24" i="1"/>
  <c r="BW24" i="1"/>
  <c r="BT24" i="1"/>
  <c r="BS24" i="1"/>
  <c r="BV24" i="1" s="1"/>
  <c r="BO24" i="1"/>
  <c r="BI24" i="1"/>
  <c r="BC24" i="1"/>
  <c r="BP24" i="1" s="1"/>
  <c r="AX24" i="1"/>
  <c r="AV24" i="1" s="1"/>
  <c r="AO24" i="1"/>
  <c r="L24" i="1" s="1"/>
  <c r="K24" i="1" s="1"/>
  <c r="AJ24" i="1"/>
  <c r="AB24" i="1"/>
  <c r="AA24" i="1"/>
  <c r="Z24" i="1"/>
  <c r="S24" i="1"/>
  <c r="M24" i="1"/>
  <c r="BL24" i="1" s="1"/>
  <c r="BN24" i="1" s="1"/>
  <c r="DL23" i="1"/>
  <c r="DK23" i="1"/>
  <c r="DJ23" i="1"/>
  <c r="BK23" i="1" s="1"/>
  <c r="DI23" i="1"/>
  <c r="V23" i="1" s="1"/>
  <c r="BX23" i="1"/>
  <c r="BW23" i="1"/>
  <c r="BV23" i="1"/>
  <c r="BU23" i="1"/>
  <c r="BY23" i="1" s="1"/>
  <c r="BZ23" i="1" s="1"/>
  <c r="BT23" i="1"/>
  <c r="BS23" i="1"/>
  <c r="BO23" i="1"/>
  <c r="BI23" i="1"/>
  <c r="BC23" i="1"/>
  <c r="BP23" i="1" s="1"/>
  <c r="AX23" i="1"/>
  <c r="AV23" i="1" s="1"/>
  <c r="AO23" i="1"/>
  <c r="AJ23" i="1"/>
  <c r="M23" i="1" s="1"/>
  <c r="BL23" i="1" s="1"/>
  <c r="AB23" i="1"/>
  <c r="Z23" i="1" s="1"/>
  <c r="AA23" i="1"/>
  <c r="S23" i="1"/>
  <c r="L23" i="1"/>
  <c r="K23" i="1"/>
  <c r="AD23" i="1" s="1"/>
  <c r="DL22" i="1"/>
  <c r="V22" i="1" s="1"/>
  <c r="DK22" i="1"/>
  <c r="DI22" i="1"/>
  <c r="DJ22" i="1" s="1"/>
  <c r="BK22" i="1" s="1"/>
  <c r="BM22" i="1" s="1"/>
  <c r="BX22" i="1"/>
  <c r="BW22" i="1"/>
  <c r="BV22" i="1"/>
  <c r="BU22" i="1"/>
  <c r="BY22" i="1" s="1"/>
  <c r="BZ22" i="1" s="1"/>
  <c r="BS22" i="1"/>
  <c r="BT22" i="1" s="1"/>
  <c r="BO22" i="1"/>
  <c r="BI22" i="1"/>
  <c r="BC22" i="1"/>
  <c r="BP22" i="1" s="1"/>
  <c r="AX22" i="1"/>
  <c r="AV22" i="1"/>
  <c r="AH22" i="1" s="1"/>
  <c r="AO22" i="1"/>
  <c r="AJ22" i="1"/>
  <c r="M22" i="1" s="1"/>
  <c r="BL22" i="1" s="1"/>
  <c r="AB22" i="1"/>
  <c r="AA22" i="1"/>
  <c r="Z22" i="1" s="1"/>
  <c r="S22" i="1"/>
  <c r="N22" i="1"/>
  <c r="L22" i="1"/>
  <c r="K22" i="1" s="1"/>
  <c r="DL21" i="1"/>
  <c r="DK21" i="1"/>
  <c r="DI21" i="1"/>
  <c r="DJ21" i="1" s="1"/>
  <c r="BK21" i="1" s="1"/>
  <c r="BM21" i="1" s="1"/>
  <c r="BX21" i="1"/>
  <c r="BW21" i="1"/>
  <c r="BS21" i="1"/>
  <c r="BV21" i="1" s="1"/>
  <c r="BP21" i="1"/>
  <c r="BO21" i="1"/>
  <c r="BI21" i="1"/>
  <c r="BC21" i="1"/>
  <c r="AX21" i="1"/>
  <c r="AV21" i="1"/>
  <c r="AI21" i="1" s="1"/>
  <c r="AO21" i="1"/>
  <c r="L21" i="1" s="1"/>
  <c r="K21" i="1" s="1"/>
  <c r="AJ21" i="1"/>
  <c r="AB21" i="1"/>
  <c r="AA21" i="1"/>
  <c r="Z21" i="1" s="1"/>
  <c r="V21" i="1"/>
  <c r="S21" i="1"/>
  <c r="M21" i="1"/>
  <c r="BL21" i="1" s="1"/>
  <c r="BN21" i="1" s="1"/>
  <c r="DL20" i="1"/>
  <c r="DK20" i="1"/>
  <c r="DI20" i="1"/>
  <c r="V20" i="1" s="1"/>
  <c r="BX20" i="1"/>
  <c r="BW20" i="1"/>
  <c r="BS20" i="1"/>
  <c r="BV20" i="1" s="1"/>
  <c r="BP20" i="1"/>
  <c r="BO20" i="1"/>
  <c r="BI20" i="1"/>
  <c r="BC20" i="1"/>
  <c r="AX20" i="1"/>
  <c r="AV20" i="1" s="1"/>
  <c r="AO20" i="1"/>
  <c r="L20" i="1" s="1"/>
  <c r="K20" i="1" s="1"/>
  <c r="AJ20" i="1"/>
  <c r="AB20" i="1"/>
  <c r="AA20" i="1"/>
  <c r="Z20" i="1"/>
  <c r="S20" i="1"/>
  <c r="M20" i="1"/>
  <c r="BL20" i="1" s="1"/>
  <c r="DL19" i="1"/>
  <c r="DK19" i="1"/>
  <c r="DJ19" i="1"/>
  <c r="BK19" i="1" s="1"/>
  <c r="DI19" i="1"/>
  <c r="V19" i="1" s="1"/>
  <c r="BX19" i="1"/>
  <c r="BW19" i="1"/>
  <c r="BV19" i="1"/>
  <c r="BU19" i="1"/>
  <c r="BY19" i="1" s="1"/>
  <c r="BZ19" i="1" s="1"/>
  <c r="BT19" i="1"/>
  <c r="BS19" i="1"/>
  <c r="BO19" i="1"/>
  <c r="BI19" i="1"/>
  <c r="BM19" i="1" s="1"/>
  <c r="BC19" i="1"/>
  <c r="BP19" i="1" s="1"/>
  <c r="AX19" i="1"/>
  <c r="AV19" i="1" s="1"/>
  <c r="AO19" i="1"/>
  <c r="AJ19" i="1"/>
  <c r="M19" i="1" s="1"/>
  <c r="BL19" i="1" s="1"/>
  <c r="AB19" i="1"/>
  <c r="AA19" i="1"/>
  <c r="Z19" i="1"/>
  <c r="S19" i="1"/>
  <c r="L19" i="1"/>
  <c r="K19" i="1"/>
  <c r="AD19" i="1" s="1"/>
  <c r="DL18" i="1"/>
  <c r="V18" i="1" s="1"/>
  <c r="DK18" i="1"/>
  <c r="DI18" i="1"/>
  <c r="DJ18" i="1" s="1"/>
  <c r="BK18" i="1" s="1"/>
  <c r="BM18" i="1" s="1"/>
  <c r="BX18" i="1"/>
  <c r="BW18" i="1"/>
  <c r="BV18" i="1"/>
  <c r="BU18" i="1"/>
  <c r="BY18" i="1" s="1"/>
  <c r="BZ18" i="1" s="1"/>
  <c r="BS18" i="1"/>
  <c r="BT18" i="1" s="1"/>
  <c r="BO18" i="1"/>
  <c r="BI18" i="1"/>
  <c r="BC18" i="1"/>
  <c r="BP18" i="1" s="1"/>
  <c r="AX18" i="1"/>
  <c r="AV18" i="1"/>
  <c r="AH18" i="1" s="1"/>
  <c r="AO18" i="1"/>
  <c r="AJ18" i="1"/>
  <c r="M18" i="1" s="1"/>
  <c r="BL18" i="1" s="1"/>
  <c r="BN18" i="1" s="1"/>
  <c r="AB18" i="1"/>
  <c r="AA18" i="1"/>
  <c r="Z18" i="1" s="1"/>
  <c r="S18" i="1"/>
  <c r="L18" i="1"/>
  <c r="K18" i="1" s="1"/>
  <c r="DL17" i="1"/>
  <c r="DK17" i="1"/>
  <c r="DI17" i="1"/>
  <c r="DJ17" i="1" s="1"/>
  <c r="BK17" i="1" s="1"/>
  <c r="BM17" i="1" s="1"/>
  <c r="BX17" i="1"/>
  <c r="BW17" i="1"/>
  <c r="BP17" i="1"/>
  <c r="BS17" i="1" s="1"/>
  <c r="BO17" i="1"/>
  <c r="BI17" i="1"/>
  <c r="BC17" i="1"/>
  <c r="AX17" i="1"/>
  <c r="AV17" i="1"/>
  <c r="Q17" i="1" s="1"/>
  <c r="AO17" i="1"/>
  <c r="L17" i="1" s="1"/>
  <c r="K17" i="1" s="1"/>
  <c r="AJ17" i="1"/>
  <c r="AB17" i="1"/>
  <c r="AA17" i="1"/>
  <c r="Z17" i="1" s="1"/>
  <c r="V17" i="1"/>
  <c r="S17" i="1"/>
  <c r="N17" i="1"/>
  <c r="M17" i="1"/>
  <c r="BL17" i="1" s="1"/>
  <c r="BN17" i="1" s="1"/>
  <c r="AD24" i="1" l="1"/>
  <c r="AD22" i="1"/>
  <c r="W24" i="1"/>
  <c r="X24" i="1" s="1"/>
  <c r="AD20" i="1"/>
  <c r="AD18" i="1"/>
  <c r="N20" i="1"/>
  <c r="AI20" i="1"/>
  <c r="Q20" i="1"/>
  <c r="AH20" i="1"/>
  <c r="AW20" i="1"/>
  <c r="W20" i="1"/>
  <c r="X20" i="1" s="1"/>
  <c r="BM24" i="1"/>
  <c r="T25" i="1"/>
  <c r="R25" i="1" s="1"/>
  <c r="U25" i="1" s="1"/>
  <c r="O25" i="1" s="1"/>
  <c r="P25" i="1" s="1"/>
  <c r="AD25" i="1"/>
  <c r="T17" i="1"/>
  <c r="R17" i="1" s="1"/>
  <c r="U17" i="1" s="1"/>
  <c r="O17" i="1" s="1"/>
  <c r="P17" i="1" s="1"/>
  <c r="AD17" i="1"/>
  <c r="AE19" i="1"/>
  <c r="W19" i="1"/>
  <c r="X19" i="1" s="1"/>
  <c r="N24" i="1"/>
  <c r="AI24" i="1"/>
  <c r="AH24" i="1"/>
  <c r="Q24" i="1"/>
  <c r="AW24" i="1"/>
  <c r="BN23" i="1"/>
  <c r="AE18" i="1"/>
  <c r="BN20" i="1"/>
  <c r="W22" i="1"/>
  <c r="X22" i="1" s="1"/>
  <c r="AW23" i="1"/>
  <c r="N23" i="1"/>
  <c r="AI23" i="1"/>
  <c r="AH23" i="1"/>
  <c r="Q23" i="1"/>
  <c r="AI25" i="1"/>
  <c r="AH25" i="1"/>
  <c r="Q25" i="1"/>
  <c r="AW25" i="1"/>
  <c r="N25" i="1"/>
  <c r="W17" i="1"/>
  <c r="X17" i="1" s="1"/>
  <c r="BN19" i="1"/>
  <c r="AD21" i="1"/>
  <c r="BV17" i="1"/>
  <c r="BU17" i="1"/>
  <c r="BY17" i="1" s="1"/>
  <c r="BZ17" i="1" s="1"/>
  <c r="BT17" i="1"/>
  <c r="W18" i="1"/>
  <c r="X18" i="1" s="1"/>
  <c r="T18" i="1" s="1"/>
  <c r="R18" i="1" s="1"/>
  <c r="U18" i="1" s="1"/>
  <c r="O18" i="1" s="1"/>
  <c r="P18" i="1" s="1"/>
  <c r="BN25" i="1"/>
  <c r="AI19" i="1"/>
  <c r="AW19" i="1"/>
  <c r="N19" i="1"/>
  <c r="Q19" i="1"/>
  <c r="AH19" i="1"/>
  <c r="BN22" i="1"/>
  <c r="BM23" i="1"/>
  <c r="W23" i="1"/>
  <c r="X23" i="1" s="1"/>
  <c r="N21" i="1"/>
  <c r="AI18" i="1"/>
  <c r="AI22" i="1"/>
  <c r="W25" i="1"/>
  <c r="X25" i="1" s="1"/>
  <c r="N18" i="1"/>
  <c r="T19" i="1"/>
  <c r="R19" i="1" s="1"/>
  <c r="U19" i="1" s="1"/>
  <c r="BT20" i="1"/>
  <c r="W21" i="1"/>
  <c r="X21" i="1" s="1"/>
  <c r="AW18" i="1"/>
  <c r="BU20" i="1"/>
  <c r="BY20" i="1" s="1"/>
  <c r="BZ20" i="1" s="1"/>
  <c r="Q21" i="1"/>
  <c r="BU24" i="1"/>
  <c r="BY24" i="1" s="1"/>
  <c r="BZ24" i="1" s="1"/>
  <c r="AW21" i="1"/>
  <c r="DJ20" i="1"/>
  <c r="BK20" i="1" s="1"/>
  <c r="BM20" i="1" s="1"/>
  <c r="T23" i="1"/>
  <c r="R23" i="1" s="1"/>
  <c r="U23" i="1" s="1"/>
  <c r="O23" i="1" s="1"/>
  <c r="P23" i="1" s="1"/>
  <c r="AH17" i="1"/>
  <c r="AH21" i="1"/>
  <c r="BT21" i="1"/>
  <c r="BT25" i="1"/>
  <c r="AW22" i="1"/>
  <c r="AI17" i="1"/>
  <c r="Q18" i="1"/>
  <c r="BU21" i="1"/>
  <c r="BY21" i="1" s="1"/>
  <c r="BZ21" i="1" s="1"/>
  <c r="Q22" i="1"/>
  <c r="BU25" i="1"/>
  <c r="BY25" i="1" s="1"/>
  <c r="BZ25" i="1" s="1"/>
  <c r="AW17" i="1"/>
  <c r="Y24" i="1" l="1"/>
  <c r="AC24" i="1" s="1"/>
  <c r="AF24" i="1"/>
  <c r="AG24" i="1" s="1"/>
  <c r="AE24" i="1"/>
  <c r="Y22" i="1"/>
  <c r="AC22" i="1" s="1"/>
  <c r="AF22" i="1"/>
  <c r="AG22" i="1" s="1"/>
  <c r="Y21" i="1"/>
  <c r="AC21" i="1" s="1"/>
  <c r="AF21" i="1"/>
  <c r="AE21" i="1"/>
  <c r="T21" i="1"/>
  <c r="R21" i="1" s="1"/>
  <c r="U21" i="1" s="1"/>
  <c r="O21" i="1" s="1"/>
  <c r="P21" i="1" s="1"/>
  <c r="O19" i="1"/>
  <c r="P19" i="1" s="1"/>
  <c r="AF19" i="1"/>
  <c r="AG19" i="1" s="1"/>
  <c r="Y19" i="1"/>
  <c r="AC19" i="1" s="1"/>
  <c r="AE22" i="1"/>
  <c r="T24" i="1"/>
  <c r="R24" i="1" s="1"/>
  <c r="U24" i="1" s="1"/>
  <c r="O24" i="1" s="1"/>
  <c r="P24" i="1" s="1"/>
  <c r="T22" i="1"/>
  <c r="R22" i="1" s="1"/>
  <c r="U22" i="1" s="1"/>
  <c r="O22" i="1" s="1"/>
  <c r="P22" i="1" s="1"/>
  <c r="AF23" i="1"/>
  <c r="AG23" i="1" s="1"/>
  <c r="Y23" i="1"/>
  <c r="AC23" i="1" s="1"/>
  <c r="Y18" i="1"/>
  <c r="AC18" i="1" s="1"/>
  <c r="AF18" i="1"/>
  <c r="AG18" i="1" s="1"/>
  <c r="AE17" i="1"/>
  <c r="Y17" i="1"/>
  <c r="AC17" i="1" s="1"/>
  <c r="AF17" i="1"/>
  <c r="AG17" i="1" s="1"/>
  <c r="Y20" i="1"/>
  <c r="AC20" i="1" s="1"/>
  <c r="AF20" i="1"/>
  <c r="AG20" i="1" s="1"/>
  <c r="AE20" i="1"/>
  <c r="Y25" i="1"/>
  <c r="AC25" i="1" s="1"/>
  <c r="AF25" i="1"/>
  <c r="AE25" i="1"/>
  <c r="T20" i="1"/>
  <c r="R20" i="1" s="1"/>
  <c r="U20" i="1" s="1"/>
  <c r="O20" i="1" s="1"/>
  <c r="P20" i="1" s="1"/>
  <c r="AE23" i="1"/>
  <c r="AG21" i="1" l="1"/>
  <c r="AG25" i="1"/>
</calcChain>
</file>

<file path=xl/sharedStrings.xml><?xml version="1.0" encoding="utf-8"?>
<sst xmlns="http://schemas.openxmlformats.org/spreadsheetml/2006/main" count="1032" uniqueCount="483">
  <si>
    <t>File opened</t>
  </si>
  <si>
    <t>2024-09-28 17:27:46</t>
  </si>
  <si>
    <t>Console s/n</t>
  </si>
  <si>
    <t>68C-811962</t>
  </si>
  <si>
    <t>Console ver</t>
  </si>
  <si>
    <t>Bluestem v.2.1.09</t>
  </si>
  <si>
    <t>Scripts ver</t>
  </si>
  <si>
    <t>2022.06  2.1.09, Dec 2022</t>
  </si>
  <si>
    <t>Head s/n</t>
  </si>
  <si>
    <t>68H-711952</t>
  </si>
  <si>
    <t>Head ver</t>
  </si>
  <si>
    <t>1.4.23</t>
  </si>
  <si>
    <t>Head cal</t>
  </si>
  <si>
    <t>{"co2bzero": "0.910459", "co2aspan2b": "0.309617", "h2obspanconc1": "12.09", "flowazero": "0.31589", "co2aspan1": "0.99979", "h2obspanconc2": "16.89", "co2bspan1": "0.999819", "h2oaspan2": "0", "h2oaspan1": "1.00573", "h2obspan1": "1.00055", "chamberpressurezero": "2.71145", "h2oaspan2a": "0.0685076", "h2obzero": "1.06594", "h2oaspan2b": "0.0688999", "co2aspanconc2": "300.8", "ssa_ref": "37837.5", "tbzero": "-0.0317039", "h2oazero": "1.06185", "co2bspanconc2": "300.8", "flowmeterzero": "2.49056", "h2oaspanconc1": "12.09", "h2oaspanconc2": "0", "tazero": "0.0137367", "co2bspan2a": "0.311057", "h2obspan2b": "0.0684141", "oxygen": "21", "co2aspan2": "-0.0211807", "co2bspan2b": "0.308957", "co2bspan2": "-0.021122", "h2obspan2a": "0.0683765", "co2bspanconc1": "2505", "co2aspan2a": "0.311741", "ssb_ref": "36821.3", "co2aspanconc1": "2505", "co2azero": "0.8881", "flowbzero": "0.3352", "h2obspan2": "0"}</t>
  </si>
  <si>
    <t>CO2 rangematch</t>
  </si>
  <si>
    <t>Fri May  3 10:50</t>
  </si>
  <si>
    <t>H2O rangematch</t>
  </si>
  <si>
    <t>Fri Oct  6 11:48</t>
  </si>
  <si>
    <t>Chamber type</t>
  </si>
  <si>
    <t>6800-01A</t>
  </si>
  <si>
    <t>Chamber s/n</t>
  </si>
  <si>
    <t>MPF-831724</t>
  </si>
  <si>
    <t>Chamber rev</t>
  </si>
  <si>
    <t>0</t>
  </si>
  <si>
    <t>Chamber cal</t>
  </si>
  <si>
    <t>Fluorometer</t>
  </si>
  <si>
    <t>Flr. Version</t>
  </si>
  <si>
    <t>17:27:46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</si>
  <si>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</si>
  <si>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</si>
  <si>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</si>
  <si>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</si>
  <si>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</si>
  <si>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</si>
  <si>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</si>
  <si>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</si>
  <si>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2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</si>
  <si>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</si>
  <si>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</si>
  <si>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</si>
  <si>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</si>
  <si>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</si>
  <si>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</si>
  <si>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</si>
  <si>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</si>
  <si>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</si>
  <si>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</si>
  <si>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</si>
  <si>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</si>
  <si>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</si>
  <si>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</si>
  <si>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</si>
  <si>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</si>
  <si>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</si>
  <si>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</si>
  <si>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</si>
  <si>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</si>
  <si>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</si>
  <si>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</si>
  <si>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</si>
  <si>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</si>
  <si>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</si>
  <si>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</si>
  <si>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</si>
  <si>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</si>
  <si>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</si>
  <si>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</si>
  <si>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</si>
  <si>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</si>
  <si>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</si>
  <si>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</si>
  <si>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</si>
  <si>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</si>
  <si>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</si>
  <si>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</si>
  <si>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</si>
  <si>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</si>
  <si>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</si>
  <si>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</si>
  <si>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</si>
  <si>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</si>
  <si>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4.18229 200.675 349.463 605.672 855.901 1051.93 1229.42 1287.17</t>
  </si>
  <si>
    <t>Fs_true</t>
  </si>
  <si>
    <t>0.0677669 223.299 370.958 589.129 808.635 1001.36 1202.19 1400.8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</si>
  <si>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</si>
  <si>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</si>
  <si>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</si>
  <si>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</si>
  <si>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</si>
  <si>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</si>
  <si>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</si>
  <si>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</si>
  <si>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</si>
  <si>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</si>
  <si>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</si>
  <si>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</si>
  <si>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</si>
  <si>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</si>
  <si>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</si>
  <si>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</si>
  <si>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</si>
  <si>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</si>
  <si>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</si>
  <si>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</si>
  <si>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</si>
  <si>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</si>
  <si>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</si>
  <si>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</si>
  <si>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</si>
  <si>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</si>
  <si>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</si>
  <si>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</si>
  <si>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</si>
  <si>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CSUC_delay</t>
  </si>
  <si>
    <t>Species</t>
  </si>
  <si>
    <t>Ripperdan_720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</si>
  <si>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</si>
  <si>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</si>
  <si>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</si>
  <si>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</si>
  <si>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</si>
  <si>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</si>
  <si>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</si>
  <si>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</si>
  <si>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</si>
  <si>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</si>
  <si>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</si>
  <si>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</si>
  <si>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</si>
  <si>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</si>
  <si>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</si>
  <si>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</si>
  <si>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</si>
  <si>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</si>
  <si>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</si>
  <si>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</si>
  <si>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</si>
  <si>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</si>
  <si>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</si>
  <si>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</si>
  <si>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</si>
  <si>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</si>
  <si>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</si>
  <si>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</si>
  <si>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</si>
  <si>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</si>
  <si>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</si>
  <si>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</si>
  <si>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</si>
  <si>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</si>
  <si>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</si>
  <si>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</si>
  <si>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</si>
  <si>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</si>
  <si>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</si>
  <si>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</si>
  <si>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</si>
  <si>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</si>
  <si>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</si>
  <si>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</si>
  <si>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</si>
  <si>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</si>
  <si>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</si>
  <si>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</si>
  <si>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</si>
  <si>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</si>
  <si>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</si>
  <si>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</si>
  <si>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</si>
  <si>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</si>
  <si>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</si>
  <si>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</si>
  <si>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</si>
  <si>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</si>
  <si>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</si>
  <si>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</si>
  <si>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</si>
  <si>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</si>
  <si>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</si>
  <si>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</si>
  <si>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</si>
  <si>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</si>
  <si>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</si>
  <si>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</si>
  <si>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</si>
  <si>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</si>
  <si>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</si>
  <si>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</si>
  <si>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</si>
  <si>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</si>
  <si>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</si>
  <si>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</si>
  <si>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</si>
  <si>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</si>
  <si>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</si>
  <si>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</si>
  <si>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</si>
  <si>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</si>
  <si>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</si>
  <si>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</si>
  <si>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</si>
  <si>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</si>
  <si>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</si>
  <si>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</si>
  <si>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</si>
  <si>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</si>
  <si>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</si>
  <si>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</si>
  <si>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</si>
  <si>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</si>
  <si>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</si>
  <si>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</si>
  <si>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</si>
  <si>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</si>
  <si>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</si>
  <si>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</si>
  <si>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</si>
  <si>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</si>
  <si>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</si>
  <si>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</si>
  <si>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</si>
  <si>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</si>
  <si>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</si>
  <si>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</si>
  <si>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</si>
  <si>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</si>
  <si>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</si>
  <si>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</si>
  <si>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</si>
  <si>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</si>
  <si>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</si>
  <si>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</si>
  <si>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</si>
  <si>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</si>
  <si>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</si>
  <si>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</si>
  <si>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</si>
  <si>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</si>
  <si>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</si>
  <si>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</si>
  <si>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</si>
  <si>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</si>
  <si>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</si>
  <si>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</si>
  <si>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</si>
  <si>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</si>
  <si>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</si>
  <si>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</si>
  <si>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</si>
  <si>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</si>
  <si>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</si>
  <si>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</si>
  <si>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</si>
  <si>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</si>
  <si>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</si>
  <si>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</si>
  <si>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</si>
  <si>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</si>
  <si>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</si>
  <si>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</si>
  <si>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</si>
  <si>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</si>
  <si>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</si>
  <si>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</si>
  <si>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</si>
  <si>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</si>
  <si>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</si>
  <si>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</si>
  <si>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</si>
  <si>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</si>
  <si>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</si>
  <si>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</si>
  <si>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</si>
  <si>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</si>
  <si>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</si>
  <si>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</si>
  <si>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</si>
  <si>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</si>
  <si>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</si>
  <si>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</si>
  <si>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</si>
  <si>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</si>
  <si>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</si>
  <si>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</si>
  <si>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</si>
  <si>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</si>
  <si>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</si>
  <si>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</si>
  <si>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</si>
  <si>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</si>
  <si>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</si>
  <si>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</si>
  <si>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</si>
  <si>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</si>
  <si>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</si>
  <si>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</si>
  <si>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</si>
  <si>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</si>
  <si>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</si>
  <si>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</si>
  <si>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</si>
  <si>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</si>
  <si>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</si>
  <si>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</si>
  <si>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</si>
  <si>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</si>
  <si>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</si>
  <si>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</si>
  <si>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</si>
  <si>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</si>
  <si>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</si>
  <si>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</si>
  <si>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</si>
  <si>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</si>
  <si>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</si>
  <si>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</si>
  <si>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</si>
  <si>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</si>
  <si>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</si>
  <si>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</si>
  <si>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</si>
  <si>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</si>
  <si>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</si>
  <si>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</si>
  <si>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</si>
  <si>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</si>
  <si>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</si>
  <si>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</si>
  <si>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</si>
  <si>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</si>
  <si>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</si>
  <si>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</si>
  <si>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</si>
  <si>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</si>
  <si>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</si>
  <si>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</si>
  <si>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</si>
  <si>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</si>
  <si>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</si>
  <si>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</si>
  <si>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</si>
  <si>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</si>
  <si>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</si>
  <si>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</si>
  <si>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</si>
  <si>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</si>
  <si>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</si>
  <si>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</si>
  <si>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</si>
  <si>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</si>
  <si>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</si>
  <si>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</si>
  <si>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</si>
  <si>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</si>
  <si>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</si>
  <si>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</si>
  <si>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</si>
  <si>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</si>
  <si>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</si>
  <si>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</si>
  <si>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</si>
  <si>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</si>
  <si>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</si>
  <si>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</si>
  <si>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</si>
  <si>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</si>
  <si>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</si>
  <si>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</si>
  <si>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</si>
  <si>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</si>
  <si>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</si>
  <si>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</si>
  <si>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</si>
  <si>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</si>
  <si>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</si>
  <si>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</si>
  <si>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</si>
  <si>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</si>
  <si>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</si>
  <si>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</si>
  <si>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</si>
  <si>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</si>
  <si>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</si>
  <si>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</si>
  <si>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</si>
  <si>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</si>
  <si>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</si>
  <si>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</si>
  <si>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</si>
  <si>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</si>
  <si>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</si>
  <si>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</si>
  <si>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</si>
  <si>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</si>
  <si>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</si>
  <si>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</si>
  <si>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</si>
  <si>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</si>
  <si>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</si>
  <si>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</si>
  <si>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</si>
  <si>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</si>
  <si>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</si>
  <si>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</si>
  <si>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</si>
  <si>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</si>
  <si>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</si>
  <si>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</si>
  <si>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</si>
  <si>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</si>
  <si>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</si>
  <si>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</si>
  <si>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</si>
  <si>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</si>
  <si>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</si>
  <si>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</si>
  <si>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</si>
  <si>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</si>
  <si>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</si>
  <si>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</si>
  <si>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</si>
  <si>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</si>
  <si>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</si>
  <si>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</si>
  <si>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</si>
  <si>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</si>
  <si>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</si>
  <si>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</si>
  <si>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</si>
  <si>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</si>
  <si>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</si>
  <si>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</si>
  <si>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</si>
  <si>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20220824 17:49:29</t>
  </si>
  <si>
    <t>17:49:29</t>
  </si>
  <si>
    <t>none</t>
  </si>
  <si>
    <t>Artichoke</t>
  </si>
  <si>
    <t>MPF-2939-20240928-17_31_28</t>
  </si>
  <si>
    <t>-</t>
  </si>
  <si>
    <t>0: Broadleaf</t>
  </si>
  <si>
    <t>17:49:50</t>
  </si>
  <si>
    <t>0/3</t>
  </si>
  <si>
    <t>10111111</t>
  </si>
  <si>
    <t>oioooooo</t>
  </si>
  <si>
    <t>off</t>
  </si>
  <si>
    <t>on</t>
  </si>
  <si>
    <t>20220824 18:11:59</t>
  </si>
  <si>
    <t>18:11:59</t>
  </si>
  <si>
    <t>MPF-2940-20240928-17_53_58</t>
  </si>
  <si>
    <t>DARK-2941-20240928-17_54_06</t>
  </si>
  <si>
    <t>18:12:25</t>
  </si>
  <si>
    <t>2/3</t>
  </si>
  <si>
    <t>20220824 18:15:59</t>
  </si>
  <si>
    <t>18:15:59</t>
  </si>
  <si>
    <t>MPF-2942-20240928-17_57_58</t>
  </si>
  <si>
    <t>DARK-2943-20240928-17_58_06</t>
  </si>
  <si>
    <t>1/3</t>
  </si>
  <si>
    <t>20220824 18:19:59</t>
  </si>
  <si>
    <t>18:19:59</t>
  </si>
  <si>
    <t>MPF-2944-20240928-18_01_58</t>
  </si>
  <si>
    <t>DARK-2945-20240928-18_02_06</t>
  </si>
  <si>
    <t>20220824 18:23:59</t>
  </si>
  <si>
    <t>18:23:59</t>
  </si>
  <si>
    <t>MPF-2946-20240928-18_05_58</t>
  </si>
  <si>
    <t>DARK-2947-20240928-18_06_06</t>
  </si>
  <si>
    <t>20220824 18:27:59</t>
  </si>
  <si>
    <t>18:27:59</t>
  </si>
  <si>
    <t>MPF-2948-20240928-18_09_59</t>
  </si>
  <si>
    <t>DARK-2949-20240928-18_10_06</t>
  </si>
  <si>
    <t>18:28:22</t>
  </si>
  <si>
    <t>3/3</t>
  </si>
  <si>
    <t>20220824 18:31:59</t>
  </si>
  <si>
    <t>18:31:59</t>
  </si>
  <si>
    <t>MPF-2950-20240928-18_13_58</t>
  </si>
  <si>
    <t>DARK-2951-20240928-18_14_05</t>
  </si>
  <si>
    <t>20220824 18:35:59</t>
  </si>
  <si>
    <t>18:35:59</t>
  </si>
  <si>
    <t>MPF-2952-20240928-18_17_58</t>
  </si>
  <si>
    <t>DARK-2953-20240928-18_18_06</t>
  </si>
  <si>
    <t>20220824 18:39:59</t>
  </si>
  <si>
    <t>18:39:59</t>
  </si>
  <si>
    <t>MPF-2954-20240928-18_21_58</t>
  </si>
  <si>
    <t>DARK-2955-20240928-18_22_06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</si>
</sst>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L25"/>
  <sheetViews>
    <sheetView tabSelected="1" workbookViewId="0"/>
  </sheetViews>
  <sheetFormatPr baseColWidth="10" defaultColWidth="8.83203125" defaultRowHeight="15" x14ac:dyDescent="0.2"/>
  <sheetData>
    <row r="2" spans="1:298" x14ac:dyDescent="0.2">
      <c r="A2" t="s">
        <v>29</v>
      </c>
      <c r="B2" t="s">
        <v>30</v>
      </c>
      <c r="C2" t="s">
        <v>32</v>
      </c>
    </row>
    <row r="3" spans="1:298" x14ac:dyDescent="0.2">
      <c r="B3" t="s">
        <v>31</v>
      </c>
      <c r="C3">
        <v>21</v>
      </c>
    </row>
    <row r="4" spans="1:298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98" x14ac:dyDescent="0.2">
      <c r="B5" t="s">
        <v>19</v>
      </c>
      <c r="C5" t="s">
        <v>36</v>
      </c>
      <c r="D5">
        <v>0.57199999999999995</v>
      </c>
      <c r="E5">
        <v>0.38727420000000001</v>
      </c>
      <c r="F5">
        <v>-1.8705840000000001E-2</v>
      </c>
      <c r="G5">
        <v>0</v>
      </c>
      <c r="H5">
        <v>-7.3738900000000001E-3</v>
      </c>
      <c r="I5">
        <v>1</v>
      </c>
      <c r="J5">
        <v>2</v>
      </c>
      <c r="K5">
        <v>96.9</v>
      </c>
    </row>
    <row r="6" spans="1:298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98" x14ac:dyDescent="0.2">
      <c r="B7">
        <v>0</v>
      </c>
      <c r="C7">
        <v>1</v>
      </c>
      <c r="D7">
        <v>0</v>
      </c>
      <c r="E7">
        <v>0</v>
      </c>
    </row>
    <row r="8" spans="1:298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98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98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98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98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98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98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92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93</v>
      </c>
      <c r="DJ14" t="s">
        <v>93</v>
      </c>
      <c r="DK14" t="s">
        <v>93</v>
      </c>
      <c r="DL14" t="s">
        <v>93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106</v>
      </c>
      <c r="JX14" t="s">
        <v>106</v>
      </c>
      <c r="JY14" t="s">
        <v>106</v>
      </c>
      <c r="JZ14" t="s">
        <v>106</v>
      </c>
      <c r="KA14" t="s">
        <v>106</v>
      </c>
      <c r="KB14" t="s">
        <v>106</v>
      </c>
      <c r="KC14" t="s">
        <v>106</v>
      </c>
      <c r="KD14" t="s">
        <v>106</v>
      </c>
      <c r="KE14" t="s">
        <v>106</v>
      </c>
      <c r="KF14" t="s">
        <v>106</v>
      </c>
      <c r="KG14" t="s">
        <v>106</v>
      </c>
      <c r="KH14" t="s">
        <v>106</v>
      </c>
      <c r="KI14" t="s">
        <v>106</v>
      </c>
      <c r="KJ14" t="s">
        <v>106</v>
      </c>
      <c r="KK14" t="s">
        <v>106</v>
      </c>
      <c r="KL14" t="s">
        <v>106</v>
      </c>
    </row>
    <row r="15" spans="1:298" x14ac:dyDescent="0.2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89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193</v>
      </c>
      <c r="CK15" t="s">
        <v>194</v>
      </c>
      <c r="CL15" t="s">
        <v>195</v>
      </c>
      <c r="CM15" t="s">
        <v>196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184</v>
      </c>
      <c r="CW15" t="s">
        <v>205</v>
      </c>
      <c r="CX15" t="s">
        <v>206</v>
      </c>
      <c r="CY15" t="s">
        <v>207</v>
      </c>
      <c r="CZ15" t="s">
        <v>158</v>
      </c>
      <c r="DA15" t="s">
        <v>208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116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265</v>
      </c>
      <c r="FH15" t="s">
        <v>266</v>
      </c>
      <c r="FI15" t="s">
        <v>267</v>
      </c>
      <c r="FJ15" t="s">
        <v>268</v>
      </c>
      <c r="FK15" t="s">
        <v>269</v>
      </c>
      <c r="FL15" t="s">
        <v>270</v>
      </c>
      <c r="FM15" t="s">
        <v>271</v>
      </c>
      <c r="FN15" t="s">
        <v>272</v>
      </c>
      <c r="FO15" t="s">
        <v>273</v>
      </c>
      <c r="FP15" t="s">
        <v>274</v>
      </c>
      <c r="FQ15" t="s">
        <v>108</v>
      </c>
      <c r="FR15" t="s">
        <v>111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  <c r="JZ15" t="s">
        <v>386</v>
      </c>
      <c r="KA15" t="s">
        <v>387</v>
      </c>
      <c r="KB15" t="s">
        <v>388</v>
      </c>
      <c r="KC15" t="s">
        <v>389</v>
      </c>
      <c r="KD15" t="s">
        <v>390</v>
      </c>
      <c r="KE15" t="s">
        <v>391</v>
      </c>
      <c r="KF15" t="s">
        <v>392</v>
      </c>
      <c r="KG15" t="s">
        <v>393</v>
      </c>
      <c r="KH15" t="s">
        <v>394</v>
      </c>
      <c r="KI15" t="s">
        <v>395</v>
      </c>
      <c r="KJ15" t="s">
        <v>396</v>
      </c>
      <c r="KK15" t="s">
        <v>397</v>
      </c>
      <c r="KL15" t="s">
        <v>398</v>
      </c>
    </row>
    <row r="16" spans="1:298" x14ac:dyDescent="0.2">
      <c r="B16" t="s">
        <v>399</v>
      </c>
      <c r="C16" t="s">
        <v>399</v>
      </c>
      <c r="F16" t="s">
        <v>399</v>
      </c>
      <c r="J16" t="s">
        <v>399</v>
      </c>
      <c r="K16" t="s">
        <v>400</v>
      </c>
      <c r="L16" t="s">
        <v>401</v>
      </c>
      <c r="M16" t="s">
        <v>402</v>
      </c>
      <c r="N16" t="s">
        <v>403</v>
      </c>
      <c r="O16" t="s">
        <v>403</v>
      </c>
      <c r="P16" t="s">
        <v>232</v>
      </c>
      <c r="Q16" t="s">
        <v>232</v>
      </c>
      <c r="R16" t="s">
        <v>400</v>
      </c>
      <c r="S16" t="s">
        <v>400</v>
      </c>
      <c r="T16" t="s">
        <v>400</v>
      </c>
      <c r="U16" t="s">
        <v>400</v>
      </c>
      <c r="V16" t="s">
        <v>404</v>
      </c>
      <c r="W16" t="s">
        <v>405</v>
      </c>
      <c r="X16" t="s">
        <v>405</v>
      </c>
      <c r="Y16" t="s">
        <v>406</v>
      </c>
      <c r="Z16" t="s">
        <v>407</v>
      </c>
      <c r="AA16" t="s">
        <v>406</v>
      </c>
      <c r="AB16" t="s">
        <v>406</v>
      </c>
      <c r="AC16" t="s">
        <v>406</v>
      </c>
      <c r="AD16" t="s">
        <v>404</v>
      </c>
      <c r="AE16" t="s">
        <v>404</v>
      </c>
      <c r="AF16" t="s">
        <v>404</v>
      </c>
      <c r="AG16" t="s">
        <v>404</v>
      </c>
      <c r="AH16" t="s">
        <v>402</v>
      </c>
      <c r="AI16" t="s">
        <v>401</v>
      </c>
      <c r="AJ16" t="s">
        <v>402</v>
      </c>
      <c r="AK16" t="s">
        <v>403</v>
      </c>
      <c r="AL16" t="s">
        <v>403</v>
      </c>
      <c r="AM16" t="s">
        <v>408</v>
      </c>
      <c r="AN16" t="s">
        <v>409</v>
      </c>
      <c r="AO16" t="s">
        <v>401</v>
      </c>
      <c r="AP16" t="s">
        <v>410</v>
      </c>
      <c r="AQ16" t="s">
        <v>410</v>
      </c>
      <c r="AR16" t="s">
        <v>411</v>
      </c>
      <c r="AS16" t="s">
        <v>409</v>
      </c>
      <c r="AT16" t="s">
        <v>412</v>
      </c>
      <c r="AU16" t="s">
        <v>407</v>
      </c>
      <c r="AW16" t="s">
        <v>407</v>
      </c>
      <c r="AX16" t="s">
        <v>412</v>
      </c>
      <c r="BD16" t="s">
        <v>402</v>
      </c>
      <c r="BK16" t="s">
        <v>402</v>
      </c>
      <c r="BL16" t="s">
        <v>402</v>
      </c>
      <c r="BM16" t="s">
        <v>402</v>
      </c>
      <c r="BN16" t="s">
        <v>413</v>
      </c>
      <c r="CB16" t="s">
        <v>414</v>
      </c>
      <c r="CD16" t="s">
        <v>414</v>
      </c>
      <c r="CE16" t="s">
        <v>402</v>
      </c>
      <c r="CH16" t="s">
        <v>414</v>
      </c>
      <c r="CI16" t="s">
        <v>407</v>
      </c>
      <c r="CL16" t="s">
        <v>415</v>
      </c>
      <c r="CM16" t="s">
        <v>415</v>
      </c>
      <c r="CO16" t="s">
        <v>416</v>
      </c>
      <c r="CP16" t="s">
        <v>414</v>
      </c>
      <c r="CR16" t="s">
        <v>414</v>
      </c>
      <c r="CS16" t="s">
        <v>402</v>
      </c>
      <c r="CW16" t="s">
        <v>414</v>
      </c>
      <c r="CY16" t="s">
        <v>417</v>
      </c>
      <c r="DB16" t="s">
        <v>414</v>
      </c>
      <c r="DC16" t="s">
        <v>414</v>
      </c>
      <c r="DE16" t="s">
        <v>414</v>
      </c>
      <c r="DG16" t="s">
        <v>414</v>
      </c>
      <c r="DI16" t="s">
        <v>402</v>
      </c>
      <c r="DJ16" t="s">
        <v>402</v>
      </c>
      <c r="DL16" t="s">
        <v>418</v>
      </c>
      <c r="DM16" t="s">
        <v>419</v>
      </c>
      <c r="DP16" t="s">
        <v>400</v>
      </c>
      <c r="DR16" t="s">
        <v>399</v>
      </c>
      <c r="DS16" t="s">
        <v>403</v>
      </c>
      <c r="DT16" t="s">
        <v>403</v>
      </c>
      <c r="DU16" t="s">
        <v>410</v>
      </c>
      <c r="DV16" t="s">
        <v>410</v>
      </c>
      <c r="DW16" t="s">
        <v>403</v>
      </c>
      <c r="DX16" t="s">
        <v>410</v>
      </c>
      <c r="DY16" t="s">
        <v>412</v>
      </c>
      <c r="DZ16" t="s">
        <v>406</v>
      </c>
      <c r="EA16" t="s">
        <v>406</v>
      </c>
      <c r="EB16" t="s">
        <v>405</v>
      </c>
      <c r="EC16" t="s">
        <v>405</v>
      </c>
      <c r="ED16" t="s">
        <v>405</v>
      </c>
      <c r="EE16" t="s">
        <v>405</v>
      </c>
      <c r="EF16" t="s">
        <v>405</v>
      </c>
      <c r="EG16" t="s">
        <v>420</v>
      </c>
      <c r="EH16" t="s">
        <v>402</v>
      </c>
      <c r="EI16" t="s">
        <v>402</v>
      </c>
      <c r="EJ16" t="s">
        <v>403</v>
      </c>
      <c r="EK16" t="s">
        <v>403</v>
      </c>
      <c r="EL16" t="s">
        <v>403</v>
      </c>
      <c r="EM16" t="s">
        <v>410</v>
      </c>
      <c r="EN16" t="s">
        <v>403</v>
      </c>
      <c r="EO16" t="s">
        <v>410</v>
      </c>
      <c r="EP16" t="s">
        <v>406</v>
      </c>
      <c r="EQ16" t="s">
        <v>406</v>
      </c>
      <c r="ER16" t="s">
        <v>405</v>
      </c>
      <c r="ES16" t="s">
        <v>405</v>
      </c>
      <c r="ET16" t="s">
        <v>402</v>
      </c>
      <c r="EY16" t="s">
        <v>402</v>
      </c>
      <c r="FB16" t="s">
        <v>405</v>
      </c>
      <c r="FC16" t="s">
        <v>405</v>
      </c>
      <c r="FD16" t="s">
        <v>405</v>
      </c>
      <c r="FE16" t="s">
        <v>405</v>
      </c>
      <c r="FF16" t="s">
        <v>405</v>
      </c>
      <c r="FG16" t="s">
        <v>402</v>
      </c>
      <c r="FH16" t="s">
        <v>402</v>
      </c>
      <c r="FI16" t="s">
        <v>402</v>
      </c>
      <c r="FJ16" t="s">
        <v>399</v>
      </c>
      <c r="FM16" t="s">
        <v>421</v>
      </c>
      <c r="FN16" t="s">
        <v>421</v>
      </c>
      <c r="FP16" t="s">
        <v>399</v>
      </c>
      <c r="FQ16" t="s">
        <v>422</v>
      </c>
      <c r="FS16" t="s">
        <v>399</v>
      </c>
      <c r="FT16" t="s">
        <v>399</v>
      </c>
      <c r="FV16" t="s">
        <v>423</v>
      </c>
      <c r="FW16" t="s">
        <v>424</v>
      </c>
      <c r="FX16" t="s">
        <v>423</v>
      </c>
      <c r="FY16" t="s">
        <v>424</v>
      </c>
      <c r="FZ16" t="s">
        <v>423</v>
      </c>
      <c r="GA16" t="s">
        <v>424</v>
      </c>
      <c r="GB16" t="s">
        <v>407</v>
      </c>
      <c r="GC16" t="s">
        <v>407</v>
      </c>
      <c r="GD16" t="s">
        <v>403</v>
      </c>
      <c r="GE16" t="s">
        <v>425</v>
      </c>
      <c r="GF16" t="s">
        <v>403</v>
      </c>
      <c r="GI16" t="s">
        <v>426</v>
      </c>
      <c r="GL16" t="s">
        <v>410</v>
      </c>
      <c r="GM16" t="s">
        <v>427</v>
      </c>
      <c r="GN16" t="s">
        <v>410</v>
      </c>
      <c r="GS16" t="s">
        <v>428</v>
      </c>
      <c r="GT16" t="s">
        <v>428</v>
      </c>
      <c r="HG16" t="s">
        <v>428</v>
      </c>
      <c r="HH16" t="s">
        <v>428</v>
      </c>
      <c r="HI16" t="s">
        <v>429</v>
      </c>
      <c r="HJ16" t="s">
        <v>429</v>
      </c>
      <c r="HK16" t="s">
        <v>405</v>
      </c>
      <c r="HL16" t="s">
        <v>405</v>
      </c>
      <c r="HM16" t="s">
        <v>407</v>
      </c>
      <c r="HN16" t="s">
        <v>405</v>
      </c>
      <c r="HO16" t="s">
        <v>410</v>
      </c>
      <c r="HP16" t="s">
        <v>407</v>
      </c>
      <c r="HQ16" t="s">
        <v>407</v>
      </c>
      <c r="HS16" t="s">
        <v>428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428</v>
      </c>
      <c r="HZ16" t="s">
        <v>430</v>
      </c>
      <c r="IA16" t="s">
        <v>430</v>
      </c>
      <c r="IB16" t="s">
        <v>431</v>
      </c>
      <c r="IC16" t="s">
        <v>430</v>
      </c>
      <c r="ID16" t="s">
        <v>428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O16" t="s">
        <v>428</v>
      </c>
      <c r="IV16" t="s">
        <v>428</v>
      </c>
      <c r="IW16" t="s">
        <v>407</v>
      </c>
      <c r="IX16" t="s">
        <v>407</v>
      </c>
      <c r="IY16" t="s">
        <v>423</v>
      </c>
      <c r="IZ16" t="s">
        <v>424</v>
      </c>
      <c r="JA16" t="s">
        <v>424</v>
      </c>
      <c r="JE16" t="s">
        <v>424</v>
      </c>
      <c r="JI16" t="s">
        <v>403</v>
      </c>
      <c r="JJ16" t="s">
        <v>403</v>
      </c>
      <c r="JK16" t="s">
        <v>410</v>
      </c>
      <c r="JL16" t="s">
        <v>410</v>
      </c>
      <c r="JM16" t="s">
        <v>432</v>
      </c>
      <c r="JN16" t="s">
        <v>432</v>
      </c>
      <c r="JO16" t="s">
        <v>428</v>
      </c>
      <c r="JP16" t="s">
        <v>428</v>
      </c>
      <c r="JQ16" t="s">
        <v>428</v>
      </c>
      <c r="JR16" t="s">
        <v>428</v>
      </c>
      <c r="JS16" t="s">
        <v>428</v>
      </c>
      <c r="JT16" t="s">
        <v>428</v>
      </c>
      <c r="JU16" t="s">
        <v>405</v>
      </c>
      <c r="JV16" t="s">
        <v>428</v>
      </c>
      <c r="JX16" t="s">
        <v>412</v>
      </c>
      <c r="JY16" t="s">
        <v>412</v>
      </c>
      <c r="JZ16" t="s">
        <v>405</v>
      </c>
      <c r="KA16" t="s">
        <v>405</v>
      </c>
      <c r="KB16" t="s">
        <v>405</v>
      </c>
      <c r="KC16" t="s">
        <v>405</v>
      </c>
      <c r="KD16" t="s">
        <v>405</v>
      </c>
      <c r="KE16" t="s">
        <v>407</v>
      </c>
      <c r="KF16" t="s">
        <v>407</v>
      </c>
      <c r="KG16" t="s">
        <v>407</v>
      </c>
      <c r="KH16" t="s">
        <v>405</v>
      </c>
      <c r="KI16" t="s">
        <v>403</v>
      </c>
      <c r="KJ16" t="s">
        <v>410</v>
      </c>
      <c r="KK16" t="s">
        <v>407</v>
      </c>
      <c r="KL16" t="s">
        <v>407</v>
      </c>
    </row>
    <row r="17" spans="1:298" x14ac:dyDescent="0.2">
      <c r="A17">
        <v>1</v>
      </c>
      <c r="B17">
        <v>1661384969.0999999</v>
      </c>
      <c r="C17">
        <v>0</v>
      </c>
      <c r="D17" t="s">
        <v>433</v>
      </c>
      <c r="E17" t="s">
        <v>434</v>
      </c>
      <c r="F17" t="s">
        <v>435</v>
      </c>
      <c r="H17" t="s">
        <v>436</v>
      </c>
      <c r="J17">
        <v>1661384969.0999999</v>
      </c>
      <c r="K17">
        <f t="shared" ref="K17:K25" si="0">(L17)/1000</f>
        <v>-7.8434829630588318E-4</v>
      </c>
      <c r="L17">
        <f t="shared" ref="L17:L25" si="1">IF(DQ17, AO17, AI17)</f>
        <v>-0.78434829630588321</v>
      </c>
      <c r="M17">
        <f t="shared" ref="M17:M25" si="2">IF(DQ17, AJ17, AH17)</f>
        <v>-1.049085458157071</v>
      </c>
      <c r="N17">
        <f t="shared" ref="N17:N25" si="3">DS17 - IF(AV17&gt;1, M17*DM17*100/(AX17*EG17), 0)</f>
        <v>401.04700000000003</v>
      </c>
      <c r="O17">
        <f t="shared" ref="O17:O25" si="4">((U17-K17/2)*N17-M17)/(U17+K17/2)</f>
        <v>353.33655023891049</v>
      </c>
      <c r="P17">
        <f t="shared" ref="P17:P25" si="5">O17*(DZ17+EA17)/1000</f>
        <v>35.604360924496874</v>
      </c>
      <c r="Q17">
        <f t="shared" ref="Q17:Q25" si="6">(DS17 - IF(AV17&gt;1, M17*DM17*100/(AX17*EG17), 0))*(DZ17+EA17)/1000</f>
        <v>40.411958870464602</v>
      </c>
      <c r="R17">
        <f t="shared" ref="R17:R25" si="7">2/((1/T17-1/S17)+SIGN(T17)*SQRT((1/T17-1/S17)*(1/T17-1/S17) + 4*DN17/((DN17+1)*(DN17+1))*(2*1/T17*1/S17-1/S17*1/S17)))</f>
        <v>-4.478524012971468E-2</v>
      </c>
      <c r="S17">
        <f t="shared" ref="S17:S25" si="8">IF(LEFT(DO17,1)&lt;&gt;"0",IF(LEFT(DO17,1)="1",3,DP17),$D$5+$E$5*(EG17*DZ17/($K$5*1000))+$F$5*(EG17*DZ17/($K$5*1000))*MAX(MIN(DM17,$J$5),$I$5)*MAX(MIN(DM17,$J$5),$I$5)+$G$5*MAX(MIN(DM17,$J$5),$I$5)*(EG17*DZ17/($K$5*1000))+$H$5*(EG17*DZ17/($K$5*1000))*(EG17*DZ17/($K$5*1000)))</f>
        <v>3.0232756051777718</v>
      </c>
      <c r="T17">
        <f t="shared" ref="T17:T25" si="9">K17*(1000-(1000*0.61365*EXP(17.502*X17/(240.97+X17))/(DZ17+EA17)+DU17)/2)/(1000*0.61365*EXP(17.502*X17/(240.97+X17))/(DZ17+EA17)-DU17)</f>
        <v>-4.5157116508993164E-2</v>
      </c>
      <c r="U17">
        <f t="shared" ref="U17:U25" si="10">1/((DN17+1)/(R17/1.6)+1/(S17/1.37)) + DN17/((DN17+1)/(R17/1.6) + DN17/(S17/1.37))</f>
        <v>-2.8189530618289695E-2</v>
      </c>
      <c r="V17">
        <f t="shared" ref="V17:V25" si="11">(DI17*DL17)</f>
        <v>3.9904788143639994E-3</v>
      </c>
      <c r="W17">
        <f t="shared" ref="W17:W25" si="12">(EB17+(V17+2*0.95*0.0000000567*(((EB17+$B$7)+273)^4-(EB17+273)^4)-44100*K17)/(1.84*29.3*S17+8*0.95*0.0000000567*(EB17+273)^3))</f>
        <v>23.482587927903744</v>
      </c>
      <c r="X17">
        <f t="shared" ref="X17:X25" si="13">($C$7*EC17+$D$7*ED17+$E$7*W17)</f>
        <v>23.485800000000001</v>
      </c>
      <c r="Y17">
        <f t="shared" ref="Y17:Y25" si="14">0.61365*EXP(17.502*X17/(240.97+X17))</f>
        <v>2.9037055187934691</v>
      </c>
      <c r="Z17">
        <f t="shared" ref="Z17:Z25" si="15">(AA17/AB17*100)</f>
        <v>41.449769736577892</v>
      </c>
      <c r="AA17">
        <f t="shared" ref="AA17:AA25" si="16">DU17*(DZ17+EA17)/1000</f>
        <v>1.1890102433974601</v>
      </c>
      <c r="AB17">
        <f t="shared" ref="AB17:AB25" si="17">0.61365*EXP(17.502*EB17/(240.97+EB17))</f>
        <v>2.8685569327739895</v>
      </c>
      <c r="AC17">
        <f t="shared" ref="AC17:AC25" si="18">(Y17-DU17*(DZ17+EA17)/1000)</f>
        <v>1.714695275396009</v>
      </c>
      <c r="AD17">
        <f t="shared" ref="AD17:AD25" si="19">(-K17*44100)</f>
        <v>34.589759867089448</v>
      </c>
      <c r="AE17">
        <f t="shared" ref="AE17:AE25" si="20">2*29.3*S17*0.92*(EB17-X17)</f>
        <v>-32.891550387236585</v>
      </c>
      <c r="AF17">
        <f t="shared" ref="AF17:AF25" si="21">2*0.95*0.0000000567*(((EB17+$B$7)+273)^4-(X17+273)^4)</f>
        <v>-2.2640503698895791</v>
      </c>
      <c r="AG17">
        <f t="shared" ref="AG17:AG25" si="22">V17+AF17+AD17+AE17</f>
        <v>-0.56185041122235191</v>
      </c>
      <c r="AH17">
        <f t="shared" ref="AH17:AH25" si="23">DY17*AV17*(DT17-DS17*(1000-AV17*DV17)/(1000-AV17*DU17))/(100*DM17)</f>
        <v>-1.1283067969521567</v>
      </c>
      <c r="AI17">
        <f t="shared" ref="AI17:AI25" si="24">1000*DY17*AV17*(DU17-DV17)/(100*DM17*(1000-AV17*DU17))</f>
        <v>-1.0877029950304615</v>
      </c>
      <c r="AJ17">
        <f t="shared" ref="AJ17:AJ25" si="25">(AK17 - AL17 - DZ17*1000/(8.314*(EB17+273.15)) * AN17/DY17 * AM17) * DY17/(100*DM17) * (1000 - DV17)/1000</f>
        <v>-1.049085458157071</v>
      </c>
      <c r="AK17">
        <v>405.49738597872403</v>
      </c>
      <c r="AL17">
        <v>406.04550909090898</v>
      </c>
      <c r="AM17">
        <v>-6.25627107661232E-2</v>
      </c>
      <c r="AN17">
        <v>67.010021639379502</v>
      </c>
      <c r="AO17">
        <f t="shared" ref="AO17:AO25" si="26">(AQ17 - AP17 + DZ17*1000/(8.314*(EB17+273.15)) * AS17/DY17 * AR17) * DY17/(100*DM17) * 1000/(1000 - AQ17)</f>
        <v>-0.78434829630588321</v>
      </c>
      <c r="AP17">
        <v>12.1088115786091</v>
      </c>
      <c r="AQ17">
        <v>11.890284242424199</v>
      </c>
      <c r="AR17">
        <v>-6.3343742243844202E-4</v>
      </c>
      <c r="AS17">
        <v>78.532894860488696</v>
      </c>
      <c r="AT17">
        <v>167</v>
      </c>
      <c r="AU17">
        <v>24</v>
      </c>
      <c r="AV17">
        <f t="shared" ref="AV17:AV25" si="27">IF(AT17*$H$13&gt;=AX17,1,(AX17/(AX17-AT17*$H$13)))</f>
        <v>1</v>
      </c>
      <c r="AW17">
        <f t="shared" ref="AW17:AW25" si="28">(AV17-1)*100</f>
        <v>0</v>
      </c>
      <c r="AX17">
        <f t="shared" ref="AX17:AX25" si="29">MAX(0,($B$13+$C$13*EG17)/(1+$D$13*EG17)*DZ17/(EB17+273)*$E$13)</f>
        <v>53933.848127849924</v>
      </c>
      <c r="AY17" t="s">
        <v>437</v>
      </c>
      <c r="AZ17">
        <v>7909.73</v>
      </c>
      <c r="BA17">
        <v>228.861538461538</v>
      </c>
      <c r="BB17">
        <v>1161.25085285213</v>
      </c>
      <c r="BC17">
        <f t="shared" ref="BC17:BC25" si="30">1-BA17/BB17</f>
        <v>0.80291808793988417</v>
      </c>
      <c r="BD17">
        <v>-1.0490854581570701</v>
      </c>
      <c r="BE17" t="s">
        <v>438</v>
      </c>
      <c r="BF17" t="s">
        <v>438</v>
      </c>
      <c r="BG17">
        <v>0</v>
      </c>
      <c r="BH17">
        <v>0</v>
      </c>
      <c r="BI17" t="e">
        <f t="shared" ref="BI17:BI25" si="31">1-BG17/BH17</f>
        <v>#DIV/0!</v>
      </c>
      <c r="BJ17">
        <v>0.5</v>
      </c>
      <c r="BK17">
        <f t="shared" ref="BK17:BK25" si="32">DJ17</f>
        <v>2.1002520075599999E-2</v>
      </c>
      <c r="BL17">
        <f t="shared" ref="BL17:BL25" si="33">M17</f>
        <v>-1.049085458157071</v>
      </c>
      <c r="BM17" t="e">
        <f t="shared" ref="BM17:BM25" si="34">BI17*BJ17*BK17</f>
        <v>#DIV/0!</v>
      </c>
      <c r="BN17">
        <f t="shared" ref="BN17:BN25" si="35">(BL17-BD17)/BK17</f>
        <v>-4.2289135613396234E-14</v>
      </c>
      <c r="BO17" t="e">
        <f t="shared" ref="BO17:BO25" si="36">(BB17-BH17)/BH17</f>
        <v>#DIV/0!</v>
      </c>
      <c r="BP17" t="e">
        <f t="shared" ref="BP17:BP25" si="37">BA17/(BC17+BA17/BH17)</f>
        <v>#DIV/0!</v>
      </c>
      <c r="BQ17" t="s">
        <v>438</v>
      </c>
      <c r="BR17">
        <v>0</v>
      </c>
      <c r="BS17" t="e">
        <f t="shared" ref="BS17:BS25" si="38">IF(BR17&lt;&gt;0, BR17, BP17)</f>
        <v>#DIV/0!</v>
      </c>
      <c r="BT17" t="e">
        <f t="shared" ref="BT17:BT25" si="39">1-BS17/BH17</f>
        <v>#DIV/0!</v>
      </c>
      <c r="BU17" t="e">
        <f t="shared" ref="BU17:BU25" si="40">(BH17-BG17)/(BH17-BS17)</f>
        <v>#DIV/0!</v>
      </c>
      <c r="BV17" t="e">
        <f t="shared" ref="BV17:BV25" si="41">(BB17-BH17)/(BB17-BS17)</f>
        <v>#DIV/0!</v>
      </c>
      <c r="BW17">
        <f t="shared" ref="BW17:BW25" si="42">(BH17-BG17)/(BH17-BA17)</f>
        <v>0</v>
      </c>
      <c r="BX17">
        <f t="shared" ref="BX17:BX25" si="43">(BB17-BH17)/(BB17-BA17)</f>
        <v>1.2454570584725346</v>
      </c>
      <c r="BY17" t="e">
        <f t="shared" ref="BY17:BY25" si="44">(BU17*BS17/BG17)</f>
        <v>#DIV/0!</v>
      </c>
      <c r="BZ17" t="e">
        <f t="shared" ref="BZ17:BZ25" si="45">(1-BY17)</f>
        <v>#DIV/0!</v>
      </c>
      <c r="CA17">
        <v>2939</v>
      </c>
      <c r="CB17">
        <v>290</v>
      </c>
      <c r="CC17">
        <v>1094.1400000000001</v>
      </c>
      <c r="CD17">
        <v>275</v>
      </c>
      <c r="CE17">
        <v>7909.73</v>
      </c>
      <c r="CF17">
        <v>1097.53</v>
      </c>
      <c r="CG17">
        <v>-3.39</v>
      </c>
      <c r="CH17">
        <v>300</v>
      </c>
      <c r="CI17">
        <v>24</v>
      </c>
      <c r="CJ17">
        <v>1161.25085285213</v>
      </c>
      <c r="CK17">
        <v>2.0634832452450702</v>
      </c>
      <c r="CL17">
        <v>-50.398446102800698</v>
      </c>
      <c r="CM17">
        <v>1.41318305359005</v>
      </c>
      <c r="CN17">
        <v>0.978459128515345</v>
      </c>
      <c r="CO17">
        <v>-6.5554066740823201E-3</v>
      </c>
      <c r="CP17">
        <v>290</v>
      </c>
      <c r="CQ17">
        <v>1072.29</v>
      </c>
      <c r="CR17">
        <v>615</v>
      </c>
      <c r="CS17">
        <v>7903.96</v>
      </c>
      <c r="CT17">
        <v>1097.49</v>
      </c>
      <c r="CU17">
        <v>-25.2</v>
      </c>
      <c r="DI17">
        <f t="shared" ref="DI17:DI25" si="46">$B$11*EH17+$C$11*EI17+$F$11*ET17*(1-EW17)</f>
        <v>5.0002999999999999E-2</v>
      </c>
      <c r="DJ17">
        <f t="shared" ref="DJ17:DJ25" si="47">DI17*DK17</f>
        <v>2.1002520075599999E-2</v>
      </c>
      <c r="DK17">
        <f t="shared" ref="DK17:DK25" si="48">($B$11*$D$9+$C$11*$D$9+$F$11*((FG17+EY17)/MAX(FG17+EY17+FH17, 0.1)*$I$9+FH17/MAX(FG17+EY17+FH17, 0.1)*$J$9))/($B$11+$C$11+$F$11)</f>
        <v>0.42002519999999999</v>
      </c>
      <c r="DL17">
        <f t="shared" ref="DL17:DL25" si="49">($B$11*$K$9+$C$11*$K$9+$F$11*((FG17+EY17)/MAX(FG17+EY17+FH17, 0.1)*$P$9+FH17/MAX(FG17+EY17+FH17, 0.1)*$Q$9))/($B$11+$C$11+$F$11)</f>
        <v>7.9804787999999988E-2</v>
      </c>
      <c r="DM17">
        <v>2</v>
      </c>
      <c r="DN17">
        <v>0.5</v>
      </c>
      <c r="DO17" t="s">
        <v>439</v>
      </c>
      <c r="DP17">
        <v>2</v>
      </c>
      <c r="DQ17" t="b">
        <v>1</v>
      </c>
      <c r="DR17">
        <v>1661384969.0999999</v>
      </c>
      <c r="DS17">
        <v>401.04700000000003</v>
      </c>
      <c r="DT17">
        <v>400.6</v>
      </c>
      <c r="DU17">
        <v>11.7997</v>
      </c>
      <c r="DV17">
        <v>12.1068</v>
      </c>
      <c r="DW17">
        <v>403.93299999999999</v>
      </c>
      <c r="DX17">
        <v>11.9137</v>
      </c>
      <c r="DY17">
        <v>700.01199999999994</v>
      </c>
      <c r="DZ17">
        <v>100.705</v>
      </c>
      <c r="EA17">
        <v>6.1141800000000003E-2</v>
      </c>
      <c r="EB17">
        <v>23.283999999999999</v>
      </c>
      <c r="EC17">
        <v>23.485800000000001</v>
      </c>
      <c r="ED17">
        <v>999.9</v>
      </c>
      <c r="EE17">
        <v>0</v>
      </c>
      <c r="EF17">
        <v>0</v>
      </c>
      <c r="EG17">
        <v>10003.1</v>
      </c>
      <c r="EH17">
        <v>0</v>
      </c>
      <c r="EI17">
        <v>1.4257299999999999</v>
      </c>
      <c r="EJ17">
        <v>0.55697600000000003</v>
      </c>
      <c r="EK17">
        <v>405.983</v>
      </c>
      <c r="EL17">
        <v>405.51</v>
      </c>
      <c r="EM17">
        <v>-0.219282</v>
      </c>
      <c r="EN17">
        <v>400.6</v>
      </c>
      <c r="EO17">
        <v>12.1068</v>
      </c>
      <c r="EP17">
        <v>1.19713</v>
      </c>
      <c r="EQ17">
        <v>1.2192099999999999</v>
      </c>
      <c r="ER17">
        <v>9.5658999999999992</v>
      </c>
      <c r="ES17">
        <v>9.8382299999999994</v>
      </c>
      <c r="ET17">
        <v>5.0002999999999999E-2</v>
      </c>
      <c r="EU17">
        <v>0</v>
      </c>
      <c r="EV17">
        <v>0</v>
      </c>
      <c r="EW17">
        <v>0</v>
      </c>
      <c r="EX17">
        <v>226.37</v>
      </c>
      <c r="EY17">
        <v>5.0002999999999999E-2</v>
      </c>
      <c r="EZ17">
        <v>12.77</v>
      </c>
      <c r="FA17">
        <v>0.77</v>
      </c>
      <c r="FB17">
        <v>40.311999999999998</v>
      </c>
      <c r="FC17">
        <v>44.311999999999998</v>
      </c>
      <c r="FD17">
        <v>43</v>
      </c>
      <c r="FE17">
        <v>44.186999999999998</v>
      </c>
      <c r="FF17">
        <v>42.561999999999998</v>
      </c>
      <c r="FG17">
        <v>0</v>
      </c>
      <c r="FH17">
        <v>0</v>
      </c>
      <c r="FI17">
        <v>0</v>
      </c>
      <c r="FJ17">
        <v>540.40000009536698</v>
      </c>
      <c r="FK17">
        <v>0</v>
      </c>
      <c r="FL17">
        <v>228.861538461538</v>
      </c>
      <c r="FM17">
        <v>-15.7695726824166</v>
      </c>
      <c r="FN17">
        <v>-4.4540170279456497</v>
      </c>
      <c r="FO17">
        <v>12.407692307692299</v>
      </c>
      <c r="FP17">
        <v>15</v>
      </c>
      <c r="FQ17">
        <v>1661384990.0999999</v>
      </c>
      <c r="FR17" t="s">
        <v>440</v>
      </c>
      <c r="FS17">
        <v>1661384987.0999999</v>
      </c>
      <c r="FT17">
        <v>1661384990.0999999</v>
      </c>
      <c r="FU17">
        <v>17</v>
      </c>
      <c r="FV17">
        <v>-0.11</v>
      </c>
      <c r="FW17">
        <v>-9.4E-2</v>
      </c>
      <c r="FX17">
        <v>-2.8860000000000001</v>
      </c>
      <c r="FY17">
        <v>-0.114</v>
      </c>
      <c r="FZ17">
        <v>401</v>
      </c>
      <c r="GA17">
        <v>12</v>
      </c>
      <c r="GB17">
        <v>0.28999999999999998</v>
      </c>
      <c r="GC17">
        <v>0.15</v>
      </c>
      <c r="GD17">
        <v>6.5650773809523804</v>
      </c>
      <c r="GE17">
        <v>-61.473915428571402</v>
      </c>
      <c r="GF17">
        <v>7.0415248875280101</v>
      </c>
      <c r="GG17">
        <v>0</v>
      </c>
      <c r="GH17">
        <v>231.24029411764701</v>
      </c>
      <c r="GI17">
        <v>-29.696715033699402</v>
      </c>
      <c r="GJ17">
        <v>3.44678322779039</v>
      </c>
      <c r="GK17">
        <v>0</v>
      </c>
      <c r="GL17">
        <v>-0.18843966666666701</v>
      </c>
      <c r="GM17">
        <v>-0.20172709090909099</v>
      </c>
      <c r="GN17">
        <v>2.1160287002584498E-2</v>
      </c>
      <c r="GO17">
        <v>0</v>
      </c>
      <c r="GP17">
        <v>0</v>
      </c>
      <c r="GQ17">
        <v>3</v>
      </c>
      <c r="GR17" t="s">
        <v>441</v>
      </c>
      <c r="GS17">
        <v>3.32809</v>
      </c>
      <c r="GT17">
        <v>2.8230900000000001</v>
      </c>
      <c r="GU17">
        <v>9.9068199999999995E-2</v>
      </c>
      <c r="GV17">
        <v>9.8425299999999993E-2</v>
      </c>
      <c r="GW17">
        <v>6.9875300000000001E-2</v>
      </c>
      <c r="GX17">
        <v>7.0605899999999999E-2</v>
      </c>
      <c r="GY17">
        <v>31463.599999999999</v>
      </c>
      <c r="GZ17">
        <v>28375.1</v>
      </c>
      <c r="HA17">
        <v>31160.5</v>
      </c>
      <c r="HB17">
        <v>28816.6</v>
      </c>
      <c r="HC17">
        <v>38644.199999999997</v>
      </c>
      <c r="HD17">
        <v>36423</v>
      </c>
      <c r="HE17">
        <v>44190.400000000001</v>
      </c>
      <c r="HF17">
        <v>41848.9</v>
      </c>
      <c r="HG17">
        <v>2.10772</v>
      </c>
      <c r="HH17">
        <v>2.3495200000000001</v>
      </c>
      <c r="HI17">
        <v>-6.3441700000000004E-2</v>
      </c>
      <c r="HJ17">
        <v>0</v>
      </c>
      <c r="HK17">
        <v>24.528400000000001</v>
      </c>
      <c r="HL17">
        <v>999.9</v>
      </c>
      <c r="HM17">
        <v>29.013999999999999</v>
      </c>
      <c r="HN17">
        <v>31.411000000000001</v>
      </c>
      <c r="HO17">
        <v>13.3056</v>
      </c>
      <c r="HP17">
        <v>62.523899999999998</v>
      </c>
      <c r="HQ17">
        <v>35.436700000000002</v>
      </c>
      <c r="HR17">
        <v>2</v>
      </c>
      <c r="HS17">
        <v>0.100213</v>
      </c>
      <c r="HT17">
        <v>9.2810500000000005</v>
      </c>
      <c r="HU17">
        <v>20.026199999999999</v>
      </c>
      <c r="HV17">
        <v>5.2280699999999998</v>
      </c>
      <c r="HW17">
        <v>11.997999999999999</v>
      </c>
      <c r="HX17">
        <v>4.9930500000000002</v>
      </c>
      <c r="HY17">
        <v>3.2959499999999999</v>
      </c>
      <c r="HZ17">
        <v>-17741.599999999999</v>
      </c>
      <c r="IA17">
        <v>9999</v>
      </c>
      <c r="IB17">
        <v>19.7</v>
      </c>
      <c r="IC17">
        <v>9098</v>
      </c>
      <c r="ID17">
        <v>1.8772899999999999</v>
      </c>
      <c r="IE17">
        <v>1.8762000000000001</v>
      </c>
      <c r="IF17">
        <v>1.8747499999999999</v>
      </c>
      <c r="IG17">
        <v>1.8767400000000001</v>
      </c>
      <c r="IH17">
        <v>1.87754</v>
      </c>
      <c r="II17">
        <v>1.8750100000000001</v>
      </c>
      <c r="IJ17">
        <v>1.8789499999999999</v>
      </c>
      <c r="IK17">
        <v>1.8806499999999999</v>
      </c>
      <c r="IL17">
        <v>5</v>
      </c>
      <c r="IM17">
        <v>0</v>
      </c>
      <c r="IN17">
        <v>0</v>
      </c>
      <c r="IO17">
        <v>0</v>
      </c>
      <c r="IP17" t="s">
        <v>442</v>
      </c>
      <c r="IQ17" t="s">
        <v>443</v>
      </c>
      <c r="IR17" t="s">
        <v>444</v>
      </c>
      <c r="IS17" t="s">
        <v>445</v>
      </c>
      <c r="IT17" t="s">
        <v>445</v>
      </c>
      <c r="IU17" t="s">
        <v>444</v>
      </c>
      <c r="IV17">
        <v>0</v>
      </c>
      <c r="IW17">
        <v>100</v>
      </c>
      <c r="IX17">
        <v>100</v>
      </c>
      <c r="IY17">
        <v>-2.8860000000000001</v>
      </c>
      <c r="IZ17">
        <v>-0.114</v>
      </c>
      <c r="JA17">
        <v>-2.7757999999999998</v>
      </c>
      <c r="JB17">
        <v>0</v>
      </c>
      <c r="JC17">
        <v>0</v>
      </c>
      <c r="JD17">
        <v>0</v>
      </c>
      <c r="JE17">
        <v>-0.11918340523918</v>
      </c>
      <c r="JF17">
        <v>-4.04678581008747E-3</v>
      </c>
      <c r="JG17">
        <v>1.0821509135867399E-3</v>
      </c>
      <c r="JH17">
        <v>-7.3057732816702703E-6</v>
      </c>
      <c r="JI17">
        <v>2</v>
      </c>
      <c r="JJ17">
        <v>9</v>
      </c>
      <c r="JK17">
        <v>2</v>
      </c>
      <c r="JL17">
        <v>33</v>
      </c>
      <c r="JM17">
        <v>20.7</v>
      </c>
      <c r="JN17">
        <v>20.399999999999999</v>
      </c>
      <c r="JO17">
        <v>0.157471</v>
      </c>
      <c r="JP17">
        <v>4.99878</v>
      </c>
      <c r="JQ17">
        <v>2.2485400000000002</v>
      </c>
      <c r="JR17">
        <v>2.5891099999999998</v>
      </c>
      <c r="JS17">
        <v>2.19482</v>
      </c>
      <c r="JT17">
        <v>2.4060100000000002</v>
      </c>
      <c r="JU17">
        <v>33.132199999999997</v>
      </c>
      <c r="JV17">
        <v>24.210100000000001</v>
      </c>
      <c r="JW17">
        <v>2</v>
      </c>
      <c r="JX17">
        <v>540.14200000000005</v>
      </c>
      <c r="JY17">
        <v>768.54100000000005</v>
      </c>
      <c r="JZ17">
        <v>13.837199999999999</v>
      </c>
      <c r="KA17">
        <v>28.512699999999999</v>
      </c>
      <c r="KB17">
        <v>30.0002</v>
      </c>
      <c r="KC17">
        <v>27.929300000000001</v>
      </c>
      <c r="KD17">
        <v>27.875800000000002</v>
      </c>
      <c r="KE17">
        <v>-1</v>
      </c>
      <c r="KF17">
        <v>-30</v>
      </c>
      <c r="KG17">
        <v>-30</v>
      </c>
      <c r="KH17">
        <v>10.5023</v>
      </c>
      <c r="KI17">
        <v>400</v>
      </c>
      <c r="KJ17">
        <v>3.0531299999999999</v>
      </c>
      <c r="KK17">
        <v>99.571799999999996</v>
      </c>
      <c r="KL17">
        <v>95.957499999999996</v>
      </c>
    </row>
    <row r="18" spans="1:298" x14ac:dyDescent="0.2">
      <c r="A18">
        <v>2</v>
      </c>
      <c r="B18">
        <v>1661386319</v>
      </c>
      <c r="C18">
        <v>1349.9000000953699</v>
      </c>
      <c r="D18" t="s">
        <v>446</v>
      </c>
      <c r="E18" t="s">
        <v>447</v>
      </c>
      <c r="F18" t="s">
        <v>435</v>
      </c>
      <c r="H18" t="s">
        <v>436</v>
      </c>
      <c r="J18">
        <v>1661386319</v>
      </c>
      <c r="K18">
        <f t="shared" si="0"/>
        <v>4.8065927571789712E-4</v>
      </c>
      <c r="L18">
        <f t="shared" si="1"/>
        <v>0.48065927571789713</v>
      </c>
      <c r="M18">
        <f t="shared" si="2"/>
        <v>4.9946043981750963</v>
      </c>
      <c r="N18">
        <f t="shared" si="3"/>
        <v>409.75400000000002</v>
      </c>
      <c r="O18">
        <f t="shared" si="4"/>
        <v>-30.772098325941467</v>
      </c>
      <c r="P18">
        <f t="shared" si="5"/>
        <v>-3.0999323561897199</v>
      </c>
      <c r="Q18">
        <f t="shared" si="6"/>
        <v>41.277967762352802</v>
      </c>
      <c r="R18">
        <f t="shared" si="7"/>
        <v>1.8525122716355515E-2</v>
      </c>
      <c r="S18">
        <f t="shared" si="8"/>
        <v>3.0243694530412442</v>
      </c>
      <c r="T18">
        <f t="shared" si="9"/>
        <v>1.8462313706578616E-2</v>
      </c>
      <c r="U18">
        <f t="shared" si="10"/>
        <v>1.1544571367475857E-2</v>
      </c>
      <c r="V18">
        <f t="shared" si="11"/>
        <v>198.42250927023849</v>
      </c>
      <c r="W18">
        <f t="shared" si="12"/>
        <v>23.017079131113164</v>
      </c>
      <c r="X18">
        <f t="shared" si="13"/>
        <v>22.476700000000001</v>
      </c>
      <c r="Y18">
        <f t="shared" si="14"/>
        <v>2.7316397336415101</v>
      </c>
      <c r="Z18">
        <f t="shared" si="15"/>
        <v>5.5181840208151831</v>
      </c>
      <c r="AA18">
        <f t="shared" si="16"/>
        <v>0.14641824666554001</v>
      </c>
      <c r="AB18">
        <f t="shared" si="17"/>
        <v>2.6533773812767869</v>
      </c>
      <c r="AC18">
        <f t="shared" si="18"/>
        <v>2.58522148697597</v>
      </c>
      <c r="AD18">
        <f t="shared" si="19"/>
        <v>-21.197074059159263</v>
      </c>
      <c r="AE18">
        <f t="shared" si="20"/>
        <v>-77.856282342252143</v>
      </c>
      <c r="AF18">
        <f t="shared" si="21"/>
        <v>-5.2952547011002729</v>
      </c>
      <c r="AG18">
        <f t="shared" si="22"/>
        <v>94.07389816772681</v>
      </c>
      <c r="AH18">
        <f t="shared" si="23"/>
        <v>5.7066593887441419</v>
      </c>
      <c r="AI18">
        <f t="shared" si="24"/>
        <v>0.88314557333356125</v>
      </c>
      <c r="AJ18">
        <f t="shared" si="25"/>
        <v>4.9946043981750963</v>
      </c>
      <c r="AK18">
        <v>411.77484996580102</v>
      </c>
      <c r="AL18">
        <v>410.08221818181801</v>
      </c>
      <c r="AM18">
        <v>6.7135238095178004E-2</v>
      </c>
      <c r="AN18">
        <v>67.03</v>
      </c>
      <c r="AO18">
        <f t="shared" si="26"/>
        <v>0.48065927571789713</v>
      </c>
      <c r="AP18">
        <v>1.2168360192432399</v>
      </c>
      <c r="AQ18">
        <v>1.35401381818182</v>
      </c>
      <c r="AR18">
        <v>-4.7454418977587299E-6</v>
      </c>
      <c r="AS18">
        <v>78.894449944881003</v>
      </c>
      <c r="AT18">
        <v>126</v>
      </c>
      <c r="AU18">
        <v>18</v>
      </c>
      <c r="AV18">
        <f t="shared" si="27"/>
        <v>1</v>
      </c>
      <c r="AW18">
        <f t="shared" si="28"/>
        <v>0</v>
      </c>
      <c r="AX18">
        <f t="shared" si="29"/>
        <v>54202.481552958132</v>
      </c>
      <c r="AY18" t="s">
        <v>437</v>
      </c>
      <c r="AZ18">
        <v>7909.73</v>
      </c>
      <c r="BA18">
        <v>228.861538461538</v>
      </c>
      <c r="BB18">
        <v>1161.25085285213</v>
      </c>
      <c r="BC18">
        <f t="shared" si="30"/>
        <v>0.80291808793988417</v>
      </c>
      <c r="BD18">
        <v>-1.0490854581570701</v>
      </c>
      <c r="BE18" t="s">
        <v>448</v>
      </c>
      <c r="BF18">
        <v>8026.5</v>
      </c>
      <c r="BG18">
        <v>221.38415384615399</v>
      </c>
      <c r="BH18">
        <v>251.579610522839</v>
      </c>
      <c r="BI18">
        <f t="shared" si="31"/>
        <v>0.12002346539106279</v>
      </c>
      <c r="BJ18">
        <v>0.5</v>
      </c>
      <c r="BK18">
        <f t="shared" si="32"/>
        <v>1011.5006991037505</v>
      </c>
      <c r="BL18">
        <f t="shared" si="33"/>
        <v>4.9946043981750963</v>
      </c>
      <c r="BM18">
        <f t="shared" si="34"/>
        <v>60.701909575957409</v>
      </c>
      <c r="BN18">
        <f t="shared" si="35"/>
        <v>5.974973484138205E-3</v>
      </c>
      <c r="BO18">
        <f t="shared" si="36"/>
        <v>3.615838503123483</v>
      </c>
      <c r="BP18">
        <f t="shared" si="37"/>
        <v>133.63269382386247</v>
      </c>
      <c r="BQ18" t="s">
        <v>449</v>
      </c>
      <c r="BR18">
        <v>161.59</v>
      </c>
      <c r="BS18">
        <f t="shared" si="38"/>
        <v>161.59</v>
      </c>
      <c r="BT18">
        <f t="shared" si="39"/>
        <v>0.35769834580719939</v>
      </c>
      <c r="BU18">
        <f t="shared" si="40"/>
        <v>0.33554380890471269</v>
      </c>
      <c r="BV18">
        <f t="shared" si="41"/>
        <v>0.90997985940322679</v>
      </c>
      <c r="BW18">
        <f t="shared" si="42"/>
        <v>1.3291381678518983</v>
      </c>
      <c r="BX18">
        <f t="shared" si="43"/>
        <v>0.97563456411322191</v>
      </c>
      <c r="BY18">
        <f t="shared" si="44"/>
        <v>0.24491601200414675</v>
      </c>
      <c r="BZ18">
        <f t="shared" si="45"/>
        <v>0.7550839879958533</v>
      </c>
      <c r="CA18">
        <v>2940</v>
      </c>
      <c r="CB18">
        <v>290</v>
      </c>
      <c r="CC18">
        <v>245.36</v>
      </c>
      <c r="CD18">
        <v>135</v>
      </c>
      <c r="CE18">
        <v>8026.5</v>
      </c>
      <c r="CF18">
        <v>244.5</v>
      </c>
      <c r="CG18">
        <v>0.86</v>
      </c>
      <c r="CH18">
        <v>300</v>
      </c>
      <c r="CI18">
        <v>24.1</v>
      </c>
      <c r="CJ18">
        <v>251.579610522839</v>
      </c>
      <c r="CK18">
        <v>1.25301566825196</v>
      </c>
      <c r="CL18">
        <v>-5.6824279776996702</v>
      </c>
      <c r="CM18">
        <v>0.89074309406718499</v>
      </c>
      <c r="CN18">
        <v>0.59241336926851995</v>
      </c>
      <c r="CO18">
        <v>-5.6658642936596101E-3</v>
      </c>
      <c r="CP18">
        <v>290</v>
      </c>
      <c r="CQ18">
        <v>245</v>
      </c>
      <c r="CR18">
        <v>705</v>
      </c>
      <c r="CS18">
        <v>8007.11</v>
      </c>
      <c r="CT18">
        <v>244.48</v>
      </c>
      <c r="CU18">
        <v>0.52</v>
      </c>
      <c r="DI18">
        <f t="shared" si="46"/>
        <v>1199.9000000000001</v>
      </c>
      <c r="DJ18">
        <f t="shared" si="47"/>
        <v>1011.5006991037505</v>
      </c>
      <c r="DK18">
        <f t="shared" si="48"/>
        <v>0.84298749821130969</v>
      </c>
      <c r="DL18">
        <f t="shared" si="49"/>
        <v>0.16536587154782773</v>
      </c>
      <c r="DM18">
        <v>2</v>
      </c>
      <c r="DN18">
        <v>0.5</v>
      </c>
      <c r="DO18" t="s">
        <v>439</v>
      </c>
      <c r="DP18">
        <v>2</v>
      </c>
      <c r="DQ18" t="b">
        <v>1</v>
      </c>
      <c r="DR18">
        <v>1661386319</v>
      </c>
      <c r="DS18">
        <v>409.75400000000002</v>
      </c>
      <c r="DT18">
        <v>411.488</v>
      </c>
      <c r="DU18">
        <v>1.4534499999999999</v>
      </c>
      <c r="DV18">
        <v>1.20147</v>
      </c>
      <c r="DW18">
        <v>412.47699999999998</v>
      </c>
      <c r="DX18">
        <v>1.56745</v>
      </c>
      <c r="DY18">
        <v>699.94600000000003</v>
      </c>
      <c r="DZ18">
        <v>100.67700000000001</v>
      </c>
      <c r="EA18">
        <v>6.1413200000000001E-2</v>
      </c>
      <c r="EB18">
        <v>21.999199999999998</v>
      </c>
      <c r="EC18">
        <v>22.476700000000001</v>
      </c>
      <c r="ED18">
        <v>999.9</v>
      </c>
      <c r="EE18">
        <v>0</v>
      </c>
      <c r="EF18">
        <v>0</v>
      </c>
      <c r="EG18">
        <v>10012.5</v>
      </c>
      <c r="EH18">
        <v>0</v>
      </c>
      <c r="EI18">
        <v>1.4257299999999999</v>
      </c>
      <c r="EJ18">
        <v>-1.89682</v>
      </c>
      <c r="EK18">
        <v>410.14499999999998</v>
      </c>
      <c r="EL18">
        <v>411.983</v>
      </c>
      <c r="EM18">
        <v>0.149115</v>
      </c>
      <c r="EN18">
        <v>411.488</v>
      </c>
      <c r="EO18">
        <v>1.20147</v>
      </c>
      <c r="EP18">
        <v>0.13597300000000001</v>
      </c>
      <c r="EQ18">
        <v>0.12096</v>
      </c>
      <c r="ER18">
        <v>-19.103300000000001</v>
      </c>
      <c r="ES18">
        <v>-20.4605</v>
      </c>
      <c r="ET18">
        <v>1199.9000000000001</v>
      </c>
      <c r="EU18">
        <v>0.89999899999999999</v>
      </c>
      <c r="EV18">
        <v>0.10000100000000001</v>
      </c>
      <c r="EW18">
        <v>0</v>
      </c>
      <c r="EX18">
        <v>221.20500000000001</v>
      </c>
      <c r="EY18">
        <v>5.0003000000000002</v>
      </c>
      <c r="EZ18">
        <v>2713.51</v>
      </c>
      <c r="FA18">
        <v>13168.9</v>
      </c>
      <c r="FB18">
        <v>41.25</v>
      </c>
      <c r="FC18">
        <v>43.5</v>
      </c>
      <c r="FD18">
        <v>42.811999999999998</v>
      </c>
      <c r="FE18">
        <v>43.186999999999998</v>
      </c>
      <c r="FF18">
        <v>42.625</v>
      </c>
      <c r="FG18">
        <v>1075.4100000000001</v>
      </c>
      <c r="FH18">
        <v>119.49</v>
      </c>
      <c r="FI18">
        <v>0</v>
      </c>
      <c r="FJ18">
        <v>1348.5999999046301</v>
      </c>
      <c r="FK18">
        <v>0</v>
      </c>
      <c r="FL18">
        <v>221.38415384615399</v>
      </c>
      <c r="FM18">
        <v>0.36485469833130701</v>
      </c>
      <c r="FN18">
        <v>-1.47316237888766</v>
      </c>
      <c r="FO18">
        <v>2713.3342307692301</v>
      </c>
      <c r="FP18">
        <v>15</v>
      </c>
      <c r="FQ18">
        <v>1661386345</v>
      </c>
      <c r="FR18" t="s">
        <v>450</v>
      </c>
      <c r="FS18">
        <v>1661386341</v>
      </c>
      <c r="FT18">
        <v>1661386345</v>
      </c>
      <c r="FU18">
        <v>18</v>
      </c>
      <c r="FV18">
        <v>0.16300000000000001</v>
      </c>
      <c r="FW18">
        <v>0.10100000000000001</v>
      </c>
      <c r="FX18">
        <v>-2.7229999999999999</v>
      </c>
      <c r="FY18">
        <v>-0.114</v>
      </c>
      <c r="FZ18">
        <v>412</v>
      </c>
      <c r="GA18">
        <v>1</v>
      </c>
      <c r="GB18">
        <v>0.24</v>
      </c>
      <c r="GC18">
        <v>0.13</v>
      </c>
      <c r="GD18">
        <v>-1.514</v>
      </c>
      <c r="GE18">
        <v>-1.9031625974026001</v>
      </c>
      <c r="GF18">
        <v>0.21384166563582699</v>
      </c>
      <c r="GG18">
        <v>0</v>
      </c>
      <c r="GH18">
        <v>221.375647058824</v>
      </c>
      <c r="GI18">
        <v>0.39284950116300998</v>
      </c>
      <c r="GJ18">
        <v>0.177938667945369</v>
      </c>
      <c r="GK18">
        <v>1</v>
      </c>
      <c r="GL18">
        <v>0.128695095238095</v>
      </c>
      <c r="GM18">
        <v>6.2171298701298901E-2</v>
      </c>
      <c r="GN18">
        <v>8.5544182062880607E-3</v>
      </c>
      <c r="GO18">
        <v>1</v>
      </c>
      <c r="GP18">
        <v>2</v>
      </c>
      <c r="GQ18">
        <v>3</v>
      </c>
      <c r="GR18" t="s">
        <v>451</v>
      </c>
      <c r="GS18">
        <v>3.32403</v>
      </c>
      <c r="GT18">
        <v>2.8234499999999998</v>
      </c>
      <c r="GU18">
        <v>0.100922</v>
      </c>
      <c r="GV18">
        <v>0.100704</v>
      </c>
      <c r="GW18">
        <v>1.2560099999999999E-2</v>
      </c>
      <c r="GX18">
        <v>9.9878699999999994E-3</v>
      </c>
      <c r="GY18">
        <v>31491</v>
      </c>
      <c r="GZ18">
        <v>28400</v>
      </c>
      <c r="HA18">
        <v>31242.400000000001</v>
      </c>
      <c r="HB18">
        <v>28904.3</v>
      </c>
      <c r="HC18">
        <v>41149.1</v>
      </c>
      <c r="HD18">
        <v>38921.1</v>
      </c>
      <c r="HE18">
        <v>44308.4</v>
      </c>
      <c r="HF18">
        <v>41969.7</v>
      </c>
      <c r="HG18">
        <v>2.20065</v>
      </c>
      <c r="HH18">
        <v>2.3616199999999998</v>
      </c>
      <c r="HI18">
        <v>7.6349799999999995E-2</v>
      </c>
      <c r="HJ18">
        <v>0</v>
      </c>
      <c r="HK18">
        <v>21.217500000000001</v>
      </c>
      <c r="HL18">
        <v>999.9</v>
      </c>
      <c r="HM18">
        <v>29.239000000000001</v>
      </c>
      <c r="HN18">
        <v>31.37</v>
      </c>
      <c r="HO18">
        <v>13.381500000000001</v>
      </c>
      <c r="HP18">
        <v>61.234099999999998</v>
      </c>
      <c r="HQ18">
        <v>36.253999999999998</v>
      </c>
      <c r="HR18">
        <v>2</v>
      </c>
      <c r="HS18">
        <v>-6.21723E-2</v>
      </c>
      <c r="HT18">
        <v>3.3305500000000001</v>
      </c>
      <c r="HU18">
        <v>20.220800000000001</v>
      </c>
      <c r="HV18">
        <v>5.2234299999999996</v>
      </c>
      <c r="HW18">
        <v>11.983599999999999</v>
      </c>
      <c r="HX18">
        <v>4.9914500000000004</v>
      </c>
      <c r="HY18">
        <v>3.2952499999999998</v>
      </c>
      <c r="HZ18">
        <v>-17366.7</v>
      </c>
      <c r="IA18">
        <v>9999</v>
      </c>
      <c r="IB18">
        <v>20.100000000000001</v>
      </c>
      <c r="IC18">
        <v>9098</v>
      </c>
      <c r="ID18">
        <v>1.8772899999999999</v>
      </c>
      <c r="IE18">
        <v>1.87622</v>
      </c>
      <c r="IF18">
        <v>1.8747499999999999</v>
      </c>
      <c r="IG18">
        <v>1.87673</v>
      </c>
      <c r="IH18">
        <v>1.87754</v>
      </c>
      <c r="II18">
        <v>1.8750199999999999</v>
      </c>
      <c r="IJ18">
        <v>1.87897</v>
      </c>
      <c r="IK18">
        <v>1.8806499999999999</v>
      </c>
      <c r="IL18">
        <v>5</v>
      </c>
      <c r="IM18">
        <v>0</v>
      </c>
      <c r="IN18">
        <v>0</v>
      </c>
      <c r="IO18">
        <v>0</v>
      </c>
      <c r="IP18" t="s">
        <v>442</v>
      </c>
      <c r="IQ18" t="s">
        <v>443</v>
      </c>
      <c r="IR18" t="s">
        <v>444</v>
      </c>
      <c r="IS18" t="s">
        <v>445</v>
      </c>
      <c r="IT18" t="s">
        <v>445</v>
      </c>
      <c r="IU18" t="s">
        <v>444</v>
      </c>
      <c r="IV18">
        <v>0</v>
      </c>
      <c r="IW18">
        <v>100</v>
      </c>
      <c r="IX18">
        <v>100</v>
      </c>
      <c r="IY18">
        <v>-2.7229999999999999</v>
      </c>
      <c r="IZ18">
        <v>-0.114</v>
      </c>
      <c r="JA18">
        <v>-2.8862999999999501</v>
      </c>
      <c r="JB18">
        <v>0</v>
      </c>
      <c r="JC18">
        <v>0</v>
      </c>
      <c r="JD18">
        <v>0</v>
      </c>
      <c r="JE18">
        <v>-0.21315516955477201</v>
      </c>
      <c r="JF18">
        <v>-4.04678581008747E-3</v>
      </c>
      <c r="JG18">
        <v>1.0821509135867399E-3</v>
      </c>
      <c r="JH18">
        <v>-7.3057732816702703E-6</v>
      </c>
      <c r="JI18">
        <v>2</v>
      </c>
      <c r="JJ18">
        <v>9</v>
      </c>
      <c r="JK18">
        <v>2</v>
      </c>
      <c r="JL18">
        <v>33</v>
      </c>
      <c r="JM18">
        <v>22.2</v>
      </c>
      <c r="JN18">
        <v>22.1</v>
      </c>
      <c r="JO18">
        <v>0.157471</v>
      </c>
      <c r="JP18">
        <v>4.99878</v>
      </c>
      <c r="JQ18">
        <v>2.2485400000000002</v>
      </c>
      <c r="JR18">
        <v>2.5854499999999998</v>
      </c>
      <c r="JS18">
        <v>2.19482</v>
      </c>
      <c r="JT18">
        <v>2.4157700000000002</v>
      </c>
      <c r="JU18">
        <v>32.9315</v>
      </c>
      <c r="JV18">
        <v>24.2714</v>
      </c>
      <c r="JW18">
        <v>2</v>
      </c>
      <c r="JX18">
        <v>588.12300000000005</v>
      </c>
      <c r="JY18">
        <v>759.10699999999997</v>
      </c>
      <c r="JZ18">
        <v>17.043399999999998</v>
      </c>
      <c r="KA18">
        <v>26.443000000000001</v>
      </c>
      <c r="KB18">
        <v>29.9999</v>
      </c>
      <c r="KC18">
        <v>26.449200000000001</v>
      </c>
      <c r="KD18">
        <v>26.426300000000001</v>
      </c>
      <c r="KE18">
        <v>-1</v>
      </c>
      <c r="KF18">
        <v>100</v>
      </c>
      <c r="KG18">
        <v>0</v>
      </c>
      <c r="KH18">
        <v>17.044</v>
      </c>
      <c r="KI18">
        <v>400</v>
      </c>
      <c r="KJ18">
        <v>1.1251899999999999</v>
      </c>
      <c r="KK18">
        <v>99.835899999999995</v>
      </c>
      <c r="KL18">
        <v>96.240399999999994</v>
      </c>
    </row>
    <row r="19" spans="1:298" x14ac:dyDescent="0.2">
      <c r="A19">
        <v>3</v>
      </c>
      <c r="B19">
        <v>1661386559.0999999</v>
      </c>
      <c r="C19">
        <v>1590</v>
      </c>
      <c r="D19" t="s">
        <v>452</v>
      </c>
      <c r="E19" t="s">
        <v>453</v>
      </c>
      <c r="F19" t="s">
        <v>435</v>
      </c>
      <c r="H19" t="s">
        <v>436</v>
      </c>
      <c r="J19">
        <v>1661386559.0999999</v>
      </c>
      <c r="K19">
        <f t="shared" si="0"/>
        <v>1.1415588944317658E-3</v>
      </c>
      <c r="L19">
        <f t="shared" si="1"/>
        <v>1.1415588944317658</v>
      </c>
      <c r="M19">
        <f t="shared" si="2"/>
        <v>4.4700949271907033</v>
      </c>
      <c r="N19">
        <f t="shared" si="3"/>
        <v>407.94099999999997</v>
      </c>
      <c r="O19">
        <f t="shared" si="4"/>
        <v>193.64839123378405</v>
      </c>
      <c r="P19">
        <f t="shared" si="5"/>
        <v>19.507682987754244</v>
      </c>
      <c r="Q19">
        <f t="shared" si="6"/>
        <v>41.095015842915501</v>
      </c>
      <c r="R19">
        <f t="shared" si="7"/>
        <v>3.6143681288333881E-2</v>
      </c>
      <c r="S19">
        <f t="shared" si="8"/>
        <v>3.0237415535356611</v>
      </c>
      <c r="T19">
        <f t="shared" si="9"/>
        <v>3.5905369760720611E-2</v>
      </c>
      <c r="U19">
        <f t="shared" si="10"/>
        <v>2.2462136305509965E-2</v>
      </c>
      <c r="V19">
        <f t="shared" si="11"/>
        <v>198.43426027019467</v>
      </c>
      <c r="W19">
        <f t="shared" si="12"/>
        <v>25.820568866095233</v>
      </c>
      <c r="X19">
        <f t="shared" si="13"/>
        <v>25.2836</v>
      </c>
      <c r="Y19">
        <f t="shared" si="14"/>
        <v>3.2338383311910128</v>
      </c>
      <c r="Z19">
        <f t="shared" si="15"/>
        <v>2.6390563574291979</v>
      </c>
      <c r="AA19">
        <f t="shared" si="16"/>
        <v>8.3771008294308003E-2</v>
      </c>
      <c r="AB19">
        <f t="shared" si="17"/>
        <v>3.174278868978472</v>
      </c>
      <c r="AC19">
        <f t="shared" si="18"/>
        <v>3.1500673228967049</v>
      </c>
      <c r="AD19">
        <f t="shared" si="19"/>
        <v>-50.342747244440872</v>
      </c>
      <c r="AE19">
        <f t="shared" si="20"/>
        <v>-50.877279441338516</v>
      </c>
      <c r="AF19">
        <f t="shared" si="21"/>
        <v>-3.5636650031084915</v>
      </c>
      <c r="AG19">
        <f t="shared" si="22"/>
        <v>93.650568581306771</v>
      </c>
      <c r="AH19">
        <f t="shared" si="23"/>
        <v>4.2706512039059534</v>
      </c>
      <c r="AI19">
        <f t="shared" si="24"/>
        <v>1.182881117843452</v>
      </c>
      <c r="AJ19">
        <f t="shared" si="25"/>
        <v>4.4700949271907033</v>
      </c>
      <c r="AK19">
        <v>409.530169418838</v>
      </c>
      <c r="AL19">
        <v>408.26016969697002</v>
      </c>
      <c r="AM19">
        <v>-1.9922949942813499E-3</v>
      </c>
      <c r="AN19">
        <v>67.027606941792897</v>
      </c>
      <c r="AO19">
        <f t="shared" si="26"/>
        <v>1.1415588944317658</v>
      </c>
      <c r="AP19">
        <v>0.49682297299174699</v>
      </c>
      <c r="AQ19">
        <v>0.83511369090909005</v>
      </c>
      <c r="AR19">
        <v>-2.7146519104451999E-3</v>
      </c>
      <c r="AS19">
        <v>78.830257589602297</v>
      </c>
      <c r="AT19">
        <v>122</v>
      </c>
      <c r="AU19">
        <v>17</v>
      </c>
      <c r="AV19">
        <f t="shared" si="27"/>
        <v>1</v>
      </c>
      <c r="AW19">
        <f t="shared" si="28"/>
        <v>0</v>
      </c>
      <c r="AX19">
        <f t="shared" si="29"/>
        <v>53642.258107650312</v>
      </c>
      <c r="AY19" t="s">
        <v>437</v>
      </c>
      <c r="AZ19">
        <v>7909.73</v>
      </c>
      <c r="BA19">
        <v>228.861538461538</v>
      </c>
      <c r="BB19">
        <v>1161.25085285213</v>
      </c>
      <c r="BC19">
        <f t="shared" si="30"/>
        <v>0.80291808793988417</v>
      </c>
      <c r="BD19">
        <v>-1.0490854581570701</v>
      </c>
      <c r="BE19" t="s">
        <v>454</v>
      </c>
      <c r="BF19">
        <v>8024.16</v>
      </c>
      <c r="BG19">
        <v>211.80003846153801</v>
      </c>
      <c r="BH19">
        <v>245.89900682403501</v>
      </c>
      <c r="BI19">
        <f t="shared" si="31"/>
        <v>0.13867062255724427</v>
      </c>
      <c r="BJ19">
        <v>0.5</v>
      </c>
      <c r="BK19">
        <f t="shared" si="32"/>
        <v>1011.5597991037278</v>
      </c>
      <c r="BL19">
        <f t="shared" si="33"/>
        <v>4.4700949271907033</v>
      </c>
      <c r="BM19">
        <f t="shared" si="34"/>
        <v>70.136813547797431</v>
      </c>
      <c r="BN19">
        <f t="shared" si="35"/>
        <v>5.4561088630033861E-3</v>
      </c>
      <c r="BO19">
        <f t="shared" si="36"/>
        <v>3.7224706917304449</v>
      </c>
      <c r="BP19">
        <f t="shared" si="37"/>
        <v>132.01278344324263</v>
      </c>
      <c r="BQ19" t="s">
        <v>455</v>
      </c>
      <c r="BR19">
        <v>162.91</v>
      </c>
      <c r="BS19">
        <f t="shared" si="38"/>
        <v>162.91</v>
      </c>
      <c r="BT19">
        <f t="shared" si="39"/>
        <v>0.33749224080202089</v>
      </c>
      <c r="BU19">
        <f t="shared" si="40"/>
        <v>0.41088536503152084</v>
      </c>
      <c r="BV19">
        <f t="shared" si="41"/>
        <v>0.91687307337274015</v>
      </c>
      <c r="BW19">
        <f t="shared" si="42"/>
        <v>2.0014105169260876</v>
      </c>
      <c r="BX19">
        <f t="shared" si="43"/>
        <v>0.98172708749495619</v>
      </c>
      <c r="BY19">
        <f t="shared" si="44"/>
        <v>0.31604023919684321</v>
      </c>
      <c r="BZ19">
        <f t="shared" si="45"/>
        <v>0.68395976080315679</v>
      </c>
      <c r="CA19">
        <v>2942</v>
      </c>
      <c r="CB19">
        <v>290</v>
      </c>
      <c r="CC19">
        <v>238.47</v>
      </c>
      <c r="CD19">
        <v>145</v>
      </c>
      <c r="CE19">
        <v>8024.16</v>
      </c>
      <c r="CF19">
        <v>237.83</v>
      </c>
      <c r="CG19">
        <v>0.64</v>
      </c>
      <c r="CH19">
        <v>300</v>
      </c>
      <c r="CI19">
        <v>24.1</v>
      </c>
      <c r="CJ19">
        <v>245.89900682403501</v>
      </c>
      <c r="CK19">
        <v>1.02567317111088</v>
      </c>
      <c r="CL19">
        <v>-6.4777142070354703</v>
      </c>
      <c r="CM19">
        <v>0.72899374526553695</v>
      </c>
      <c r="CN19">
        <v>0.73821492162169899</v>
      </c>
      <c r="CO19">
        <v>-5.6650000000000103E-3</v>
      </c>
      <c r="CP19">
        <v>290</v>
      </c>
      <c r="CQ19">
        <v>237.35</v>
      </c>
      <c r="CR19">
        <v>725</v>
      </c>
      <c r="CS19">
        <v>8004.99</v>
      </c>
      <c r="CT19">
        <v>237.81</v>
      </c>
      <c r="CU19">
        <v>-0.46</v>
      </c>
      <c r="DI19">
        <f t="shared" si="46"/>
        <v>1199.97</v>
      </c>
      <c r="DJ19">
        <f t="shared" si="47"/>
        <v>1011.5597991037278</v>
      </c>
      <c r="DK19">
        <f t="shared" si="48"/>
        <v>0.84298757394245505</v>
      </c>
      <c r="DL19">
        <f t="shared" si="49"/>
        <v>0.16536601770893827</v>
      </c>
      <c r="DM19">
        <v>2</v>
      </c>
      <c r="DN19">
        <v>0.5</v>
      </c>
      <c r="DO19" t="s">
        <v>439</v>
      </c>
      <c r="DP19">
        <v>2</v>
      </c>
      <c r="DQ19" t="b">
        <v>1</v>
      </c>
      <c r="DR19">
        <v>1661386559.0999999</v>
      </c>
      <c r="DS19">
        <v>407.94099999999997</v>
      </c>
      <c r="DT19">
        <v>409.29899999999998</v>
      </c>
      <c r="DU19">
        <v>0.83157599999999998</v>
      </c>
      <c r="DV19">
        <v>0.49390499999999998</v>
      </c>
      <c r="DW19">
        <v>410.66399999999999</v>
      </c>
      <c r="DX19">
        <v>0.946658</v>
      </c>
      <c r="DY19">
        <v>700.029</v>
      </c>
      <c r="DZ19">
        <v>100.676</v>
      </c>
      <c r="EA19">
        <v>6.1645499999999999E-2</v>
      </c>
      <c r="EB19">
        <v>24.971499999999999</v>
      </c>
      <c r="EC19">
        <v>25.2836</v>
      </c>
      <c r="ED19">
        <v>999.9</v>
      </c>
      <c r="EE19">
        <v>0</v>
      </c>
      <c r="EF19">
        <v>0</v>
      </c>
      <c r="EG19">
        <v>10008.799999999999</v>
      </c>
      <c r="EH19">
        <v>0</v>
      </c>
      <c r="EI19">
        <v>1.4257299999999999</v>
      </c>
      <c r="EJ19">
        <v>-1.35806</v>
      </c>
      <c r="EK19">
        <v>408.28</v>
      </c>
      <c r="EL19">
        <v>409.50099999999998</v>
      </c>
      <c r="EM19">
        <v>0.337671</v>
      </c>
      <c r="EN19">
        <v>409.29899999999998</v>
      </c>
      <c r="EO19">
        <v>0.49390499999999998</v>
      </c>
      <c r="EP19">
        <v>8.3719500000000002E-2</v>
      </c>
      <c r="EQ19">
        <v>4.9724299999999999E-2</v>
      </c>
      <c r="ER19">
        <v>-24.623100000000001</v>
      </c>
      <c r="ES19">
        <v>-30.2545</v>
      </c>
      <c r="ET19">
        <v>1199.97</v>
      </c>
      <c r="EU19">
        <v>0.89999799999999996</v>
      </c>
      <c r="EV19">
        <v>0.10000199999999999</v>
      </c>
      <c r="EW19">
        <v>0</v>
      </c>
      <c r="EX19">
        <v>211.375</v>
      </c>
      <c r="EY19">
        <v>5.0003000000000002</v>
      </c>
      <c r="EZ19">
        <v>2600.94</v>
      </c>
      <c r="FA19">
        <v>13169.7</v>
      </c>
      <c r="FB19">
        <v>41.436999999999998</v>
      </c>
      <c r="FC19">
        <v>43.561999999999998</v>
      </c>
      <c r="FD19">
        <v>42.875</v>
      </c>
      <c r="FE19">
        <v>43.25</v>
      </c>
      <c r="FF19">
        <v>43</v>
      </c>
      <c r="FG19">
        <v>1075.47</v>
      </c>
      <c r="FH19">
        <v>119.5</v>
      </c>
      <c r="FI19">
        <v>0</v>
      </c>
      <c r="FJ19">
        <v>236.40000009536701</v>
      </c>
      <c r="FK19">
        <v>0</v>
      </c>
      <c r="FL19">
        <v>211.80003846153801</v>
      </c>
      <c r="FM19">
        <v>-1.5920341834798799</v>
      </c>
      <c r="FN19">
        <v>-13.938803386033699</v>
      </c>
      <c r="FO19">
        <v>2602.3903846153798</v>
      </c>
      <c r="FP19">
        <v>15</v>
      </c>
      <c r="FQ19">
        <v>1661386345</v>
      </c>
      <c r="FR19" t="s">
        <v>450</v>
      </c>
      <c r="FS19">
        <v>1661386341</v>
      </c>
      <c r="FT19">
        <v>1661386345</v>
      </c>
      <c r="FU19">
        <v>18</v>
      </c>
      <c r="FV19">
        <v>0.16300000000000001</v>
      </c>
      <c r="FW19">
        <v>0.10100000000000001</v>
      </c>
      <c r="FX19">
        <v>-2.7229999999999999</v>
      </c>
      <c r="FY19">
        <v>-0.114</v>
      </c>
      <c r="FZ19">
        <v>412</v>
      </c>
      <c r="GA19">
        <v>1</v>
      </c>
      <c r="GB19">
        <v>0.24</v>
      </c>
      <c r="GC19">
        <v>0.13</v>
      </c>
      <c r="GD19">
        <v>-1.384482</v>
      </c>
      <c r="GE19">
        <v>-0.114478195488722</v>
      </c>
      <c r="GF19">
        <v>2.5486249743734299E-2</v>
      </c>
      <c r="GG19">
        <v>1</v>
      </c>
      <c r="GH19">
        <v>211.88805882352901</v>
      </c>
      <c r="GI19">
        <v>-1.2162261267916801</v>
      </c>
      <c r="GJ19">
        <v>0.191015543127422</v>
      </c>
      <c r="GK19">
        <v>0</v>
      </c>
      <c r="GL19">
        <v>0.36128074999999998</v>
      </c>
      <c r="GM19">
        <v>0.10549998496240599</v>
      </c>
      <c r="GN19">
        <v>3.23268583825818E-2</v>
      </c>
      <c r="GO19">
        <v>0</v>
      </c>
      <c r="GP19">
        <v>1</v>
      </c>
      <c r="GQ19">
        <v>3</v>
      </c>
      <c r="GR19" t="s">
        <v>456</v>
      </c>
      <c r="GS19">
        <v>3.32382</v>
      </c>
      <c r="GT19">
        <v>2.8236500000000002</v>
      </c>
      <c r="GU19">
        <v>0.10059</v>
      </c>
      <c r="GV19">
        <v>0.100303</v>
      </c>
      <c r="GW19">
        <v>7.82389E-3</v>
      </c>
      <c r="GX19">
        <v>4.27853E-3</v>
      </c>
      <c r="GY19">
        <v>31501.8</v>
      </c>
      <c r="GZ19">
        <v>28414.2</v>
      </c>
      <c r="HA19">
        <v>31242.3</v>
      </c>
      <c r="HB19">
        <v>28906.6</v>
      </c>
      <c r="HC19">
        <v>41345.9</v>
      </c>
      <c r="HD19">
        <v>39148.1</v>
      </c>
      <c r="HE19">
        <v>44307.9</v>
      </c>
      <c r="HF19">
        <v>41971.6</v>
      </c>
      <c r="HG19">
        <v>2.2082000000000002</v>
      </c>
      <c r="HH19">
        <v>2.35873</v>
      </c>
      <c r="HI19">
        <v>0.129998</v>
      </c>
      <c r="HJ19">
        <v>0</v>
      </c>
      <c r="HK19">
        <v>23.1479</v>
      </c>
      <c r="HL19">
        <v>999.9</v>
      </c>
      <c r="HM19">
        <v>29.861999999999998</v>
      </c>
      <c r="HN19">
        <v>31.36</v>
      </c>
      <c r="HO19">
        <v>13.6579</v>
      </c>
      <c r="HP19">
        <v>62.063299999999998</v>
      </c>
      <c r="HQ19">
        <v>36.298099999999998</v>
      </c>
      <c r="HR19">
        <v>2</v>
      </c>
      <c r="HS19">
        <v>-5.9537600000000003E-2</v>
      </c>
      <c r="HT19">
        <v>1.4308099999999999</v>
      </c>
      <c r="HU19">
        <v>20.217500000000001</v>
      </c>
      <c r="HV19">
        <v>5.2223800000000002</v>
      </c>
      <c r="HW19">
        <v>11.986000000000001</v>
      </c>
      <c r="HX19">
        <v>4.99085</v>
      </c>
      <c r="HY19">
        <v>3.2947500000000001</v>
      </c>
      <c r="HZ19">
        <v>-17287.900000000001</v>
      </c>
      <c r="IA19">
        <v>9999</v>
      </c>
      <c r="IB19">
        <v>20.2</v>
      </c>
      <c r="IC19">
        <v>9098</v>
      </c>
      <c r="ID19">
        <v>1.8772899999999999</v>
      </c>
      <c r="IE19">
        <v>1.8762099999999999</v>
      </c>
      <c r="IF19">
        <v>1.87473</v>
      </c>
      <c r="IG19">
        <v>1.8766799999999999</v>
      </c>
      <c r="IH19">
        <v>1.8774500000000001</v>
      </c>
      <c r="II19">
        <v>1.8750100000000001</v>
      </c>
      <c r="IJ19">
        <v>1.87896</v>
      </c>
      <c r="IK19">
        <v>1.8806499999999999</v>
      </c>
      <c r="IL19">
        <v>5</v>
      </c>
      <c r="IM19">
        <v>0</v>
      </c>
      <c r="IN19">
        <v>0</v>
      </c>
      <c r="IO19">
        <v>0</v>
      </c>
      <c r="IP19" t="s">
        <v>442</v>
      </c>
      <c r="IQ19" t="s">
        <v>443</v>
      </c>
      <c r="IR19" t="s">
        <v>444</v>
      </c>
      <c r="IS19" t="s">
        <v>445</v>
      </c>
      <c r="IT19" t="s">
        <v>445</v>
      </c>
      <c r="IU19" t="s">
        <v>444</v>
      </c>
      <c r="IV19">
        <v>0</v>
      </c>
      <c r="IW19">
        <v>100</v>
      </c>
      <c r="IX19">
        <v>100</v>
      </c>
      <c r="IY19">
        <v>-2.7229999999999999</v>
      </c>
      <c r="IZ19">
        <v>-0.11509999999999999</v>
      </c>
      <c r="JA19">
        <v>-2.7233999999999701</v>
      </c>
      <c r="JB19">
        <v>0</v>
      </c>
      <c r="JC19">
        <v>0</v>
      </c>
      <c r="JD19">
        <v>0</v>
      </c>
      <c r="JE19">
        <v>-0.11221414243551101</v>
      </c>
      <c r="JF19">
        <v>-4.04678581008747E-3</v>
      </c>
      <c r="JG19">
        <v>1.0821509135867399E-3</v>
      </c>
      <c r="JH19">
        <v>-7.3057732816702703E-6</v>
      </c>
      <c r="JI19">
        <v>2</v>
      </c>
      <c r="JJ19">
        <v>9</v>
      </c>
      <c r="JK19">
        <v>2</v>
      </c>
      <c r="JL19">
        <v>33</v>
      </c>
      <c r="JM19">
        <v>3.6</v>
      </c>
      <c r="JN19">
        <v>3.6</v>
      </c>
      <c r="JO19">
        <v>0.157471</v>
      </c>
      <c r="JP19">
        <v>4.99878</v>
      </c>
      <c r="JQ19">
        <v>2.2485400000000002</v>
      </c>
      <c r="JR19">
        <v>2.5866699999999998</v>
      </c>
      <c r="JS19">
        <v>2.19482</v>
      </c>
      <c r="JT19">
        <v>2.36938</v>
      </c>
      <c r="JU19">
        <v>32.9315</v>
      </c>
      <c r="JV19">
        <v>24.262599999999999</v>
      </c>
      <c r="JW19">
        <v>2</v>
      </c>
      <c r="JX19">
        <v>592.69100000000003</v>
      </c>
      <c r="JY19">
        <v>755.17600000000004</v>
      </c>
      <c r="JZ19">
        <v>20.4147</v>
      </c>
      <c r="KA19">
        <v>26.553599999999999</v>
      </c>
      <c r="KB19">
        <v>29.999600000000001</v>
      </c>
      <c r="KC19">
        <v>26.383800000000001</v>
      </c>
      <c r="KD19">
        <v>26.357700000000001</v>
      </c>
      <c r="KE19">
        <v>-1</v>
      </c>
      <c r="KF19">
        <v>100</v>
      </c>
      <c r="KG19">
        <v>0</v>
      </c>
      <c r="KH19">
        <v>21.7563</v>
      </c>
      <c r="KI19">
        <v>400</v>
      </c>
      <c r="KJ19">
        <v>0</v>
      </c>
      <c r="KK19">
        <v>99.835099999999997</v>
      </c>
      <c r="KL19">
        <v>96.246200000000002</v>
      </c>
    </row>
    <row r="20" spans="1:298" x14ac:dyDescent="0.2">
      <c r="A20">
        <v>4</v>
      </c>
      <c r="B20">
        <v>1661386799.0999999</v>
      </c>
      <c r="C20">
        <v>1830</v>
      </c>
      <c r="D20" t="s">
        <v>457</v>
      </c>
      <c r="E20" t="s">
        <v>458</v>
      </c>
      <c r="F20" t="s">
        <v>435</v>
      </c>
      <c r="H20" t="s">
        <v>436</v>
      </c>
      <c r="J20">
        <v>1661386799.0999999</v>
      </c>
      <c r="K20">
        <f t="shared" si="0"/>
        <v>1.2988550589802797E-3</v>
      </c>
      <c r="L20">
        <f t="shared" si="1"/>
        <v>1.2988550589802796</v>
      </c>
      <c r="M20">
        <f t="shared" si="2"/>
        <v>4.3793136062159013</v>
      </c>
      <c r="N20">
        <f t="shared" si="3"/>
        <v>406.43900000000002</v>
      </c>
      <c r="O20">
        <f t="shared" si="4"/>
        <v>183.90502076799672</v>
      </c>
      <c r="P20">
        <f t="shared" si="5"/>
        <v>18.525412666736834</v>
      </c>
      <c r="Q20">
        <f t="shared" si="6"/>
        <v>40.9420589357076</v>
      </c>
      <c r="R20">
        <f t="shared" si="7"/>
        <v>3.4428831726254681E-2</v>
      </c>
      <c r="S20">
        <f t="shared" si="8"/>
        <v>3.0230311702045993</v>
      </c>
      <c r="T20">
        <f t="shared" si="9"/>
        <v>3.4212473776129841E-2</v>
      </c>
      <c r="U20">
        <f t="shared" si="10"/>
        <v>2.1402121516944497E-2</v>
      </c>
      <c r="V20">
        <f t="shared" si="11"/>
        <v>198.46618027048297</v>
      </c>
      <c r="W20">
        <f t="shared" si="12"/>
        <v>28.786642792038677</v>
      </c>
      <c r="X20">
        <f t="shared" si="13"/>
        <v>28.187100000000001</v>
      </c>
      <c r="Y20">
        <f t="shared" si="14"/>
        <v>3.8364285557215658</v>
      </c>
      <c r="Z20">
        <f t="shared" si="15"/>
        <v>2.2851334702228168</v>
      </c>
      <c r="AA20">
        <f t="shared" si="16"/>
        <v>8.6609026835317196E-2</v>
      </c>
      <c r="AB20">
        <f t="shared" si="17"/>
        <v>3.7901080161795622</v>
      </c>
      <c r="AC20">
        <f t="shared" si="18"/>
        <v>3.7498195288862486</v>
      </c>
      <c r="AD20">
        <f t="shared" si="19"/>
        <v>-57.279508101030331</v>
      </c>
      <c r="AE20">
        <f t="shared" si="20"/>
        <v>-33.980841369422805</v>
      </c>
      <c r="AF20">
        <f t="shared" si="21"/>
        <v>-2.4522278339566115</v>
      </c>
      <c r="AG20">
        <f t="shared" si="22"/>
        <v>104.75360296607322</v>
      </c>
      <c r="AH20">
        <f t="shared" si="23"/>
        <v>4.4477969458831694</v>
      </c>
      <c r="AI20">
        <f t="shared" si="24"/>
        <v>1.3012607159171132</v>
      </c>
      <c r="AJ20">
        <f t="shared" si="25"/>
        <v>4.3793136062159013</v>
      </c>
      <c r="AK20">
        <v>408.042346046175</v>
      </c>
      <c r="AL20">
        <v>406.78935151515202</v>
      </c>
      <c r="AM20">
        <v>2.7796565266611102E-4</v>
      </c>
      <c r="AN20">
        <v>67.027606941792897</v>
      </c>
      <c r="AO20">
        <f t="shared" si="26"/>
        <v>1.2988550589802796</v>
      </c>
      <c r="AP20">
        <v>0.48798459419770102</v>
      </c>
      <c r="AQ20">
        <v>0.85874276363636304</v>
      </c>
      <c r="AR20">
        <v>1.06948581462702E-5</v>
      </c>
      <c r="AS20">
        <v>78.830257589602297</v>
      </c>
      <c r="AT20">
        <v>118</v>
      </c>
      <c r="AU20">
        <v>17</v>
      </c>
      <c r="AV20">
        <f t="shared" si="27"/>
        <v>1</v>
      </c>
      <c r="AW20">
        <f t="shared" si="28"/>
        <v>0</v>
      </c>
      <c r="AX20">
        <f t="shared" si="29"/>
        <v>53084.342359915128</v>
      </c>
      <c r="AY20" t="s">
        <v>437</v>
      </c>
      <c r="AZ20">
        <v>7909.73</v>
      </c>
      <c r="BA20">
        <v>228.861538461538</v>
      </c>
      <c r="BB20">
        <v>1161.25085285213</v>
      </c>
      <c r="BC20">
        <f t="shared" si="30"/>
        <v>0.80291808793988417</v>
      </c>
      <c r="BD20">
        <v>-1.0490854581570701</v>
      </c>
      <c r="BE20" t="s">
        <v>459</v>
      </c>
      <c r="BF20">
        <v>8016.87</v>
      </c>
      <c r="BG20">
        <v>201.65227999999999</v>
      </c>
      <c r="BH20">
        <v>237.94880377867</v>
      </c>
      <c r="BI20">
        <f t="shared" si="31"/>
        <v>0.1525392151684507</v>
      </c>
      <c r="BJ20">
        <v>0.5</v>
      </c>
      <c r="BK20">
        <f t="shared" si="32"/>
        <v>1011.7277991038773</v>
      </c>
      <c r="BL20">
        <f t="shared" si="33"/>
        <v>4.3793136062159013</v>
      </c>
      <c r="BM20">
        <f t="shared" si="34"/>
        <v>77.164082219704696</v>
      </c>
      <c r="BN20">
        <f t="shared" si="35"/>
        <v>5.3654738647896149E-3</v>
      </c>
      <c r="BO20">
        <f t="shared" si="36"/>
        <v>3.8802550565972873</v>
      </c>
      <c r="BP20">
        <f t="shared" si="37"/>
        <v>129.68657341520878</v>
      </c>
      <c r="BQ20" t="s">
        <v>460</v>
      </c>
      <c r="BR20">
        <v>157.1</v>
      </c>
      <c r="BS20">
        <f t="shared" si="38"/>
        <v>157.1</v>
      </c>
      <c r="BT20">
        <f t="shared" si="39"/>
        <v>0.3397739450452214</v>
      </c>
      <c r="BU20">
        <f t="shared" si="40"/>
        <v>0.4489432382702237</v>
      </c>
      <c r="BV20">
        <f t="shared" si="41"/>
        <v>0.91948540047640059</v>
      </c>
      <c r="BW20">
        <f t="shared" si="42"/>
        <v>3.9942185588266117</v>
      </c>
      <c r="BX20">
        <f t="shared" si="43"/>
        <v>0.99025378650647511</v>
      </c>
      <c r="BY20">
        <f t="shared" si="44"/>
        <v>0.34975544403590253</v>
      </c>
      <c r="BZ20">
        <f t="shared" si="45"/>
        <v>0.65024455596409747</v>
      </c>
      <c r="CA20">
        <v>2944</v>
      </c>
      <c r="CB20">
        <v>290</v>
      </c>
      <c r="CC20">
        <v>229.58</v>
      </c>
      <c r="CD20">
        <v>205</v>
      </c>
      <c r="CE20">
        <v>8016.87</v>
      </c>
      <c r="CF20">
        <v>229.73</v>
      </c>
      <c r="CG20">
        <v>-0.15</v>
      </c>
      <c r="CH20">
        <v>300</v>
      </c>
      <c r="CI20">
        <v>24.1</v>
      </c>
      <c r="CJ20">
        <v>237.94880377867</v>
      </c>
      <c r="CK20">
        <v>1.1671459528860599</v>
      </c>
      <c r="CL20">
        <v>-6.5849986176864803</v>
      </c>
      <c r="CM20">
        <v>0.82929616063529799</v>
      </c>
      <c r="CN20">
        <v>0.69248008171369702</v>
      </c>
      <c r="CO20">
        <v>-5.6633982202447201E-3</v>
      </c>
      <c r="CP20">
        <v>290</v>
      </c>
      <c r="CQ20">
        <v>229.69</v>
      </c>
      <c r="CR20">
        <v>685</v>
      </c>
      <c r="CS20">
        <v>8003.79</v>
      </c>
      <c r="CT20">
        <v>229.72</v>
      </c>
      <c r="CU20">
        <v>-0.03</v>
      </c>
      <c r="DI20">
        <f t="shared" si="46"/>
        <v>1200.17</v>
      </c>
      <c r="DJ20">
        <f t="shared" si="47"/>
        <v>1011.7277991038773</v>
      </c>
      <c r="DK20">
        <f t="shared" si="48"/>
        <v>0.84298707608411905</v>
      </c>
      <c r="DL20">
        <f t="shared" si="49"/>
        <v>0.16536505684234978</v>
      </c>
      <c r="DM20">
        <v>2</v>
      </c>
      <c r="DN20">
        <v>0.5</v>
      </c>
      <c r="DO20" t="s">
        <v>439</v>
      </c>
      <c r="DP20">
        <v>2</v>
      </c>
      <c r="DQ20" t="b">
        <v>1</v>
      </c>
      <c r="DR20">
        <v>1661386799.0999999</v>
      </c>
      <c r="DS20">
        <v>406.43900000000002</v>
      </c>
      <c r="DT20">
        <v>407.86099999999999</v>
      </c>
      <c r="DU20">
        <v>0.85978299999999996</v>
      </c>
      <c r="DV20">
        <v>0.48829</v>
      </c>
      <c r="DW20">
        <v>409.16199999999998</v>
      </c>
      <c r="DX20">
        <v>0.97492100000000004</v>
      </c>
      <c r="DY20">
        <v>699.95500000000004</v>
      </c>
      <c r="DZ20">
        <v>100.67100000000001</v>
      </c>
      <c r="EA20">
        <v>6.2588400000000002E-2</v>
      </c>
      <c r="EB20">
        <v>27.9786</v>
      </c>
      <c r="EC20">
        <v>28.187100000000001</v>
      </c>
      <c r="ED20">
        <v>999.9</v>
      </c>
      <c r="EE20">
        <v>0</v>
      </c>
      <c r="EF20">
        <v>0</v>
      </c>
      <c r="EG20">
        <v>10005</v>
      </c>
      <c r="EH20">
        <v>0</v>
      </c>
      <c r="EI20">
        <v>1.4257299999999999</v>
      </c>
      <c r="EJ20">
        <v>-1.42215</v>
      </c>
      <c r="EK20">
        <v>406.78899999999999</v>
      </c>
      <c r="EL20">
        <v>408.06</v>
      </c>
      <c r="EM20">
        <v>0.37149300000000002</v>
      </c>
      <c r="EN20">
        <v>407.86099999999999</v>
      </c>
      <c r="EO20">
        <v>0.48829</v>
      </c>
      <c r="EP20">
        <v>8.6555300000000002E-2</v>
      </c>
      <c r="EQ20">
        <v>4.9156699999999998E-2</v>
      </c>
      <c r="ER20">
        <v>-24.252700000000001</v>
      </c>
      <c r="ES20">
        <v>-30.375299999999999</v>
      </c>
      <c r="ET20">
        <v>1200.17</v>
      </c>
      <c r="EU20">
        <v>0.90001699999999996</v>
      </c>
      <c r="EV20">
        <v>9.9982799999999997E-2</v>
      </c>
      <c r="EW20">
        <v>0</v>
      </c>
      <c r="EX20">
        <v>201.262</v>
      </c>
      <c r="EY20">
        <v>5.0003000000000002</v>
      </c>
      <c r="EZ20">
        <v>2485.6799999999998</v>
      </c>
      <c r="FA20">
        <v>13172</v>
      </c>
      <c r="FB20">
        <v>41.75</v>
      </c>
      <c r="FC20">
        <v>43.686999999999998</v>
      </c>
      <c r="FD20">
        <v>43.186999999999998</v>
      </c>
      <c r="FE20">
        <v>43.5</v>
      </c>
      <c r="FF20">
        <v>43.561999999999998</v>
      </c>
      <c r="FG20">
        <v>1075.67</v>
      </c>
      <c r="FH20">
        <v>119.5</v>
      </c>
      <c r="FI20">
        <v>0</v>
      </c>
      <c r="FJ20">
        <v>237</v>
      </c>
      <c r="FK20">
        <v>0</v>
      </c>
      <c r="FL20">
        <v>201.65227999999999</v>
      </c>
      <c r="FM20">
        <v>-1.780769224316</v>
      </c>
      <c r="FN20">
        <v>-15.883076933354999</v>
      </c>
      <c r="FO20">
        <v>2487.174</v>
      </c>
      <c r="FP20">
        <v>15</v>
      </c>
      <c r="FQ20">
        <v>1661386345</v>
      </c>
      <c r="FR20" t="s">
        <v>450</v>
      </c>
      <c r="FS20">
        <v>1661386341</v>
      </c>
      <c r="FT20">
        <v>1661386345</v>
      </c>
      <c r="FU20">
        <v>18</v>
      </c>
      <c r="FV20">
        <v>0.16300000000000001</v>
      </c>
      <c r="FW20">
        <v>0.10100000000000001</v>
      </c>
      <c r="FX20">
        <v>-2.7229999999999999</v>
      </c>
      <c r="FY20">
        <v>-0.114</v>
      </c>
      <c r="FZ20">
        <v>412</v>
      </c>
      <c r="GA20">
        <v>1</v>
      </c>
      <c r="GB20">
        <v>0.24</v>
      </c>
      <c r="GC20">
        <v>0.13</v>
      </c>
      <c r="GD20">
        <v>-1.4190919047618999</v>
      </c>
      <c r="GE20">
        <v>-3.23555844155844E-2</v>
      </c>
      <c r="GF20">
        <v>1.9091777741327899E-2</v>
      </c>
      <c r="GG20">
        <v>1</v>
      </c>
      <c r="GH20">
        <v>201.76079411764701</v>
      </c>
      <c r="GI20">
        <v>-1.47870129460643</v>
      </c>
      <c r="GJ20">
        <v>0.21819295014919901</v>
      </c>
      <c r="GK20">
        <v>0</v>
      </c>
      <c r="GL20">
        <v>0.37012971428571401</v>
      </c>
      <c r="GM20">
        <v>-1.6867792207783E-3</v>
      </c>
      <c r="GN20">
        <v>3.7039298857617501E-4</v>
      </c>
      <c r="GO20">
        <v>1</v>
      </c>
      <c r="GP20">
        <v>2</v>
      </c>
      <c r="GQ20">
        <v>3</v>
      </c>
      <c r="GR20" t="s">
        <v>451</v>
      </c>
      <c r="GS20">
        <v>3.3237100000000002</v>
      </c>
      <c r="GT20">
        <v>2.82456</v>
      </c>
      <c r="GU20">
        <v>0.100288</v>
      </c>
      <c r="GV20">
        <v>0.10001400000000001</v>
      </c>
      <c r="GW20">
        <v>8.0436599999999994E-3</v>
      </c>
      <c r="GX20">
        <v>4.2303000000000002E-3</v>
      </c>
      <c r="GY20">
        <v>31507.1</v>
      </c>
      <c r="GZ20">
        <v>28418.3</v>
      </c>
      <c r="HA20">
        <v>31237.9</v>
      </c>
      <c r="HB20">
        <v>28902.400000000001</v>
      </c>
      <c r="HC20">
        <v>41330.699999999997</v>
      </c>
      <c r="HD20">
        <v>39143.9</v>
      </c>
      <c r="HE20">
        <v>44301.7</v>
      </c>
      <c r="HF20">
        <v>41965.4</v>
      </c>
      <c r="HG20">
        <v>2.2138800000000001</v>
      </c>
      <c r="HH20">
        <v>2.3565200000000002</v>
      </c>
      <c r="HI20">
        <v>0.177704</v>
      </c>
      <c r="HJ20">
        <v>0</v>
      </c>
      <c r="HK20">
        <v>25.279699999999998</v>
      </c>
      <c r="HL20">
        <v>999.9</v>
      </c>
      <c r="HM20">
        <v>30.106000000000002</v>
      </c>
      <c r="HN20">
        <v>31.32</v>
      </c>
      <c r="HO20">
        <v>13.741199999999999</v>
      </c>
      <c r="HP20">
        <v>61.613300000000002</v>
      </c>
      <c r="HQ20">
        <v>36.2941</v>
      </c>
      <c r="HR20">
        <v>2</v>
      </c>
      <c r="HS20">
        <v>-5.3175800000000002E-2</v>
      </c>
      <c r="HT20">
        <v>-2.0720999999999998</v>
      </c>
      <c r="HU20">
        <v>20.2346</v>
      </c>
      <c r="HV20">
        <v>5.2241799999999996</v>
      </c>
      <c r="HW20">
        <v>11.986000000000001</v>
      </c>
      <c r="HX20">
        <v>4.9916999999999998</v>
      </c>
      <c r="HY20">
        <v>3.2953999999999999</v>
      </c>
      <c r="HZ20">
        <v>-17202.7</v>
      </c>
      <c r="IA20">
        <v>9999</v>
      </c>
      <c r="IB20">
        <v>20.2</v>
      </c>
      <c r="IC20">
        <v>9098</v>
      </c>
      <c r="ID20">
        <v>1.8772899999999999</v>
      </c>
      <c r="IE20">
        <v>1.8762099999999999</v>
      </c>
      <c r="IF20">
        <v>1.8747400000000001</v>
      </c>
      <c r="IG20">
        <v>1.87677</v>
      </c>
      <c r="IH20">
        <v>1.8775200000000001</v>
      </c>
      <c r="II20">
        <v>1.8750100000000001</v>
      </c>
      <c r="IJ20">
        <v>1.8789800000000001</v>
      </c>
      <c r="IK20">
        <v>1.88066</v>
      </c>
      <c r="IL20">
        <v>5</v>
      </c>
      <c r="IM20">
        <v>0</v>
      </c>
      <c r="IN20">
        <v>0</v>
      </c>
      <c r="IO20">
        <v>0</v>
      </c>
      <c r="IP20" t="s">
        <v>442</v>
      </c>
      <c r="IQ20" t="s">
        <v>443</v>
      </c>
      <c r="IR20" t="s">
        <v>444</v>
      </c>
      <c r="IS20" t="s">
        <v>445</v>
      </c>
      <c r="IT20" t="s">
        <v>445</v>
      </c>
      <c r="IU20" t="s">
        <v>444</v>
      </c>
      <c r="IV20">
        <v>0</v>
      </c>
      <c r="IW20">
        <v>100</v>
      </c>
      <c r="IX20">
        <v>100</v>
      </c>
      <c r="IY20">
        <v>-2.7229999999999999</v>
      </c>
      <c r="IZ20">
        <v>-0.11509999999999999</v>
      </c>
      <c r="JA20">
        <v>-2.7233999999999701</v>
      </c>
      <c r="JB20">
        <v>0</v>
      </c>
      <c r="JC20">
        <v>0</v>
      </c>
      <c r="JD20">
        <v>0</v>
      </c>
      <c r="JE20">
        <v>-0.11221414243551101</v>
      </c>
      <c r="JF20">
        <v>-4.04678581008747E-3</v>
      </c>
      <c r="JG20">
        <v>1.0821509135867399E-3</v>
      </c>
      <c r="JH20">
        <v>-7.3057732816702703E-6</v>
      </c>
      <c r="JI20">
        <v>2</v>
      </c>
      <c r="JJ20">
        <v>9</v>
      </c>
      <c r="JK20">
        <v>2</v>
      </c>
      <c r="JL20">
        <v>33</v>
      </c>
      <c r="JM20">
        <v>7.6</v>
      </c>
      <c r="JN20">
        <v>7.6</v>
      </c>
      <c r="JO20">
        <v>0.157471</v>
      </c>
      <c r="JP20">
        <v>4.99878</v>
      </c>
      <c r="JQ20">
        <v>2.2485400000000002</v>
      </c>
      <c r="JR20">
        <v>2.5866699999999998</v>
      </c>
      <c r="JS20">
        <v>2.19482</v>
      </c>
      <c r="JT20">
        <v>2.3742700000000001</v>
      </c>
      <c r="JU20">
        <v>32.886899999999997</v>
      </c>
      <c r="JV20">
        <v>24.2714</v>
      </c>
      <c r="JW20">
        <v>2</v>
      </c>
      <c r="JX20">
        <v>597.452</v>
      </c>
      <c r="JY20">
        <v>754.02599999999995</v>
      </c>
      <c r="JZ20">
        <v>26.196200000000001</v>
      </c>
      <c r="KA20">
        <v>26.706299999999999</v>
      </c>
      <c r="KB20">
        <v>30.001300000000001</v>
      </c>
      <c r="KC20">
        <v>26.456800000000001</v>
      </c>
      <c r="KD20">
        <v>26.427399999999999</v>
      </c>
      <c r="KE20">
        <v>-1</v>
      </c>
      <c r="KF20">
        <v>100</v>
      </c>
      <c r="KG20">
        <v>0</v>
      </c>
      <c r="KH20">
        <v>26.4</v>
      </c>
      <c r="KI20">
        <v>400</v>
      </c>
      <c r="KJ20">
        <v>0</v>
      </c>
      <c r="KK20">
        <v>99.821100000000001</v>
      </c>
      <c r="KL20">
        <v>96.231999999999999</v>
      </c>
    </row>
    <row r="21" spans="1:298" x14ac:dyDescent="0.2">
      <c r="A21">
        <v>5</v>
      </c>
      <c r="B21">
        <v>1661387039.0999999</v>
      </c>
      <c r="C21">
        <v>2070</v>
      </c>
      <c r="D21" t="s">
        <v>461</v>
      </c>
      <c r="E21" t="s">
        <v>462</v>
      </c>
      <c r="F21" t="s">
        <v>435</v>
      </c>
      <c r="H21" t="s">
        <v>436</v>
      </c>
      <c r="J21">
        <v>1661387039.0999999</v>
      </c>
      <c r="K21">
        <f t="shared" si="0"/>
        <v>1.5638577576815357E-3</v>
      </c>
      <c r="L21">
        <f t="shared" si="1"/>
        <v>1.5638577576815356</v>
      </c>
      <c r="M21">
        <f t="shared" si="2"/>
        <v>3.9063209673846901</v>
      </c>
      <c r="N21">
        <f t="shared" si="3"/>
        <v>405.83300000000003</v>
      </c>
      <c r="O21">
        <f t="shared" si="4"/>
        <v>203.26309768061046</v>
      </c>
      <c r="P21">
        <f t="shared" si="5"/>
        <v>20.475331782904629</v>
      </c>
      <c r="Q21">
        <f t="shared" si="6"/>
        <v>40.880835814617193</v>
      </c>
      <c r="R21">
        <f t="shared" si="7"/>
        <v>3.4805178273742313E-2</v>
      </c>
      <c r="S21">
        <f t="shared" si="8"/>
        <v>3.0270774292925888</v>
      </c>
      <c r="T21">
        <f t="shared" si="9"/>
        <v>3.458437429771169E-2</v>
      </c>
      <c r="U21">
        <f t="shared" si="10"/>
        <v>2.1634955370815147E-2</v>
      </c>
      <c r="V21">
        <f t="shared" si="11"/>
        <v>198.45457027007814</v>
      </c>
      <c r="W21">
        <f t="shared" si="12"/>
        <v>31.75185148510338</v>
      </c>
      <c r="X21">
        <f t="shared" si="13"/>
        <v>31.134699999999999</v>
      </c>
      <c r="Y21">
        <f t="shared" si="14"/>
        <v>4.5461430065244137</v>
      </c>
      <c r="Z21">
        <f t="shared" si="15"/>
        <v>2.1282662506328811</v>
      </c>
      <c r="AA21">
        <f t="shared" si="16"/>
        <v>9.6086428997456397E-2</v>
      </c>
      <c r="AB21">
        <f t="shared" si="17"/>
        <v>4.5147748299294435</v>
      </c>
      <c r="AC21">
        <f t="shared" si="18"/>
        <v>4.4500565775269569</v>
      </c>
      <c r="AD21">
        <f t="shared" si="19"/>
        <v>-68.966127113755718</v>
      </c>
      <c r="AE21">
        <f t="shared" si="20"/>
        <v>-19.828289501714274</v>
      </c>
      <c r="AF21">
        <f t="shared" si="21"/>
        <v>-1.4720094351022874</v>
      </c>
      <c r="AG21">
        <f t="shared" si="22"/>
        <v>108.18814421950589</v>
      </c>
      <c r="AH21">
        <f t="shared" si="23"/>
        <v>3.8769372718597408</v>
      </c>
      <c r="AI21">
        <f t="shared" si="24"/>
        <v>1.6166592616665854</v>
      </c>
      <c r="AJ21">
        <f t="shared" si="25"/>
        <v>3.9063209673846901</v>
      </c>
      <c r="AK21">
        <v>407.341320709147</v>
      </c>
      <c r="AL21">
        <v>406.22647878787899</v>
      </c>
      <c r="AM21">
        <v>-4.3785745833067299E-4</v>
      </c>
      <c r="AN21">
        <v>67.027606941792897</v>
      </c>
      <c r="AO21">
        <f t="shared" si="26"/>
        <v>1.5638577576815356</v>
      </c>
      <c r="AP21">
        <v>0.49600500711610401</v>
      </c>
      <c r="AQ21">
        <v>0.95785852727272802</v>
      </c>
      <c r="AR21">
        <v>-3.4616235466696402E-3</v>
      </c>
      <c r="AS21">
        <v>78.830257589602297</v>
      </c>
      <c r="AT21">
        <v>114</v>
      </c>
      <c r="AU21">
        <v>16</v>
      </c>
      <c r="AV21">
        <f t="shared" si="27"/>
        <v>1</v>
      </c>
      <c r="AW21">
        <f t="shared" si="28"/>
        <v>0</v>
      </c>
      <c r="AX21">
        <f t="shared" si="29"/>
        <v>52677.859173511526</v>
      </c>
      <c r="AY21" t="s">
        <v>437</v>
      </c>
      <c r="AZ21">
        <v>7909.73</v>
      </c>
      <c r="BA21">
        <v>228.861538461538</v>
      </c>
      <c r="BB21">
        <v>1161.25085285213</v>
      </c>
      <c r="BC21">
        <f t="shared" si="30"/>
        <v>0.80291808793988417</v>
      </c>
      <c r="BD21">
        <v>-1.0490854581570701</v>
      </c>
      <c r="BE21" t="s">
        <v>463</v>
      </c>
      <c r="BF21">
        <v>8020.03</v>
      </c>
      <c r="BG21">
        <v>193.97528</v>
      </c>
      <c r="BH21">
        <v>234.00966245263999</v>
      </c>
      <c r="BI21">
        <f t="shared" si="31"/>
        <v>0.17108004017031708</v>
      </c>
      <c r="BJ21">
        <v>0.5</v>
      </c>
      <c r="BK21">
        <f t="shared" si="32"/>
        <v>1011.6611991036673</v>
      </c>
      <c r="BL21">
        <f t="shared" si="33"/>
        <v>3.9063209673846901</v>
      </c>
      <c r="BM21">
        <f t="shared" si="34"/>
        <v>86.537519290703273</v>
      </c>
      <c r="BN21">
        <f t="shared" si="35"/>
        <v>4.8982865310365315E-3</v>
      </c>
      <c r="BO21">
        <f t="shared" si="36"/>
        <v>3.9624055719799589</v>
      </c>
      <c r="BP21">
        <f t="shared" si="37"/>
        <v>128.50758907196865</v>
      </c>
      <c r="BQ21" t="s">
        <v>464</v>
      </c>
      <c r="BR21">
        <v>158</v>
      </c>
      <c r="BS21">
        <f t="shared" si="38"/>
        <v>158</v>
      </c>
      <c r="BT21">
        <f t="shared" si="39"/>
        <v>0.32481420491781265</v>
      </c>
      <c r="BU21">
        <f t="shared" si="40"/>
        <v>0.52670122667081398</v>
      </c>
      <c r="BV21">
        <f t="shared" si="41"/>
        <v>0.92423663310471849</v>
      </c>
      <c r="BW21">
        <f t="shared" si="42"/>
        <v>7.7764992688279095</v>
      </c>
      <c r="BX21">
        <f t="shared" si="43"/>
        <v>0.99447856822075786</v>
      </c>
      <c r="BY21">
        <f t="shared" si="44"/>
        <v>0.42901752127378606</v>
      </c>
      <c r="BZ21">
        <f t="shared" si="45"/>
        <v>0.57098247872621388</v>
      </c>
      <c r="CA21">
        <v>2946</v>
      </c>
      <c r="CB21">
        <v>290</v>
      </c>
      <c r="CC21">
        <v>223.35</v>
      </c>
      <c r="CD21">
        <v>135</v>
      </c>
      <c r="CE21">
        <v>8020.03</v>
      </c>
      <c r="CF21">
        <v>223.13</v>
      </c>
      <c r="CG21">
        <v>0.22</v>
      </c>
      <c r="CH21">
        <v>300</v>
      </c>
      <c r="CI21">
        <v>24.1</v>
      </c>
      <c r="CJ21">
        <v>234.00966245263999</v>
      </c>
      <c r="CK21">
        <v>1.22875994858508</v>
      </c>
      <c r="CL21">
        <v>-8.7265846433326999</v>
      </c>
      <c r="CM21">
        <v>0.87274414629549402</v>
      </c>
      <c r="CN21">
        <v>0.78121644047427496</v>
      </c>
      <c r="CO21">
        <v>-5.6614133481646296E-3</v>
      </c>
      <c r="CP21">
        <v>290</v>
      </c>
      <c r="CQ21">
        <v>222.66</v>
      </c>
      <c r="CR21">
        <v>635</v>
      </c>
      <c r="CS21">
        <v>8002.62</v>
      </c>
      <c r="CT21">
        <v>223.11</v>
      </c>
      <c r="CU21">
        <v>-0.45</v>
      </c>
      <c r="DI21">
        <f t="shared" si="46"/>
        <v>1200.0899999999999</v>
      </c>
      <c r="DJ21">
        <f t="shared" si="47"/>
        <v>1011.6611991036673</v>
      </c>
      <c r="DK21">
        <f t="shared" si="48"/>
        <v>0.84298777516991841</v>
      </c>
      <c r="DL21">
        <f t="shared" si="49"/>
        <v>0.16536640607794262</v>
      </c>
      <c r="DM21">
        <v>2</v>
      </c>
      <c r="DN21">
        <v>0.5</v>
      </c>
      <c r="DO21" t="s">
        <v>439</v>
      </c>
      <c r="DP21">
        <v>2</v>
      </c>
      <c r="DQ21" t="b">
        <v>1</v>
      </c>
      <c r="DR21">
        <v>1661387039.0999999</v>
      </c>
      <c r="DS21">
        <v>405.83300000000003</v>
      </c>
      <c r="DT21">
        <v>407.12799999999999</v>
      </c>
      <c r="DU21">
        <v>0.95387100000000002</v>
      </c>
      <c r="DV21">
        <v>0.49246299999999998</v>
      </c>
      <c r="DW21">
        <v>408.55599999999998</v>
      </c>
      <c r="DX21">
        <v>1.06918</v>
      </c>
      <c r="DY21">
        <v>700.08199999999999</v>
      </c>
      <c r="DZ21">
        <v>100.672</v>
      </c>
      <c r="EA21">
        <v>6.1148399999999999E-2</v>
      </c>
      <c r="EB21">
        <v>31.013200000000001</v>
      </c>
      <c r="EC21">
        <v>31.134699999999999</v>
      </c>
      <c r="ED21">
        <v>999.9</v>
      </c>
      <c r="EE21">
        <v>0</v>
      </c>
      <c r="EF21">
        <v>0</v>
      </c>
      <c r="EG21">
        <v>10029.4</v>
      </c>
      <c r="EH21">
        <v>0</v>
      </c>
      <c r="EI21">
        <v>1.4257299999999999</v>
      </c>
      <c r="EJ21">
        <v>-1.29541</v>
      </c>
      <c r="EK21">
        <v>406.22</v>
      </c>
      <c r="EL21">
        <v>407.32900000000001</v>
      </c>
      <c r="EM21">
        <v>0.46140799999999998</v>
      </c>
      <c r="EN21">
        <v>407.12799999999999</v>
      </c>
      <c r="EO21">
        <v>0.49246299999999998</v>
      </c>
      <c r="EP21">
        <v>9.6027899999999999E-2</v>
      </c>
      <c r="EQ21">
        <v>4.9577200000000002E-2</v>
      </c>
      <c r="ER21">
        <v>-23.09</v>
      </c>
      <c r="ES21">
        <v>-30.285699999999999</v>
      </c>
      <c r="ET21">
        <v>1200.0899999999999</v>
      </c>
      <c r="EU21">
        <v>0.89999399999999996</v>
      </c>
      <c r="EV21">
        <v>0.100006</v>
      </c>
      <c r="EW21">
        <v>0</v>
      </c>
      <c r="EX21">
        <v>193.83600000000001</v>
      </c>
      <c r="EY21">
        <v>5.0003000000000002</v>
      </c>
      <c r="EZ21">
        <v>2401.41</v>
      </c>
      <c r="FA21">
        <v>13171</v>
      </c>
      <c r="FB21">
        <v>42.125</v>
      </c>
      <c r="FC21">
        <v>43.811999999999998</v>
      </c>
      <c r="FD21">
        <v>43.375</v>
      </c>
      <c r="FE21">
        <v>43.75</v>
      </c>
      <c r="FF21">
        <v>44.061999999999998</v>
      </c>
      <c r="FG21">
        <v>1075.57</v>
      </c>
      <c r="FH21">
        <v>119.52</v>
      </c>
      <c r="FI21">
        <v>0</v>
      </c>
      <c r="FJ21">
        <v>237</v>
      </c>
      <c r="FK21">
        <v>0</v>
      </c>
      <c r="FL21">
        <v>193.97528</v>
      </c>
      <c r="FM21">
        <v>-6.0538457678921798E-2</v>
      </c>
      <c r="FN21">
        <v>-12.5007692099758</v>
      </c>
      <c r="FO21">
        <v>2402.7651999999998</v>
      </c>
      <c r="FP21">
        <v>15</v>
      </c>
      <c r="FQ21">
        <v>1661386345</v>
      </c>
      <c r="FR21" t="s">
        <v>450</v>
      </c>
      <c r="FS21">
        <v>1661386341</v>
      </c>
      <c r="FT21">
        <v>1661386345</v>
      </c>
      <c r="FU21">
        <v>18</v>
      </c>
      <c r="FV21">
        <v>0.16300000000000001</v>
      </c>
      <c r="FW21">
        <v>0.10100000000000001</v>
      </c>
      <c r="FX21">
        <v>-2.7229999999999999</v>
      </c>
      <c r="FY21">
        <v>-0.114</v>
      </c>
      <c r="FZ21">
        <v>412</v>
      </c>
      <c r="GA21">
        <v>1</v>
      </c>
      <c r="GB21">
        <v>0.24</v>
      </c>
      <c r="GC21">
        <v>0.13</v>
      </c>
      <c r="GD21">
        <v>-1.3229166666666701</v>
      </c>
      <c r="GE21">
        <v>0.25922727272727403</v>
      </c>
      <c r="GF21">
        <v>3.0352008693759199E-2</v>
      </c>
      <c r="GG21">
        <v>1</v>
      </c>
      <c r="GH21">
        <v>194.05294117647099</v>
      </c>
      <c r="GI21">
        <v>-0.81057295346765101</v>
      </c>
      <c r="GJ21">
        <v>0.17046457992903399</v>
      </c>
      <c r="GK21">
        <v>1</v>
      </c>
      <c r="GL21">
        <v>0.48186899999999999</v>
      </c>
      <c r="GM21">
        <v>0.10860249350649399</v>
      </c>
      <c r="GN21">
        <v>3.38382425244406E-2</v>
      </c>
      <c r="GO21">
        <v>0</v>
      </c>
      <c r="GP21">
        <v>2</v>
      </c>
      <c r="GQ21">
        <v>3</v>
      </c>
      <c r="GR21" t="s">
        <v>451</v>
      </c>
      <c r="GS21">
        <v>3.3238400000000001</v>
      </c>
      <c r="GT21">
        <v>2.82334</v>
      </c>
      <c r="GU21">
        <v>0.100156</v>
      </c>
      <c r="GV21">
        <v>9.9857600000000005E-2</v>
      </c>
      <c r="GW21">
        <v>8.7767699999999997E-3</v>
      </c>
      <c r="GX21">
        <v>4.2643400000000001E-3</v>
      </c>
      <c r="GY21">
        <v>31508.799999999999</v>
      </c>
      <c r="GZ21">
        <v>28419.9</v>
      </c>
      <c r="HA21">
        <v>31235.4</v>
      </c>
      <c r="HB21">
        <v>28899.5</v>
      </c>
      <c r="HC21">
        <v>41296.199999999997</v>
      </c>
      <c r="HD21">
        <v>39137.9</v>
      </c>
      <c r="HE21">
        <v>44297.8</v>
      </c>
      <c r="HF21">
        <v>41960.7</v>
      </c>
      <c r="HG21">
        <v>2.2189199999999998</v>
      </c>
      <c r="HH21">
        <v>2.3552</v>
      </c>
      <c r="HI21">
        <v>0.220113</v>
      </c>
      <c r="HJ21">
        <v>0</v>
      </c>
      <c r="HK21">
        <v>27.5487</v>
      </c>
      <c r="HL21">
        <v>999.9</v>
      </c>
      <c r="HM21">
        <v>30.545999999999999</v>
      </c>
      <c r="HN21">
        <v>31.28</v>
      </c>
      <c r="HO21">
        <v>13.9091</v>
      </c>
      <c r="HP21">
        <v>61.703299999999999</v>
      </c>
      <c r="HQ21">
        <v>36.238</v>
      </c>
      <c r="HR21">
        <v>2</v>
      </c>
      <c r="HS21">
        <v>-5.2019799999999998E-2</v>
      </c>
      <c r="HT21">
        <v>-0.35625000000000001</v>
      </c>
      <c r="HU21">
        <v>20.252400000000002</v>
      </c>
      <c r="HV21">
        <v>5.2195400000000003</v>
      </c>
      <c r="HW21">
        <v>11.985799999999999</v>
      </c>
      <c r="HX21">
        <v>4.9904000000000002</v>
      </c>
      <c r="HY21">
        <v>3.29488</v>
      </c>
      <c r="HZ21">
        <v>-17116.900000000001</v>
      </c>
      <c r="IA21">
        <v>9999</v>
      </c>
      <c r="IB21">
        <v>20.3</v>
      </c>
      <c r="IC21">
        <v>9098</v>
      </c>
      <c r="ID21">
        <v>1.8773</v>
      </c>
      <c r="IE21">
        <v>1.87622</v>
      </c>
      <c r="IF21">
        <v>1.8748</v>
      </c>
      <c r="IG21">
        <v>1.8768</v>
      </c>
      <c r="IH21">
        <v>1.87757</v>
      </c>
      <c r="II21">
        <v>1.8751</v>
      </c>
      <c r="IJ21">
        <v>1.8789800000000001</v>
      </c>
      <c r="IK21">
        <v>1.88066</v>
      </c>
      <c r="IL21">
        <v>5</v>
      </c>
      <c r="IM21">
        <v>0</v>
      </c>
      <c r="IN21">
        <v>0</v>
      </c>
      <c r="IO21">
        <v>0</v>
      </c>
      <c r="IP21" t="s">
        <v>442</v>
      </c>
      <c r="IQ21" t="s">
        <v>443</v>
      </c>
      <c r="IR21" t="s">
        <v>444</v>
      </c>
      <c r="IS21" t="s">
        <v>445</v>
      </c>
      <c r="IT21" t="s">
        <v>445</v>
      </c>
      <c r="IU21" t="s">
        <v>444</v>
      </c>
      <c r="IV21">
        <v>0</v>
      </c>
      <c r="IW21">
        <v>100</v>
      </c>
      <c r="IX21">
        <v>100</v>
      </c>
      <c r="IY21">
        <v>-2.7229999999999999</v>
      </c>
      <c r="IZ21">
        <v>-0.1153</v>
      </c>
      <c r="JA21">
        <v>-2.7233999999999701</v>
      </c>
      <c r="JB21">
        <v>0</v>
      </c>
      <c r="JC21">
        <v>0</v>
      </c>
      <c r="JD21">
        <v>0</v>
      </c>
      <c r="JE21">
        <v>-0.11221414243551101</v>
      </c>
      <c r="JF21">
        <v>-4.04678581008747E-3</v>
      </c>
      <c r="JG21">
        <v>1.0821509135867399E-3</v>
      </c>
      <c r="JH21">
        <v>-7.3057732816702703E-6</v>
      </c>
      <c r="JI21">
        <v>2</v>
      </c>
      <c r="JJ21">
        <v>9</v>
      </c>
      <c r="JK21">
        <v>2</v>
      </c>
      <c r="JL21">
        <v>33</v>
      </c>
      <c r="JM21">
        <v>11.6</v>
      </c>
      <c r="JN21">
        <v>11.6</v>
      </c>
      <c r="JO21">
        <v>0.157471</v>
      </c>
      <c r="JP21">
        <v>4.99878</v>
      </c>
      <c r="JQ21">
        <v>2.2485400000000002</v>
      </c>
      <c r="JR21">
        <v>2.5878899999999998</v>
      </c>
      <c r="JS21">
        <v>2.19482</v>
      </c>
      <c r="JT21">
        <v>2.34985</v>
      </c>
      <c r="JU21">
        <v>32.8202</v>
      </c>
      <c r="JV21">
        <v>24.288900000000002</v>
      </c>
      <c r="JW21">
        <v>2</v>
      </c>
      <c r="JX21">
        <v>601.84400000000005</v>
      </c>
      <c r="JY21">
        <v>753.84</v>
      </c>
      <c r="JZ21">
        <v>29.618400000000001</v>
      </c>
      <c r="KA21">
        <v>26.792100000000001</v>
      </c>
      <c r="KB21">
        <v>30.0002</v>
      </c>
      <c r="KC21">
        <v>26.533799999999999</v>
      </c>
      <c r="KD21">
        <v>26.503399999999999</v>
      </c>
      <c r="KE21">
        <v>-1</v>
      </c>
      <c r="KF21">
        <v>100</v>
      </c>
      <c r="KG21">
        <v>0</v>
      </c>
      <c r="KH21">
        <v>29.6233</v>
      </c>
      <c r="KI21">
        <v>400</v>
      </c>
      <c r="KJ21">
        <v>3.3919299999999999E-2</v>
      </c>
      <c r="KK21">
        <v>99.812600000000003</v>
      </c>
      <c r="KL21">
        <v>96.221800000000002</v>
      </c>
    </row>
    <row r="22" spans="1:298" x14ac:dyDescent="0.2">
      <c r="A22">
        <v>6</v>
      </c>
      <c r="B22">
        <v>1661387279.0999999</v>
      </c>
      <c r="C22">
        <v>2310</v>
      </c>
      <c r="D22" t="s">
        <v>465</v>
      </c>
      <c r="E22" t="s">
        <v>466</v>
      </c>
      <c r="F22" t="s">
        <v>435</v>
      </c>
      <c r="H22" t="s">
        <v>436</v>
      </c>
      <c r="J22">
        <v>1661387279.0999999</v>
      </c>
      <c r="K22">
        <f t="shared" si="0"/>
        <v>1.6782325293756191E-3</v>
      </c>
      <c r="L22">
        <f t="shared" si="1"/>
        <v>1.6782325293756191</v>
      </c>
      <c r="M22">
        <f t="shared" si="2"/>
        <v>3.6521727680452369</v>
      </c>
      <c r="N22">
        <f t="shared" si="3"/>
        <v>405.53800000000001</v>
      </c>
      <c r="O22">
        <f t="shared" si="4"/>
        <v>192.71114664142257</v>
      </c>
      <c r="P22">
        <f t="shared" si="5"/>
        <v>19.412732612812473</v>
      </c>
      <c r="Q22">
        <f t="shared" si="6"/>
        <v>40.851818358920795</v>
      </c>
      <c r="R22">
        <f t="shared" si="7"/>
        <v>3.1384915306480451E-2</v>
      </c>
      <c r="S22">
        <f t="shared" si="8"/>
        <v>3.017250567941435</v>
      </c>
      <c r="T22">
        <f t="shared" si="9"/>
        <v>3.120467296699329E-2</v>
      </c>
      <c r="U22">
        <f t="shared" si="10"/>
        <v>1.9519028223043709E-2</v>
      </c>
      <c r="V22">
        <f t="shared" si="11"/>
        <v>198.46777627049735</v>
      </c>
      <c r="W22">
        <f t="shared" si="12"/>
        <v>34.773409982232081</v>
      </c>
      <c r="X22">
        <f t="shared" si="13"/>
        <v>34.088200000000001</v>
      </c>
      <c r="Y22">
        <f t="shared" si="14"/>
        <v>5.369352971841308</v>
      </c>
      <c r="Z22">
        <f t="shared" si="15"/>
        <v>1.8413041199831841</v>
      </c>
      <c r="AA22">
        <f t="shared" si="16"/>
        <v>9.8726218260295998E-2</v>
      </c>
      <c r="AB22">
        <f t="shared" si="17"/>
        <v>5.3617551380484407</v>
      </c>
      <c r="AC22">
        <f t="shared" si="18"/>
        <v>5.2706267535810118</v>
      </c>
      <c r="AD22">
        <f t="shared" si="19"/>
        <v>-74.010054545464797</v>
      </c>
      <c r="AE22">
        <f t="shared" si="20"/>
        <v>-4.1317167205186269</v>
      </c>
      <c r="AF22">
        <f t="shared" si="21"/>
        <v>-0.31693183965232474</v>
      </c>
      <c r="AG22">
        <f t="shared" si="22"/>
        <v>120.00907316486162</v>
      </c>
      <c r="AH22">
        <f t="shared" si="23"/>
        <v>3.9398712670170011</v>
      </c>
      <c r="AI22">
        <f t="shared" si="24"/>
        <v>1.7104490651507918</v>
      </c>
      <c r="AJ22">
        <f t="shared" si="25"/>
        <v>3.6521727680452369</v>
      </c>
      <c r="AK22">
        <v>407.04708734193099</v>
      </c>
      <c r="AL22">
        <v>406.00562424242401</v>
      </c>
      <c r="AM22">
        <v>-6.9827764170598205E-4</v>
      </c>
      <c r="AN22">
        <v>67.027606941792897</v>
      </c>
      <c r="AO22">
        <f t="shared" si="26"/>
        <v>1.6782325293756191</v>
      </c>
      <c r="AP22">
        <v>0.49184536239947702</v>
      </c>
      <c r="AQ22">
        <v>0.97106673939393895</v>
      </c>
      <c r="AR22">
        <v>-3.21489203649429E-5</v>
      </c>
      <c r="AS22">
        <v>78.830257589602297</v>
      </c>
      <c r="AT22">
        <v>109</v>
      </c>
      <c r="AU22">
        <v>16</v>
      </c>
      <c r="AV22">
        <f t="shared" si="27"/>
        <v>1</v>
      </c>
      <c r="AW22">
        <f t="shared" si="28"/>
        <v>0</v>
      </c>
      <c r="AX22">
        <f t="shared" si="29"/>
        <v>51858.384005879423</v>
      </c>
      <c r="AY22" t="s">
        <v>437</v>
      </c>
      <c r="AZ22">
        <v>7909.73</v>
      </c>
      <c r="BA22">
        <v>228.861538461538</v>
      </c>
      <c r="BB22">
        <v>1161.25085285213</v>
      </c>
      <c r="BC22">
        <f t="shared" si="30"/>
        <v>0.80291808793988417</v>
      </c>
      <c r="BD22">
        <v>-1.0490854581570701</v>
      </c>
      <c r="BE22" t="s">
        <v>467</v>
      </c>
      <c r="BF22">
        <v>8013.08</v>
      </c>
      <c r="BG22">
        <v>189.50715384615401</v>
      </c>
      <c r="BH22">
        <v>229.75697822608601</v>
      </c>
      <c r="BI22">
        <f t="shared" si="31"/>
        <v>0.17518433908164155</v>
      </c>
      <c r="BJ22">
        <v>0.5</v>
      </c>
      <c r="BK22">
        <f t="shared" si="32"/>
        <v>1011.7361991038847</v>
      </c>
      <c r="BL22">
        <f t="shared" si="33"/>
        <v>3.6521727680452369</v>
      </c>
      <c r="BM22">
        <f t="shared" si="34"/>
        <v>88.620168682493073</v>
      </c>
      <c r="BN22">
        <f t="shared" si="35"/>
        <v>4.646723355718918E-3</v>
      </c>
      <c r="BO22">
        <f t="shared" si="36"/>
        <v>4.0542571625808606</v>
      </c>
      <c r="BP22">
        <f t="shared" si="37"/>
        <v>127.21450711754844</v>
      </c>
      <c r="BQ22" t="s">
        <v>468</v>
      </c>
      <c r="BR22">
        <v>153.04</v>
      </c>
      <c r="BS22">
        <f t="shared" si="38"/>
        <v>153.04</v>
      </c>
      <c r="BT22">
        <f t="shared" si="39"/>
        <v>0.33390488862799539</v>
      </c>
      <c r="BU22">
        <f t="shared" si="40"/>
        <v>0.52465341193855675</v>
      </c>
      <c r="BV22">
        <f t="shared" si="41"/>
        <v>0.92390780360173552</v>
      </c>
      <c r="BW22">
        <f t="shared" si="42"/>
        <v>44.949784422684459</v>
      </c>
      <c r="BX22">
        <f t="shared" si="43"/>
        <v>0.99903962888599462</v>
      </c>
      <c r="BY22">
        <f t="shared" si="44"/>
        <v>0.42369354683180072</v>
      </c>
      <c r="BZ22">
        <f t="shared" si="45"/>
        <v>0.57630645316819928</v>
      </c>
      <c r="CA22">
        <v>2948</v>
      </c>
      <c r="CB22">
        <v>290</v>
      </c>
      <c r="CC22">
        <v>217.9</v>
      </c>
      <c r="CD22">
        <v>175</v>
      </c>
      <c r="CE22">
        <v>8013.08</v>
      </c>
      <c r="CF22">
        <v>217.86</v>
      </c>
      <c r="CG22">
        <v>0.04</v>
      </c>
      <c r="CH22">
        <v>300</v>
      </c>
      <c r="CI22">
        <v>24.1</v>
      </c>
      <c r="CJ22">
        <v>229.75697822608601</v>
      </c>
      <c r="CK22">
        <v>1.2151859859951</v>
      </c>
      <c r="CL22">
        <v>-9.5331618436912002</v>
      </c>
      <c r="CM22">
        <v>0.86272978301675696</v>
      </c>
      <c r="CN22">
        <v>0.81346072988156604</v>
      </c>
      <c r="CO22">
        <v>-5.6591968854282602E-3</v>
      </c>
      <c r="CP22">
        <v>290</v>
      </c>
      <c r="CQ22">
        <v>217</v>
      </c>
      <c r="CR22">
        <v>795</v>
      </c>
      <c r="CS22">
        <v>7993.98</v>
      </c>
      <c r="CT22">
        <v>217.83</v>
      </c>
      <c r="CU22">
        <v>-0.83</v>
      </c>
      <c r="DI22">
        <f t="shared" si="46"/>
        <v>1200.18</v>
      </c>
      <c r="DJ22">
        <f t="shared" si="47"/>
        <v>1011.7361991038847</v>
      </c>
      <c r="DK22">
        <f t="shared" si="48"/>
        <v>0.84298705119555783</v>
      </c>
      <c r="DL22">
        <f t="shared" si="49"/>
        <v>0.16536500880742666</v>
      </c>
      <c r="DM22">
        <v>2</v>
      </c>
      <c r="DN22">
        <v>0.5</v>
      </c>
      <c r="DO22" t="s">
        <v>439</v>
      </c>
      <c r="DP22">
        <v>2</v>
      </c>
      <c r="DQ22" t="b">
        <v>1</v>
      </c>
      <c r="DR22">
        <v>1661387279.0999999</v>
      </c>
      <c r="DS22">
        <v>405.53800000000001</v>
      </c>
      <c r="DT22">
        <v>406.86200000000002</v>
      </c>
      <c r="DU22">
        <v>0.98006000000000004</v>
      </c>
      <c r="DV22">
        <v>0.49178899999999998</v>
      </c>
      <c r="DW22">
        <v>408.35500000000002</v>
      </c>
      <c r="DX22">
        <v>1.08606</v>
      </c>
      <c r="DY22">
        <v>699.928</v>
      </c>
      <c r="DZ22">
        <v>100.672</v>
      </c>
      <c r="EA22">
        <v>6.28716E-2</v>
      </c>
      <c r="EB22">
        <v>34.062800000000003</v>
      </c>
      <c r="EC22">
        <v>34.088200000000001</v>
      </c>
      <c r="ED22">
        <v>999.9</v>
      </c>
      <c r="EE22">
        <v>0</v>
      </c>
      <c r="EF22">
        <v>0</v>
      </c>
      <c r="EG22">
        <v>9970</v>
      </c>
      <c r="EH22">
        <v>0</v>
      </c>
      <c r="EI22">
        <v>1.4257299999999999</v>
      </c>
      <c r="EJ22">
        <v>-1.2309000000000001</v>
      </c>
      <c r="EK22">
        <v>406.02600000000001</v>
      </c>
      <c r="EL22">
        <v>407.06299999999999</v>
      </c>
      <c r="EM22">
        <v>0.47892600000000002</v>
      </c>
      <c r="EN22">
        <v>406.86200000000002</v>
      </c>
      <c r="EO22">
        <v>0.49178899999999998</v>
      </c>
      <c r="EP22">
        <v>9.7724000000000005E-2</v>
      </c>
      <c r="EQ22">
        <v>4.9509499999999998E-2</v>
      </c>
      <c r="ER22">
        <v>-22.892700000000001</v>
      </c>
      <c r="ES22">
        <v>-30.3</v>
      </c>
      <c r="ET22">
        <v>1200.18</v>
      </c>
      <c r="EU22">
        <v>0.90001299999999995</v>
      </c>
      <c r="EV22">
        <v>9.9987099999999995E-2</v>
      </c>
      <c r="EW22">
        <v>0</v>
      </c>
      <c r="EX22">
        <v>189.34</v>
      </c>
      <c r="EY22">
        <v>5.0003000000000002</v>
      </c>
      <c r="EZ22">
        <v>2355.65</v>
      </c>
      <c r="FA22">
        <v>13172</v>
      </c>
      <c r="FB22">
        <v>42.561999999999998</v>
      </c>
      <c r="FC22">
        <v>44.061999999999998</v>
      </c>
      <c r="FD22">
        <v>43.75</v>
      </c>
      <c r="FE22">
        <v>44.061999999999998</v>
      </c>
      <c r="FF22">
        <v>44.686999999999998</v>
      </c>
      <c r="FG22">
        <v>1075.68</v>
      </c>
      <c r="FH22">
        <v>119.5</v>
      </c>
      <c r="FI22">
        <v>0</v>
      </c>
      <c r="FJ22">
        <v>237</v>
      </c>
      <c r="FK22">
        <v>0</v>
      </c>
      <c r="FL22">
        <v>189.50715384615401</v>
      </c>
      <c r="FM22">
        <v>-2.7487157871754E-2</v>
      </c>
      <c r="FN22">
        <v>-2.53811965507249</v>
      </c>
      <c r="FO22">
        <v>2355.57846153846</v>
      </c>
      <c r="FP22">
        <v>15</v>
      </c>
      <c r="FQ22">
        <v>1661387302.0999999</v>
      </c>
      <c r="FR22" t="s">
        <v>469</v>
      </c>
      <c r="FS22">
        <v>1661387302.0999999</v>
      </c>
      <c r="FT22">
        <v>1661387299.0999999</v>
      </c>
      <c r="FU22">
        <v>19</v>
      </c>
      <c r="FV22">
        <v>-9.4E-2</v>
      </c>
      <c r="FW22">
        <v>8.0000000000000002E-3</v>
      </c>
      <c r="FX22">
        <v>-2.8170000000000002</v>
      </c>
      <c r="FY22">
        <v>-0.106</v>
      </c>
      <c r="FZ22">
        <v>407</v>
      </c>
      <c r="GA22">
        <v>0</v>
      </c>
      <c r="GB22">
        <v>0.33</v>
      </c>
      <c r="GC22">
        <v>0.11</v>
      </c>
      <c r="GD22">
        <v>-1.19467285714286</v>
      </c>
      <c r="GE22">
        <v>-0.161444415584416</v>
      </c>
      <c r="GF22">
        <v>2.3140895801662498E-2</v>
      </c>
      <c r="GG22">
        <v>1</v>
      </c>
      <c r="GH22">
        <v>189.487176470588</v>
      </c>
      <c r="GI22">
        <v>0.12586708190901799</v>
      </c>
      <c r="GJ22">
        <v>0.20098689898601199</v>
      </c>
      <c r="GK22">
        <v>1</v>
      </c>
      <c r="GL22">
        <v>0.48366799999999999</v>
      </c>
      <c r="GM22">
        <v>-3.0461688311688301E-2</v>
      </c>
      <c r="GN22">
        <v>3.1818203684593599E-3</v>
      </c>
      <c r="GO22">
        <v>1</v>
      </c>
      <c r="GP22">
        <v>3</v>
      </c>
      <c r="GQ22">
        <v>3</v>
      </c>
      <c r="GR22" t="s">
        <v>470</v>
      </c>
      <c r="GS22">
        <v>3.3236500000000002</v>
      </c>
      <c r="GT22">
        <v>2.8245399999999998</v>
      </c>
      <c r="GU22">
        <v>0.100102</v>
      </c>
      <c r="GV22">
        <v>9.9791000000000005E-2</v>
      </c>
      <c r="GW22">
        <v>8.9057800000000003E-3</v>
      </c>
      <c r="GX22">
        <v>4.2577600000000002E-3</v>
      </c>
      <c r="GY22">
        <v>31508.2</v>
      </c>
      <c r="GZ22">
        <v>28420</v>
      </c>
      <c r="HA22">
        <v>31233.4</v>
      </c>
      <c r="HB22">
        <v>28897.9</v>
      </c>
      <c r="HC22">
        <v>41287.9</v>
      </c>
      <c r="HD22">
        <v>39135.800000000003</v>
      </c>
      <c r="HE22">
        <v>44294.7</v>
      </c>
      <c r="HF22">
        <v>41958.3</v>
      </c>
      <c r="HG22">
        <v>2.2265799999999998</v>
      </c>
      <c r="HH22">
        <v>2.3541799999999999</v>
      </c>
      <c r="HI22">
        <v>0.28058899999999998</v>
      </c>
      <c r="HJ22">
        <v>0</v>
      </c>
      <c r="HK22">
        <v>29.5352</v>
      </c>
      <c r="HL22">
        <v>999.9</v>
      </c>
      <c r="HM22">
        <v>30.984999999999999</v>
      </c>
      <c r="HN22">
        <v>31.25</v>
      </c>
      <c r="HO22">
        <v>14.0861</v>
      </c>
      <c r="HP22">
        <v>61.913400000000003</v>
      </c>
      <c r="HQ22">
        <v>36.322099999999999</v>
      </c>
      <c r="HR22">
        <v>2</v>
      </c>
      <c r="HS22">
        <v>-4.5523399999999999E-2</v>
      </c>
      <c r="HT22">
        <v>-1.97624</v>
      </c>
      <c r="HU22">
        <v>20.241399999999999</v>
      </c>
      <c r="HV22">
        <v>5.2256799999999997</v>
      </c>
      <c r="HW22">
        <v>11.986000000000001</v>
      </c>
      <c r="HX22">
        <v>4.9912999999999998</v>
      </c>
      <c r="HY22">
        <v>3.2955299999999998</v>
      </c>
      <c r="HZ22">
        <v>-17033.5</v>
      </c>
      <c r="IA22">
        <v>9999</v>
      </c>
      <c r="IB22">
        <v>20.399999999999999</v>
      </c>
      <c r="IC22">
        <v>9098</v>
      </c>
      <c r="ID22">
        <v>1.8773</v>
      </c>
      <c r="IE22">
        <v>1.87622</v>
      </c>
      <c r="IF22">
        <v>1.87479</v>
      </c>
      <c r="IG22">
        <v>1.87677</v>
      </c>
      <c r="IH22">
        <v>1.87757</v>
      </c>
      <c r="II22">
        <v>1.8750199999999999</v>
      </c>
      <c r="IJ22">
        <v>1.8789800000000001</v>
      </c>
      <c r="IK22">
        <v>1.8806700000000001</v>
      </c>
      <c r="IL22">
        <v>5</v>
      </c>
      <c r="IM22">
        <v>0</v>
      </c>
      <c r="IN22">
        <v>0</v>
      </c>
      <c r="IO22">
        <v>0</v>
      </c>
      <c r="IP22" t="s">
        <v>442</v>
      </c>
      <c r="IQ22" t="s">
        <v>443</v>
      </c>
      <c r="IR22" t="s">
        <v>444</v>
      </c>
      <c r="IS22" t="s">
        <v>445</v>
      </c>
      <c r="IT22" t="s">
        <v>445</v>
      </c>
      <c r="IU22" t="s">
        <v>444</v>
      </c>
      <c r="IV22">
        <v>0</v>
      </c>
      <c r="IW22">
        <v>100</v>
      </c>
      <c r="IX22">
        <v>100</v>
      </c>
      <c r="IY22">
        <v>-2.8170000000000002</v>
      </c>
      <c r="IZ22">
        <v>-0.106</v>
      </c>
      <c r="JA22">
        <v>-2.7233999999999701</v>
      </c>
      <c r="JB22">
        <v>0</v>
      </c>
      <c r="JC22">
        <v>0</v>
      </c>
      <c r="JD22">
        <v>0</v>
      </c>
      <c r="JE22">
        <v>-0.11221414243551101</v>
      </c>
      <c r="JF22">
        <v>-4.04678581008747E-3</v>
      </c>
      <c r="JG22">
        <v>1.0821509135867399E-3</v>
      </c>
      <c r="JH22">
        <v>-7.3057732816702703E-6</v>
      </c>
      <c r="JI22">
        <v>2</v>
      </c>
      <c r="JJ22">
        <v>9</v>
      </c>
      <c r="JK22">
        <v>2</v>
      </c>
      <c r="JL22">
        <v>33</v>
      </c>
      <c r="JM22">
        <v>15.6</v>
      </c>
      <c r="JN22">
        <v>15.6</v>
      </c>
      <c r="JO22">
        <v>0.157471</v>
      </c>
      <c r="JP22">
        <v>4.99878</v>
      </c>
      <c r="JQ22">
        <v>2.2485400000000002</v>
      </c>
      <c r="JR22">
        <v>2.5878899999999998</v>
      </c>
      <c r="JS22">
        <v>2.19482</v>
      </c>
      <c r="JT22">
        <v>2.3303199999999999</v>
      </c>
      <c r="JU22">
        <v>32.775799999999997</v>
      </c>
      <c r="JV22">
        <v>24.2714</v>
      </c>
      <c r="JW22">
        <v>2</v>
      </c>
      <c r="JX22">
        <v>608.00300000000004</v>
      </c>
      <c r="JY22">
        <v>753.80600000000004</v>
      </c>
      <c r="JZ22">
        <v>34.754100000000001</v>
      </c>
      <c r="KA22">
        <v>26.870200000000001</v>
      </c>
      <c r="KB22">
        <v>30.0002</v>
      </c>
      <c r="KC22">
        <v>26.600100000000001</v>
      </c>
      <c r="KD22">
        <v>26.569500000000001</v>
      </c>
      <c r="KE22">
        <v>-1</v>
      </c>
      <c r="KF22">
        <v>100</v>
      </c>
      <c r="KG22">
        <v>0</v>
      </c>
      <c r="KH22">
        <v>34.713900000000002</v>
      </c>
      <c r="KI22">
        <v>400</v>
      </c>
      <c r="KJ22">
        <v>0</v>
      </c>
      <c r="KK22">
        <v>99.805899999999994</v>
      </c>
      <c r="KL22">
        <v>96.216399999999993</v>
      </c>
    </row>
    <row r="23" spans="1:298" x14ac:dyDescent="0.2">
      <c r="A23">
        <v>7</v>
      </c>
      <c r="B23">
        <v>1661387519.0999999</v>
      </c>
      <c r="C23">
        <v>2550</v>
      </c>
      <c r="D23" t="s">
        <v>471</v>
      </c>
      <c r="E23" t="s">
        <v>472</v>
      </c>
      <c r="F23" t="s">
        <v>435</v>
      </c>
      <c r="H23" t="s">
        <v>436</v>
      </c>
      <c r="J23">
        <v>1661387519.0999999</v>
      </c>
      <c r="K23">
        <f t="shared" si="0"/>
        <v>1.8311033945815419E-3</v>
      </c>
      <c r="L23">
        <f t="shared" si="1"/>
        <v>1.8311033945815418</v>
      </c>
      <c r="M23">
        <f t="shared" si="2"/>
        <v>3.4762769563664051</v>
      </c>
      <c r="N23">
        <f t="shared" si="3"/>
        <v>406.93200000000002</v>
      </c>
      <c r="O23">
        <f t="shared" si="4"/>
        <v>185.55929280247659</v>
      </c>
      <c r="P23">
        <f t="shared" si="5"/>
        <v>18.69211406573665</v>
      </c>
      <c r="Q23">
        <f t="shared" si="6"/>
        <v>40.991853580166406</v>
      </c>
      <c r="R23">
        <f t="shared" si="7"/>
        <v>2.9179262293769968E-2</v>
      </c>
      <c r="S23">
        <f t="shared" si="8"/>
        <v>3.0224027216712317</v>
      </c>
      <c r="T23">
        <f t="shared" si="9"/>
        <v>2.9023659977482855E-2</v>
      </c>
      <c r="U23">
        <f t="shared" si="10"/>
        <v>1.815369842107923E-2</v>
      </c>
      <c r="V23">
        <f t="shared" si="11"/>
        <v>198.43643527006435</v>
      </c>
      <c r="W23">
        <f t="shared" si="12"/>
        <v>37.673293573164912</v>
      </c>
      <c r="X23">
        <f t="shared" si="13"/>
        <v>36.860199999999999</v>
      </c>
      <c r="Y23">
        <f t="shared" si="14"/>
        <v>6.2569274124129315</v>
      </c>
      <c r="Z23">
        <f t="shared" si="15"/>
        <v>1.620975754755297</v>
      </c>
      <c r="AA23">
        <f t="shared" si="16"/>
        <v>0.102221755127504</v>
      </c>
      <c r="AB23">
        <f t="shared" si="17"/>
        <v>6.3061865563149908</v>
      </c>
      <c r="AC23">
        <f t="shared" si="18"/>
        <v>6.1547056572854277</v>
      </c>
      <c r="AD23">
        <f t="shared" si="19"/>
        <v>-80.751659701045995</v>
      </c>
      <c r="AE23">
        <f t="shared" si="20"/>
        <v>23.398726166214068</v>
      </c>
      <c r="AF23">
        <f t="shared" si="21"/>
        <v>1.8422576590797859</v>
      </c>
      <c r="AG23">
        <f t="shared" si="22"/>
        <v>142.92575939431222</v>
      </c>
      <c r="AH23">
        <f t="shared" si="23"/>
        <v>3.5150247200115952</v>
      </c>
      <c r="AI23">
        <f t="shared" si="24"/>
        <v>1.828765493960306</v>
      </c>
      <c r="AJ23">
        <f t="shared" si="25"/>
        <v>3.4762769563664051</v>
      </c>
      <c r="AK23">
        <v>408.33123115911502</v>
      </c>
      <c r="AL23">
        <v>407.33936969696998</v>
      </c>
      <c r="AM23">
        <v>-5.13104642322858E-4</v>
      </c>
      <c r="AN23">
        <v>67.029927379766406</v>
      </c>
      <c r="AO23">
        <f t="shared" si="26"/>
        <v>1.8311033945815418</v>
      </c>
      <c r="AP23">
        <v>0.49247512664172899</v>
      </c>
      <c r="AQ23">
        <v>1.01514866666667</v>
      </c>
      <c r="AR23">
        <v>8.18486317592351E-7</v>
      </c>
      <c r="AS23">
        <v>78.887614836526097</v>
      </c>
      <c r="AT23">
        <v>105</v>
      </c>
      <c r="AU23">
        <v>15</v>
      </c>
      <c r="AV23">
        <f t="shared" si="27"/>
        <v>1</v>
      </c>
      <c r="AW23">
        <f t="shared" si="28"/>
        <v>0</v>
      </c>
      <c r="AX23">
        <f t="shared" si="29"/>
        <v>51520.114142247061</v>
      </c>
      <c r="AY23" t="s">
        <v>437</v>
      </c>
      <c r="AZ23">
        <v>7909.73</v>
      </c>
      <c r="BA23">
        <v>228.861538461538</v>
      </c>
      <c r="BB23">
        <v>1161.25085285213</v>
      </c>
      <c r="BC23">
        <f t="shared" si="30"/>
        <v>0.80291808793988417</v>
      </c>
      <c r="BD23">
        <v>-1.0490854581570701</v>
      </c>
      <c r="BE23" t="s">
        <v>473</v>
      </c>
      <c r="BF23">
        <v>8001.51</v>
      </c>
      <c r="BG23">
        <v>187.73903999999999</v>
      </c>
      <c r="BH23">
        <v>220.529620790698</v>
      </c>
      <c r="BI23">
        <f t="shared" si="31"/>
        <v>0.14869014272608372</v>
      </c>
      <c r="BJ23">
        <v>0.5</v>
      </c>
      <c r="BK23">
        <f t="shared" si="32"/>
        <v>1011.5684991036602</v>
      </c>
      <c r="BL23">
        <f t="shared" si="33"/>
        <v>3.4762769563664051</v>
      </c>
      <c r="BM23">
        <f t="shared" si="34"/>
        <v>75.205132254466761</v>
      </c>
      <c r="BN23">
        <f t="shared" si="35"/>
        <v>4.4736094674096213E-3</v>
      </c>
      <c r="BO23">
        <f t="shared" si="36"/>
        <v>4.2657364062411336</v>
      </c>
      <c r="BP23">
        <f t="shared" si="37"/>
        <v>124.33400456851574</v>
      </c>
      <c r="BQ23" t="s">
        <v>474</v>
      </c>
      <c r="BR23">
        <v>156.13</v>
      </c>
      <c r="BS23">
        <f t="shared" si="38"/>
        <v>156.13</v>
      </c>
      <c r="BT23">
        <f t="shared" si="39"/>
        <v>0.29202254354674151</v>
      </c>
      <c r="BU23">
        <f t="shared" si="40"/>
        <v>0.50917350736068845</v>
      </c>
      <c r="BV23">
        <f t="shared" si="41"/>
        <v>0.9359284800350548</v>
      </c>
      <c r="BW23">
        <f t="shared" si="42"/>
        <v>-3.9355382621528192</v>
      </c>
      <c r="BX23">
        <f t="shared" si="43"/>
        <v>1.0089360930485198</v>
      </c>
      <c r="BY23">
        <f t="shared" si="44"/>
        <v>0.42344554283554608</v>
      </c>
      <c r="BZ23">
        <f t="shared" si="45"/>
        <v>0.57655445716445386</v>
      </c>
      <c r="CA23">
        <v>2950</v>
      </c>
      <c r="CB23">
        <v>290</v>
      </c>
      <c r="CC23">
        <v>213.12</v>
      </c>
      <c r="CD23">
        <v>295</v>
      </c>
      <c r="CE23">
        <v>8001.51</v>
      </c>
      <c r="CF23">
        <v>212.81</v>
      </c>
      <c r="CG23">
        <v>0.31</v>
      </c>
      <c r="CH23">
        <v>300</v>
      </c>
      <c r="CI23">
        <v>24.2</v>
      </c>
      <c r="CJ23">
        <v>220.529620790698</v>
      </c>
      <c r="CK23">
        <v>1.42915930645596</v>
      </c>
      <c r="CL23">
        <v>-6.1748596689489403</v>
      </c>
      <c r="CM23">
        <v>1.01413734048511</v>
      </c>
      <c r="CN23">
        <v>0.56971565365064103</v>
      </c>
      <c r="CO23">
        <v>-5.6565924360400498E-3</v>
      </c>
      <c r="CP23">
        <v>290</v>
      </c>
      <c r="CQ23">
        <v>212.33</v>
      </c>
      <c r="CR23">
        <v>815</v>
      </c>
      <c r="CS23">
        <v>7989.4</v>
      </c>
      <c r="CT23">
        <v>212.8</v>
      </c>
      <c r="CU23">
        <v>-0.47</v>
      </c>
      <c r="DI23">
        <f t="shared" si="46"/>
        <v>1199.98</v>
      </c>
      <c r="DJ23">
        <f t="shared" si="47"/>
        <v>1011.5684991036602</v>
      </c>
      <c r="DK23">
        <f t="shared" si="48"/>
        <v>0.842987799049701</v>
      </c>
      <c r="DL23">
        <f t="shared" si="49"/>
        <v>0.16536645216592305</v>
      </c>
      <c r="DM23">
        <v>2</v>
      </c>
      <c r="DN23">
        <v>0.5</v>
      </c>
      <c r="DO23" t="s">
        <v>439</v>
      </c>
      <c r="DP23">
        <v>2</v>
      </c>
      <c r="DQ23" t="b">
        <v>1</v>
      </c>
      <c r="DR23">
        <v>1661387519.0999999</v>
      </c>
      <c r="DS23">
        <v>406.93200000000002</v>
      </c>
      <c r="DT23">
        <v>408.149</v>
      </c>
      <c r="DU23">
        <v>1.0147699999999999</v>
      </c>
      <c r="DV23">
        <v>0.49275999999999998</v>
      </c>
      <c r="DW23">
        <v>409.74900000000002</v>
      </c>
      <c r="DX23">
        <v>1.12239</v>
      </c>
      <c r="DY23">
        <v>699.952</v>
      </c>
      <c r="DZ23">
        <v>100.67100000000001</v>
      </c>
      <c r="EA23">
        <v>6.2915200000000004E-2</v>
      </c>
      <c r="EB23">
        <v>37.003799999999998</v>
      </c>
      <c r="EC23">
        <v>36.860199999999999</v>
      </c>
      <c r="ED23">
        <v>999.9</v>
      </c>
      <c r="EE23">
        <v>0</v>
      </c>
      <c r="EF23">
        <v>0</v>
      </c>
      <c r="EG23">
        <v>10001.200000000001</v>
      </c>
      <c r="EH23">
        <v>0</v>
      </c>
      <c r="EI23">
        <v>1.4257299999999999</v>
      </c>
      <c r="EJ23">
        <v>-1.21777</v>
      </c>
      <c r="EK23">
        <v>407.34500000000003</v>
      </c>
      <c r="EL23">
        <v>408.351</v>
      </c>
      <c r="EM23">
        <v>0.522007</v>
      </c>
      <c r="EN23">
        <v>408.149</v>
      </c>
      <c r="EO23">
        <v>0.49275999999999998</v>
      </c>
      <c r="EP23">
        <v>0.102157</v>
      </c>
      <c r="EQ23">
        <v>4.9606499999999998E-2</v>
      </c>
      <c r="ER23">
        <v>-22.391300000000001</v>
      </c>
      <c r="ES23">
        <v>-30.279399999999999</v>
      </c>
      <c r="ET23">
        <v>1199.98</v>
      </c>
      <c r="EU23">
        <v>0.89998900000000004</v>
      </c>
      <c r="EV23">
        <v>0.100011</v>
      </c>
      <c r="EW23">
        <v>0</v>
      </c>
      <c r="EX23">
        <v>187.749</v>
      </c>
      <c r="EY23">
        <v>5.0003000000000002</v>
      </c>
      <c r="EZ23">
        <v>2341.75</v>
      </c>
      <c r="FA23">
        <v>13169.8</v>
      </c>
      <c r="FB23">
        <v>43.061999999999998</v>
      </c>
      <c r="FC23">
        <v>44.5</v>
      </c>
      <c r="FD23">
        <v>44.25</v>
      </c>
      <c r="FE23">
        <v>44.5</v>
      </c>
      <c r="FF23">
        <v>45.436999999999998</v>
      </c>
      <c r="FG23">
        <v>1075.47</v>
      </c>
      <c r="FH23">
        <v>119.51</v>
      </c>
      <c r="FI23">
        <v>0</v>
      </c>
      <c r="FJ23">
        <v>236.59999990463299</v>
      </c>
      <c r="FK23">
        <v>0</v>
      </c>
      <c r="FL23">
        <v>187.73903999999999</v>
      </c>
      <c r="FM23">
        <v>-4.8923079853993502E-2</v>
      </c>
      <c r="FN23">
        <v>4.2615384598933002</v>
      </c>
      <c r="FO23">
        <v>2341.518</v>
      </c>
      <c r="FP23">
        <v>15</v>
      </c>
      <c r="FQ23">
        <v>1661387302.0999999</v>
      </c>
      <c r="FR23" t="s">
        <v>469</v>
      </c>
      <c r="FS23">
        <v>1661387302.0999999</v>
      </c>
      <c r="FT23">
        <v>1661387299.0999999</v>
      </c>
      <c r="FU23">
        <v>19</v>
      </c>
      <c r="FV23">
        <v>-9.4E-2</v>
      </c>
      <c r="FW23">
        <v>8.0000000000000002E-3</v>
      </c>
      <c r="FX23">
        <v>-2.8170000000000002</v>
      </c>
      <c r="FY23">
        <v>-0.106</v>
      </c>
      <c r="FZ23">
        <v>407</v>
      </c>
      <c r="GA23">
        <v>0</v>
      </c>
      <c r="GB23">
        <v>0.33</v>
      </c>
      <c r="GC23">
        <v>0.11</v>
      </c>
      <c r="GD23">
        <v>-1.2053404999999999</v>
      </c>
      <c r="GE23">
        <v>-2.6972932330849098E-3</v>
      </c>
      <c r="GF23">
        <v>1.34961748191849E-2</v>
      </c>
      <c r="GG23">
        <v>1</v>
      </c>
      <c r="GH23">
        <v>187.72814705882399</v>
      </c>
      <c r="GI23">
        <v>0.132605042455921</v>
      </c>
      <c r="GJ23">
        <v>0.125741128175622</v>
      </c>
      <c r="GK23">
        <v>1</v>
      </c>
      <c r="GL23">
        <v>0.52214479999999996</v>
      </c>
      <c r="GM23">
        <v>3.2812330827075801E-3</v>
      </c>
      <c r="GN23">
        <v>3.8514810138439798E-4</v>
      </c>
      <c r="GO23">
        <v>1</v>
      </c>
      <c r="GP23">
        <v>3</v>
      </c>
      <c r="GQ23">
        <v>3</v>
      </c>
      <c r="GR23" t="s">
        <v>470</v>
      </c>
      <c r="GS23">
        <v>3.3236500000000002</v>
      </c>
      <c r="GT23">
        <v>2.8248500000000001</v>
      </c>
      <c r="GU23">
        <v>0.100337</v>
      </c>
      <c r="GV23">
        <v>0.100006</v>
      </c>
      <c r="GW23">
        <v>9.1838200000000005E-3</v>
      </c>
      <c r="GX23">
        <v>4.2645000000000001E-3</v>
      </c>
      <c r="GY23">
        <v>31494.9</v>
      </c>
      <c r="GZ23">
        <v>28408.5</v>
      </c>
      <c r="HA23">
        <v>31229.1</v>
      </c>
      <c r="HB23">
        <v>28893.9</v>
      </c>
      <c r="HC23">
        <v>41270.5</v>
      </c>
      <c r="HD23">
        <v>39129.4</v>
      </c>
      <c r="HE23">
        <v>44288.800000000003</v>
      </c>
      <c r="HF23">
        <v>41952</v>
      </c>
      <c r="HG23">
        <v>2.2312799999999999</v>
      </c>
      <c r="HH23">
        <v>2.3524699999999998</v>
      </c>
      <c r="HI23">
        <v>0.34064100000000003</v>
      </c>
      <c r="HJ23">
        <v>0</v>
      </c>
      <c r="HK23">
        <v>31.353300000000001</v>
      </c>
      <c r="HL23">
        <v>999.9</v>
      </c>
      <c r="HM23">
        <v>31.132000000000001</v>
      </c>
      <c r="HN23">
        <v>31.219000000000001</v>
      </c>
      <c r="HO23">
        <v>14.1242</v>
      </c>
      <c r="HP23">
        <v>61.103400000000001</v>
      </c>
      <c r="HQ23">
        <v>36.342100000000002</v>
      </c>
      <c r="HR23">
        <v>2</v>
      </c>
      <c r="HS23">
        <v>-3.3196099999999999E-2</v>
      </c>
      <c r="HT23">
        <v>-4.0701200000000002</v>
      </c>
      <c r="HU23">
        <v>20.207799999999999</v>
      </c>
      <c r="HV23">
        <v>5.22553</v>
      </c>
      <c r="HW23">
        <v>11.986000000000001</v>
      </c>
      <c r="HX23">
        <v>4.992</v>
      </c>
      <c r="HY23">
        <v>3.29548</v>
      </c>
      <c r="HZ23">
        <v>-16946.7</v>
      </c>
      <c r="IA23">
        <v>9999</v>
      </c>
      <c r="IB23">
        <v>20.399999999999999</v>
      </c>
      <c r="IC23">
        <v>9098</v>
      </c>
      <c r="ID23">
        <v>1.8773</v>
      </c>
      <c r="IE23">
        <v>1.87622</v>
      </c>
      <c r="IF23">
        <v>1.8748400000000001</v>
      </c>
      <c r="IG23">
        <v>1.87683</v>
      </c>
      <c r="IH23">
        <v>1.8775900000000001</v>
      </c>
      <c r="II23">
        <v>1.8750899999999999</v>
      </c>
      <c r="IJ23">
        <v>1.8790500000000001</v>
      </c>
      <c r="IK23">
        <v>1.88069</v>
      </c>
      <c r="IL23">
        <v>5</v>
      </c>
      <c r="IM23">
        <v>0</v>
      </c>
      <c r="IN23">
        <v>0</v>
      </c>
      <c r="IO23">
        <v>0</v>
      </c>
      <c r="IP23" t="s">
        <v>442</v>
      </c>
      <c r="IQ23" t="s">
        <v>443</v>
      </c>
      <c r="IR23" t="s">
        <v>444</v>
      </c>
      <c r="IS23" t="s">
        <v>445</v>
      </c>
      <c r="IT23" t="s">
        <v>445</v>
      </c>
      <c r="IU23" t="s">
        <v>444</v>
      </c>
      <c r="IV23">
        <v>0</v>
      </c>
      <c r="IW23">
        <v>100</v>
      </c>
      <c r="IX23">
        <v>100</v>
      </c>
      <c r="IY23">
        <v>-2.8170000000000002</v>
      </c>
      <c r="IZ23">
        <v>-0.1076</v>
      </c>
      <c r="JA23">
        <v>-2.8172700000000002</v>
      </c>
      <c r="JB23">
        <v>0</v>
      </c>
      <c r="JC23">
        <v>0</v>
      </c>
      <c r="JD23">
        <v>0</v>
      </c>
      <c r="JE23">
        <v>-0.10443456236915299</v>
      </c>
      <c r="JF23">
        <v>-4.04678581008747E-3</v>
      </c>
      <c r="JG23">
        <v>1.0821509135867399E-3</v>
      </c>
      <c r="JH23">
        <v>-7.3057732816702703E-6</v>
      </c>
      <c r="JI23">
        <v>2</v>
      </c>
      <c r="JJ23">
        <v>9</v>
      </c>
      <c r="JK23">
        <v>2</v>
      </c>
      <c r="JL23">
        <v>33</v>
      </c>
      <c r="JM23">
        <v>3.6</v>
      </c>
      <c r="JN23">
        <v>3.7</v>
      </c>
      <c r="JO23">
        <v>0.157471</v>
      </c>
      <c r="JP23">
        <v>4.99878</v>
      </c>
      <c r="JQ23">
        <v>2.2485400000000002</v>
      </c>
      <c r="JR23">
        <v>2.5866699999999998</v>
      </c>
      <c r="JS23">
        <v>2.19482</v>
      </c>
      <c r="JT23">
        <v>2.3925800000000002</v>
      </c>
      <c r="JU23">
        <v>32.753500000000003</v>
      </c>
      <c r="JV23">
        <v>24.2714</v>
      </c>
      <c r="JW23">
        <v>2</v>
      </c>
      <c r="JX23">
        <v>612.46900000000005</v>
      </c>
      <c r="JY23">
        <v>753.58900000000006</v>
      </c>
      <c r="JZ23">
        <v>40.339599999999997</v>
      </c>
      <c r="KA23">
        <v>27.0075</v>
      </c>
      <c r="KB23">
        <v>30.000299999999999</v>
      </c>
      <c r="KC23">
        <v>26.700800000000001</v>
      </c>
      <c r="KD23">
        <v>26.668800000000001</v>
      </c>
      <c r="KE23">
        <v>-1</v>
      </c>
      <c r="KF23">
        <v>100</v>
      </c>
      <c r="KG23">
        <v>0</v>
      </c>
      <c r="KH23">
        <v>40.339500000000001</v>
      </c>
      <c r="KI23">
        <v>400</v>
      </c>
      <c r="KJ23">
        <v>0</v>
      </c>
      <c r="KK23">
        <v>99.792400000000001</v>
      </c>
      <c r="KL23">
        <v>96.202299999999994</v>
      </c>
    </row>
    <row r="24" spans="1:298" x14ac:dyDescent="0.2">
      <c r="A24">
        <v>8</v>
      </c>
      <c r="B24">
        <v>1661387759.0999999</v>
      </c>
      <c r="C24">
        <v>2790</v>
      </c>
      <c r="D24" t="s">
        <v>475</v>
      </c>
      <c r="E24" t="s">
        <v>476</v>
      </c>
      <c r="F24" t="s">
        <v>435</v>
      </c>
      <c r="H24" t="s">
        <v>436</v>
      </c>
      <c r="J24">
        <v>1661387759.0999999</v>
      </c>
      <c r="K24">
        <f t="shared" si="0"/>
        <v>1.9369163009008096E-3</v>
      </c>
      <c r="L24">
        <f t="shared" si="1"/>
        <v>1.9369163009008097</v>
      </c>
      <c r="M24">
        <f t="shared" si="2"/>
        <v>2.5643093764323548</v>
      </c>
      <c r="N24">
        <f t="shared" si="3"/>
        <v>407.303</v>
      </c>
      <c r="O24">
        <f t="shared" si="4"/>
        <v>213.49023577160148</v>
      </c>
      <c r="P24">
        <f t="shared" si="5"/>
        <v>21.505466553305627</v>
      </c>
      <c r="Q24">
        <f t="shared" si="6"/>
        <v>41.028766547112497</v>
      </c>
      <c r="R24">
        <f t="shared" si="7"/>
        <v>2.624034203690611E-2</v>
      </c>
      <c r="S24">
        <f t="shared" si="8"/>
        <v>3.0270445603352707</v>
      </c>
      <c r="T24">
        <f t="shared" si="9"/>
        <v>2.6114624677821437E-2</v>
      </c>
      <c r="U24">
        <f t="shared" si="10"/>
        <v>1.6332885287314899E-2</v>
      </c>
      <c r="V24">
        <f t="shared" si="11"/>
        <v>198.43643527006435</v>
      </c>
      <c r="W24">
        <f t="shared" si="12"/>
        <v>40.528317074118284</v>
      </c>
      <c r="X24">
        <f t="shared" si="13"/>
        <v>39.716299999999997</v>
      </c>
      <c r="Y24">
        <f t="shared" si="14"/>
        <v>7.3020260931938727</v>
      </c>
      <c r="Z24">
        <f t="shared" si="15"/>
        <v>1.4302637507906413</v>
      </c>
      <c r="AA24">
        <f t="shared" si="16"/>
        <v>0.105399737544875</v>
      </c>
      <c r="AB24">
        <f t="shared" si="17"/>
        <v>7.3692518241205969</v>
      </c>
      <c r="AC24">
        <f t="shared" si="18"/>
        <v>7.1966263556489976</v>
      </c>
      <c r="AD24">
        <f t="shared" si="19"/>
        <v>-85.418008869725696</v>
      </c>
      <c r="AE24">
        <f t="shared" si="20"/>
        <v>27.95513671149337</v>
      </c>
      <c r="AF24">
        <f t="shared" si="21"/>
        <v>2.2592401736480983</v>
      </c>
      <c r="AG24">
        <f t="shared" si="22"/>
        <v>143.23280328548012</v>
      </c>
      <c r="AH24">
        <f t="shared" si="23"/>
        <v>2.4801326000813653</v>
      </c>
      <c r="AI24">
        <f t="shared" si="24"/>
        <v>1.9364632716149888</v>
      </c>
      <c r="AJ24">
        <f t="shared" si="25"/>
        <v>2.5643093764323548</v>
      </c>
      <c r="AK24">
        <v>408.46840062021101</v>
      </c>
      <c r="AL24">
        <v>407.73495757575802</v>
      </c>
      <c r="AM24">
        <v>1.0528308997987999E-4</v>
      </c>
      <c r="AN24">
        <v>67.029927379766406</v>
      </c>
      <c r="AO24">
        <f t="shared" si="26"/>
        <v>1.9369163009008097</v>
      </c>
      <c r="AP24">
        <v>0.49321450238694697</v>
      </c>
      <c r="AQ24">
        <v>1.0460838787878799</v>
      </c>
      <c r="AR24">
        <v>-4.5724909623572301E-6</v>
      </c>
      <c r="AS24">
        <v>78.887614836526097</v>
      </c>
      <c r="AT24">
        <v>101</v>
      </c>
      <c r="AU24">
        <v>14</v>
      </c>
      <c r="AV24">
        <f t="shared" si="27"/>
        <v>1</v>
      </c>
      <c r="AW24">
        <f t="shared" si="28"/>
        <v>0</v>
      </c>
      <c r="AX24">
        <f t="shared" si="29"/>
        <v>51182.745430674608</v>
      </c>
      <c r="AY24" t="s">
        <v>437</v>
      </c>
      <c r="AZ24">
        <v>7909.73</v>
      </c>
      <c r="BA24">
        <v>228.861538461538</v>
      </c>
      <c r="BB24">
        <v>1161.25085285213</v>
      </c>
      <c r="BC24">
        <f t="shared" si="30"/>
        <v>0.80291808793988417</v>
      </c>
      <c r="BD24">
        <v>-1.0490854581570701</v>
      </c>
      <c r="BE24" t="s">
        <v>477</v>
      </c>
      <c r="BF24">
        <v>7999.64</v>
      </c>
      <c r="BG24">
        <v>188.80080000000001</v>
      </c>
      <c r="BH24">
        <v>213.947676873283</v>
      </c>
      <c r="BI24">
        <f t="shared" si="31"/>
        <v>0.11753750842631017</v>
      </c>
      <c r="BJ24">
        <v>0.5</v>
      </c>
      <c r="BK24">
        <f t="shared" si="32"/>
        <v>1011.5684991036602</v>
      </c>
      <c r="BL24">
        <f t="shared" si="33"/>
        <v>2.5643093764323548</v>
      </c>
      <c r="BM24">
        <f t="shared" si="34"/>
        <v>59.448620493593197</v>
      </c>
      <c r="BN24">
        <f t="shared" si="35"/>
        <v>3.5720713306031321E-3</v>
      </c>
      <c r="BO24">
        <f t="shared" si="36"/>
        <v>4.4277329383665904</v>
      </c>
      <c r="BP24">
        <f t="shared" si="37"/>
        <v>122.21422188329315</v>
      </c>
      <c r="BQ24" t="s">
        <v>478</v>
      </c>
      <c r="BR24">
        <v>163.18</v>
      </c>
      <c r="BS24">
        <f t="shared" si="38"/>
        <v>163.18</v>
      </c>
      <c r="BT24">
        <f t="shared" si="39"/>
        <v>0.23729015250467844</v>
      </c>
      <c r="BU24">
        <f t="shared" si="40"/>
        <v>0.4953324324067464</v>
      </c>
      <c r="BV24">
        <f t="shared" si="41"/>
        <v>0.94913419550505163</v>
      </c>
      <c r="BW24">
        <f t="shared" si="42"/>
        <v>-1.6861412267019238</v>
      </c>
      <c r="BX24">
        <f t="shared" si="43"/>
        <v>1.0159953158600952</v>
      </c>
      <c r="BY24">
        <f t="shared" si="44"/>
        <v>0.42811442705821628</v>
      </c>
      <c r="BZ24">
        <f t="shared" si="45"/>
        <v>0.57188557294178377</v>
      </c>
      <c r="CA24">
        <v>2952</v>
      </c>
      <c r="CB24">
        <v>290</v>
      </c>
      <c r="CC24">
        <v>209.86</v>
      </c>
      <c r="CD24">
        <v>245</v>
      </c>
      <c r="CE24">
        <v>7999.64</v>
      </c>
      <c r="CF24">
        <v>209.31</v>
      </c>
      <c r="CG24">
        <v>0.55000000000000004</v>
      </c>
      <c r="CH24">
        <v>300</v>
      </c>
      <c r="CI24">
        <v>24.2</v>
      </c>
      <c r="CJ24">
        <v>213.947676873283</v>
      </c>
      <c r="CK24">
        <v>1.2073704606579001</v>
      </c>
      <c r="CL24">
        <v>-3.7079480945909702</v>
      </c>
      <c r="CM24">
        <v>0.85627502588554505</v>
      </c>
      <c r="CN24">
        <v>0.40109134740746799</v>
      </c>
      <c r="CO24">
        <v>-5.65371924360401E-3</v>
      </c>
      <c r="CP24">
        <v>290</v>
      </c>
      <c r="CQ24">
        <v>209.52</v>
      </c>
      <c r="CR24">
        <v>685</v>
      </c>
      <c r="CS24">
        <v>7988.48</v>
      </c>
      <c r="CT24">
        <v>209.31</v>
      </c>
      <c r="CU24">
        <v>0.21</v>
      </c>
      <c r="DI24">
        <f t="shared" si="46"/>
        <v>1199.98</v>
      </c>
      <c r="DJ24">
        <f t="shared" si="47"/>
        <v>1011.5684991036602</v>
      </c>
      <c r="DK24">
        <f t="shared" si="48"/>
        <v>0.842987799049701</v>
      </c>
      <c r="DL24">
        <f t="shared" si="49"/>
        <v>0.16536645216592305</v>
      </c>
      <c r="DM24">
        <v>2</v>
      </c>
      <c r="DN24">
        <v>0.5</v>
      </c>
      <c r="DO24" t="s">
        <v>439</v>
      </c>
      <c r="DP24">
        <v>2</v>
      </c>
      <c r="DQ24" t="b">
        <v>1</v>
      </c>
      <c r="DR24">
        <v>1661387759.0999999</v>
      </c>
      <c r="DS24">
        <v>407.303</v>
      </c>
      <c r="DT24">
        <v>408.23700000000002</v>
      </c>
      <c r="DU24">
        <v>1.04633</v>
      </c>
      <c r="DV24">
        <v>0.49360999999999999</v>
      </c>
      <c r="DW24">
        <v>410.12</v>
      </c>
      <c r="DX24">
        <v>1.15401</v>
      </c>
      <c r="DY24">
        <v>699.97</v>
      </c>
      <c r="DZ24">
        <v>100.67</v>
      </c>
      <c r="EA24">
        <v>6.2787499999999996E-2</v>
      </c>
      <c r="EB24">
        <v>39.887599999999999</v>
      </c>
      <c r="EC24">
        <v>39.716299999999997</v>
      </c>
      <c r="ED24">
        <v>999.9</v>
      </c>
      <c r="EE24">
        <v>0</v>
      </c>
      <c r="EF24">
        <v>0</v>
      </c>
      <c r="EG24">
        <v>10029.4</v>
      </c>
      <c r="EH24">
        <v>0</v>
      </c>
      <c r="EI24">
        <v>1.4257299999999999</v>
      </c>
      <c r="EJ24">
        <v>-0.93389900000000003</v>
      </c>
      <c r="EK24">
        <v>407.73</v>
      </c>
      <c r="EL24">
        <v>408.43799999999999</v>
      </c>
      <c r="EM24">
        <v>0.55272399999999999</v>
      </c>
      <c r="EN24">
        <v>408.23700000000002</v>
      </c>
      <c r="EO24">
        <v>0.49360999999999999</v>
      </c>
      <c r="EP24">
        <v>0.105335</v>
      </c>
      <c r="EQ24">
        <v>4.9691899999999997E-2</v>
      </c>
      <c r="ER24">
        <v>-22.043700000000001</v>
      </c>
      <c r="ES24">
        <v>-30.261299999999999</v>
      </c>
      <c r="ET24">
        <v>1199.98</v>
      </c>
      <c r="EU24">
        <v>0.89998599999999995</v>
      </c>
      <c r="EV24">
        <v>0.10001400000000001</v>
      </c>
      <c r="EW24">
        <v>0</v>
      </c>
      <c r="EX24">
        <v>188.55500000000001</v>
      </c>
      <c r="EY24">
        <v>5.0003000000000002</v>
      </c>
      <c r="EZ24">
        <v>2360.87</v>
      </c>
      <c r="FA24">
        <v>13169.7</v>
      </c>
      <c r="FB24">
        <v>43.75</v>
      </c>
      <c r="FC24">
        <v>44.936999999999998</v>
      </c>
      <c r="FD24">
        <v>44.811999999999998</v>
      </c>
      <c r="FE24">
        <v>45.061999999999998</v>
      </c>
      <c r="FF24">
        <v>46.186999999999998</v>
      </c>
      <c r="FG24">
        <v>1075.47</v>
      </c>
      <c r="FH24">
        <v>119.51</v>
      </c>
      <c r="FI24">
        <v>0</v>
      </c>
      <c r="FJ24">
        <v>237.200000047684</v>
      </c>
      <c r="FK24">
        <v>0</v>
      </c>
      <c r="FL24">
        <v>188.80080000000001</v>
      </c>
      <c r="FM24">
        <v>-1.1950000117531601</v>
      </c>
      <c r="FN24">
        <v>-10.177692277379901</v>
      </c>
      <c r="FO24">
        <v>2362.1619999999998</v>
      </c>
      <c r="FP24">
        <v>15</v>
      </c>
      <c r="FQ24">
        <v>1661387302.0999999</v>
      </c>
      <c r="FR24" t="s">
        <v>469</v>
      </c>
      <c r="FS24">
        <v>1661387302.0999999</v>
      </c>
      <c r="FT24">
        <v>1661387299.0999999</v>
      </c>
      <c r="FU24">
        <v>19</v>
      </c>
      <c r="FV24">
        <v>-9.4E-2</v>
      </c>
      <c r="FW24">
        <v>8.0000000000000002E-3</v>
      </c>
      <c r="FX24">
        <v>-2.8170000000000002</v>
      </c>
      <c r="FY24">
        <v>-0.106</v>
      </c>
      <c r="FZ24">
        <v>407</v>
      </c>
      <c r="GA24">
        <v>0</v>
      </c>
      <c r="GB24">
        <v>0.33</v>
      </c>
      <c r="GC24">
        <v>0.11</v>
      </c>
      <c r="GD24">
        <v>-0.95283438095238104</v>
      </c>
      <c r="GE24">
        <v>3.02283116882967E-3</v>
      </c>
      <c r="GF24">
        <v>1.8334111056602299E-2</v>
      </c>
      <c r="GG24">
        <v>1</v>
      </c>
      <c r="GH24">
        <v>188.80973529411801</v>
      </c>
      <c r="GI24">
        <v>-0.38467533058544601</v>
      </c>
      <c r="GJ24">
        <v>0.18890104923314799</v>
      </c>
      <c r="GK24">
        <v>1</v>
      </c>
      <c r="GL24">
        <v>0.56268261904761896</v>
      </c>
      <c r="GM24">
        <v>-7.6613922077923099E-2</v>
      </c>
      <c r="GN24">
        <v>7.8478613615502596E-3</v>
      </c>
      <c r="GO24">
        <v>1</v>
      </c>
      <c r="GP24">
        <v>3</v>
      </c>
      <c r="GQ24">
        <v>3</v>
      </c>
      <c r="GR24" t="s">
        <v>470</v>
      </c>
      <c r="GS24">
        <v>3.3236400000000001</v>
      </c>
      <c r="GT24">
        <v>2.82497</v>
      </c>
      <c r="GU24">
        <v>0.100367</v>
      </c>
      <c r="GV24">
        <v>9.99834E-2</v>
      </c>
      <c r="GW24">
        <v>9.4229599999999993E-3</v>
      </c>
      <c r="GX24">
        <v>4.2695500000000004E-3</v>
      </c>
      <c r="GY24">
        <v>31486.799999999999</v>
      </c>
      <c r="GZ24">
        <v>28403.5</v>
      </c>
      <c r="HA24">
        <v>31223.200000000001</v>
      </c>
      <c r="HB24">
        <v>28889.4</v>
      </c>
      <c r="HC24">
        <v>41252</v>
      </c>
      <c r="HD24">
        <v>39122.9</v>
      </c>
      <c r="HE24">
        <v>44280.1</v>
      </c>
      <c r="HF24">
        <v>41945.8</v>
      </c>
      <c r="HG24">
        <v>2.2343999999999999</v>
      </c>
      <c r="HH24">
        <v>2.3494999999999999</v>
      </c>
      <c r="HI24">
        <v>0.39598</v>
      </c>
      <c r="HJ24">
        <v>0</v>
      </c>
      <c r="HK24">
        <v>33.3399</v>
      </c>
      <c r="HL24">
        <v>999.9</v>
      </c>
      <c r="HM24">
        <v>31.187000000000001</v>
      </c>
      <c r="HN24">
        <v>31.189</v>
      </c>
      <c r="HO24">
        <v>14.127599999999999</v>
      </c>
      <c r="HP24">
        <v>61.163400000000003</v>
      </c>
      <c r="HQ24">
        <v>36.314100000000003</v>
      </c>
      <c r="HR24">
        <v>2</v>
      </c>
      <c r="HS24">
        <v>-2.1577699999999998E-2</v>
      </c>
      <c r="HT24">
        <v>-3.7630599999999998</v>
      </c>
      <c r="HU24">
        <v>20.215</v>
      </c>
      <c r="HV24">
        <v>5.2202799999999998</v>
      </c>
      <c r="HW24">
        <v>11.986000000000001</v>
      </c>
      <c r="HX24">
        <v>4.9903500000000003</v>
      </c>
      <c r="HY24">
        <v>3.2948</v>
      </c>
      <c r="HZ24">
        <v>-16857.3</v>
      </c>
      <c r="IA24">
        <v>9999</v>
      </c>
      <c r="IB24">
        <v>20.5</v>
      </c>
      <c r="IC24">
        <v>9098</v>
      </c>
      <c r="ID24">
        <v>1.8773299999999999</v>
      </c>
      <c r="IE24">
        <v>1.87622</v>
      </c>
      <c r="IF24">
        <v>1.8748499999999999</v>
      </c>
      <c r="IG24">
        <v>1.87683</v>
      </c>
      <c r="IH24">
        <v>1.8775900000000001</v>
      </c>
      <c r="II24">
        <v>1.8751100000000001</v>
      </c>
      <c r="IJ24">
        <v>1.8790199999999999</v>
      </c>
      <c r="IK24">
        <v>1.8807</v>
      </c>
      <c r="IL24">
        <v>5</v>
      </c>
      <c r="IM24">
        <v>0</v>
      </c>
      <c r="IN24">
        <v>0</v>
      </c>
      <c r="IO24">
        <v>0</v>
      </c>
      <c r="IP24" t="s">
        <v>442</v>
      </c>
      <c r="IQ24" t="s">
        <v>443</v>
      </c>
      <c r="IR24" t="s">
        <v>444</v>
      </c>
      <c r="IS24" t="s">
        <v>445</v>
      </c>
      <c r="IT24" t="s">
        <v>445</v>
      </c>
      <c r="IU24" t="s">
        <v>444</v>
      </c>
      <c r="IV24">
        <v>0</v>
      </c>
      <c r="IW24">
        <v>100</v>
      </c>
      <c r="IX24">
        <v>100</v>
      </c>
      <c r="IY24">
        <v>-2.8170000000000002</v>
      </c>
      <c r="IZ24">
        <v>-0.1077</v>
      </c>
      <c r="JA24">
        <v>-2.8172700000000002</v>
      </c>
      <c r="JB24">
        <v>0</v>
      </c>
      <c r="JC24">
        <v>0</v>
      </c>
      <c r="JD24">
        <v>0</v>
      </c>
      <c r="JE24">
        <v>-0.10443456236915299</v>
      </c>
      <c r="JF24">
        <v>-4.04678581008747E-3</v>
      </c>
      <c r="JG24">
        <v>1.0821509135867399E-3</v>
      </c>
      <c r="JH24">
        <v>-7.3057732816702703E-6</v>
      </c>
      <c r="JI24">
        <v>2</v>
      </c>
      <c r="JJ24">
        <v>9</v>
      </c>
      <c r="JK24">
        <v>2</v>
      </c>
      <c r="JL24">
        <v>33</v>
      </c>
      <c r="JM24">
        <v>7.6</v>
      </c>
      <c r="JN24">
        <v>7.7</v>
      </c>
      <c r="JO24">
        <v>0.157471</v>
      </c>
      <c r="JP24">
        <v>4.99878</v>
      </c>
      <c r="JQ24">
        <v>2.2485400000000002</v>
      </c>
      <c r="JR24">
        <v>2.5878899999999998</v>
      </c>
      <c r="JS24">
        <v>2.19482</v>
      </c>
      <c r="JT24">
        <v>2.3828100000000001</v>
      </c>
      <c r="JU24">
        <v>32.775799999999997</v>
      </c>
      <c r="JV24">
        <v>24.262599999999999</v>
      </c>
      <c r="JW24">
        <v>2</v>
      </c>
      <c r="JX24">
        <v>616.38099999999997</v>
      </c>
      <c r="JY24">
        <v>752.83600000000001</v>
      </c>
      <c r="JZ24">
        <v>43.285600000000002</v>
      </c>
      <c r="KA24">
        <v>27.2121</v>
      </c>
      <c r="KB24">
        <v>30.000699999999998</v>
      </c>
      <c r="KC24">
        <v>26.8521</v>
      </c>
      <c r="KD24">
        <v>26.817799999999998</v>
      </c>
      <c r="KE24">
        <v>-1</v>
      </c>
      <c r="KF24">
        <v>100</v>
      </c>
      <c r="KG24">
        <v>0</v>
      </c>
      <c r="KH24">
        <v>43.687399999999997</v>
      </c>
      <c r="KI24">
        <v>400</v>
      </c>
      <c r="KJ24">
        <v>0</v>
      </c>
      <c r="KK24">
        <v>99.773099999999999</v>
      </c>
      <c r="KL24">
        <v>96.187700000000007</v>
      </c>
    </row>
    <row r="25" spans="1:298" x14ac:dyDescent="0.2">
      <c r="A25">
        <v>9</v>
      </c>
      <c r="B25">
        <v>1661387999.0999999</v>
      </c>
      <c r="C25">
        <v>3030</v>
      </c>
      <c r="D25" t="s">
        <v>479</v>
      </c>
      <c r="E25" t="s">
        <v>480</v>
      </c>
      <c r="F25" t="s">
        <v>435</v>
      </c>
      <c r="H25" t="s">
        <v>436</v>
      </c>
      <c r="J25">
        <v>1661387999.0999999</v>
      </c>
      <c r="K25">
        <f t="shared" si="0"/>
        <v>2.1724357416057225E-3</v>
      </c>
      <c r="L25">
        <f t="shared" si="1"/>
        <v>2.1724357416057223</v>
      </c>
      <c r="M25">
        <f t="shared" si="2"/>
        <v>1.9342292358721906</v>
      </c>
      <c r="N25">
        <f t="shared" si="3"/>
        <v>407.108</v>
      </c>
      <c r="O25">
        <f t="shared" si="4"/>
        <v>245.28559148106024</v>
      </c>
      <c r="P25">
        <f t="shared" si="5"/>
        <v>24.706491572793826</v>
      </c>
      <c r="Q25">
        <f t="shared" si="6"/>
        <v>41.006119888593602</v>
      </c>
      <c r="R25">
        <f t="shared" si="7"/>
        <v>2.6239080831990915E-2</v>
      </c>
      <c r="S25">
        <f t="shared" si="8"/>
        <v>3.0188308602792695</v>
      </c>
      <c r="T25">
        <f t="shared" si="9"/>
        <v>2.6113035278030584E-2</v>
      </c>
      <c r="U25">
        <f t="shared" si="10"/>
        <v>1.6331921134561882E-2</v>
      </c>
      <c r="V25">
        <f t="shared" si="11"/>
        <v>198.42889327029619</v>
      </c>
      <c r="W25">
        <f t="shared" si="12"/>
        <v>42.653935334683858</v>
      </c>
      <c r="X25">
        <f t="shared" si="13"/>
        <v>41.779600000000002</v>
      </c>
      <c r="Y25">
        <f t="shared" si="14"/>
        <v>8.1482005073656847</v>
      </c>
      <c r="Z25">
        <f t="shared" si="15"/>
        <v>1.3547475399022826</v>
      </c>
      <c r="AA25">
        <f t="shared" si="16"/>
        <v>0.11209932240686399</v>
      </c>
      <c r="AB25">
        <f t="shared" si="17"/>
        <v>8.274554417345513</v>
      </c>
      <c r="AC25">
        <f t="shared" si="18"/>
        <v>8.0361011849588202</v>
      </c>
      <c r="AD25">
        <f t="shared" si="19"/>
        <v>-95.804416204812355</v>
      </c>
      <c r="AE25">
        <f t="shared" si="20"/>
        <v>47.52335312709689</v>
      </c>
      <c r="AF25">
        <f t="shared" si="21"/>
        <v>3.9300990166819596</v>
      </c>
      <c r="AG25">
        <f t="shared" si="22"/>
        <v>154.07792920926269</v>
      </c>
      <c r="AH25">
        <f t="shared" si="23"/>
        <v>1.9860838368225897</v>
      </c>
      <c r="AI25">
        <f t="shared" si="24"/>
        <v>2.171892871614677</v>
      </c>
      <c r="AJ25">
        <f t="shared" si="25"/>
        <v>1.9342292358721906</v>
      </c>
      <c r="AK25">
        <v>408.10373770141098</v>
      </c>
      <c r="AL25">
        <v>407.55033333333301</v>
      </c>
      <c r="AM25">
        <v>1.4914459063040901E-4</v>
      </c>
      <c r="AN25">
        <v>67.029927379766406</v>
      </c>
      <c r="AO25">
        <f t="shared" si="26"/>
        <v>2.1724357416057223</v>
      </c>
      <c r="AP25">
        <v>0.49280597758087802</v>
      </c>
      <c r="AQ25">
        <v>1.11273878787879</v>
      </c>
      <c r="AR25">
        <v>2.82341591026219E-6</v>
      </c>
      <c r="AS25">
        <v>78.887614836526097</v>
      </c>
      <c r="AT25">
        <v>97</v>
      </c>
      <c r="AU25">
        <v>14</v>
      </c>
      <c r="AV25">
        <f t="shared" si="27"/>
        <v>1</v>
      </c>
      <c r="AW25">
        <f t="shared" si="28"/>
        <v>0</v>
      </c>
      <c r="AX25">
        <f t="shared" si="29"/>
        <v>50586.334358815657</v>
      </c>
      <c r="AY25" t="s">
        <v>437</v>
      </c>
      <c r="AZ25">
        <v>7909.73</v>
      </c>
      <c r="BA25">
        <v>228.861538461538</v>
      </c>
      <c r="BB25">
        <v>1161.25085285213</v>
      </c>
      <c r="BC25">
        <f t="shared" si="30"/>
        <v>0.80291808793988417</v>
      </c>
      <c r="BD25">
        <v>-1.0490854581570701</v>
      </c>
      <c r="BE25" t="s">
        <v>481</v>
      </c>
      <c r="BF25">
        <v>7992.7</v>
      </c>
      <c r="BG25">
        <v>191.149615384615</v>
      </c>
      <c r="BH25">
        <v>209.866722810195</v>
      </c>
      <c r="BI25">
        <f t="shared" si="31"/>
        <v>8.9185684966872403E-2</v>
      </c>
      <c r="BJ25">
        <v>0.5</v>
      </c>
      <c r="BK25">
        <f t="shared" si="32"/>
        <v>1011.5342991037804</v>
      </c>
      <c r="BL25">
        <f t="shared" si="33"/>
        <v>1.9342292358721906</v>
      </c>
      <c r="BM25">
        <f t="shared" si="34"/>
        <v>45.107189666527923</v>
      </c>
      <c r="BN25">
        <f t="shared" si="35"/>
        <v>2.9492966246151791E-3</v>
      </c>
      <c r="BO25">
        <f t="shared" si="36"/>
        <v>4.5332776788170168</v>
      </c>
      <c r="BP25">
        <f t="shared" si="37"/>
        <v>120.87159129558741</v>
      </c>
      <c r="BQ25" t="s">
        <v>482</v>
      </c>
      <c r="BR25">
        <v>174.07</v>
      </c>
      <c r="BS25">
        <f t="shared" si="38"/>
        <v>174.07</v>
      </c>
      <c r="BT25">
        <f t="shared" si="39"/>
        <v>0.17056883688306235</v>
      </c>
      <c r="BU25">
        <f t="shared" si="40"/>
        <v>0.52287209432058157</v>
      </c>
      <c r="BV25">
        <f t="shared" si="41"/>
        <v>0.96373843485033939</v>
      </c>
      <c r="BW25">
        <f t="shared" si="42"/>
        <v>-0.98537978831379858</v>
      </c>
      <c r="BX25">
        <f t="shared" si="43"/>
        <v>1.0203721936300374</v>
      </c>
      <c r="BY25">
        <f t="shared" si="44"/>
        <v>0.47615238605240334</v>
      </c>
      <c r="BZ25">
        <f t="shared" si="45"/>
        <v>0.52384761394759671</v>
      </c>
      <c r="CA25">
        <v>2954</v>
      </c>
      <c r="CB25">
        <v>290</v>
      </c>
      <c r="CC25">
        <v>208.46</v>
      </c>
      <c r="CD25">
        <v>295</v>
      </c>
      <c r="CE25">
        <v>7992.7</v>
      </c>
      <c r="CF25">
        <v>207.99</v>
      </c>
      <c r="CG25">
        <v>0.47</v>
      </c>
      <c r="CH25">
        <v>300</v>
      </c>
      <c r="CI25">
        <v>24.2</v>
      </c>
      <c r="CJ25">
        <v>209.866722810195</v>
      </c>
      <c r="CK25">
        <v>1.09955698727852</v>
      </c>
      <c r="CL25">
        <v>-1.49953537615036</v>
      </c>
      <c r="CM25">
        <v>0.77937302763711402</v>
      </c>
      <c r="CN25">
        <v>0.11677170716911001</v>
      </c>
      <c r="CO25">
        <v>-5.6507270300333702E-3</v>
      </c>
      <c r="CP25">
        <v>290</v>
      </c>
      <c r="CQ25">
        <v>209.17</v>
      </c>
      <c r="CR25">
        <v>865</v>
      </c>
      <c r="CS25">
        <v>7978.94</v>
      </c>
      <c r="CT25">
        <v>207.99</v>
      </c>
      <c r="CU25">
        <v>1.18</v>
      </c>
      <c r="DI25">
        <f t="shared" si="46"/>
        <v>1199.94</v>
      </c>
      <c r="DJ25">
        <f t="shared" si="47"/>
        <v>1011.5342991037804</v>
      </c>
      <c r="DK25">
        <f t="shared" si="48"/>
        <v>0.84298739862308147</v>
      </c>
      <c r="DL25">
        <f t="shared" si="49"/>
        <v>0.16536567934254728</v>
      </c>
      <c r="DM25">
        <v>2</v>
      </c>
      <c r="DN25">
        <v>0.5</v>
      </c>
      <c r="DO25" t="s">
        <v>439</v>
      </c>
      <c r="DP25">
        <v>2</v>
      </c>
      <c r="DQ25" t="b">
        <v>1</v>
      </c>
      <c r="DR25">
        <v>1661387999.0999999</v>
      </c>
      <c r="DS25">
        <v>407.108</v>
      </c>
      <c r="DT25">
        <v>407.928</v>
      </c>
      <c r="DU25">
        <v>1.1129199999999999</v>
      </c>
      <c r="DV25">
        <v>0.49313000000000001</v>
      </c>
      <c r="DW25">
        <v>409.92500000000001</v>
      </c>
      <c r="DX25">
        <v>1.2206999999999999</v>
      </c>
      <c r="DY25">
        <v>700.06799999999998</v>
      </c>
      <c r="DZ25">
        <v>100.661</v>
      </c>
      <c r="EA25">
        <v>6.44092E-2</v>
      </c>
      <c r="EB25">
        <v>42.071599999999997</v>
      </c>
      <c r="EC25">
        <v>41.779600000000002</v>
      </c>
      <c r="ED25">
        <v>999.9</v>
      </c>
      <c r="EE25">
        <v>0</v>
      </c>
      <c r="EF25">
        <v>0</v>
      </c>
      <c r="EG25">
        <v>9980.6200000000008</v>
      </c>
      <c r="EH25">
        <v>0</v>
      </c>
      <c r="EI25">
        <v>1.4257299999999999</v>
      </c>
      <c r="EJ25">
        <v>-0.820129</v>
      </c>
      <c r="EK25">
        <v>407.56200000000001</v>
      </c>
      <c r="EL25">
        <v>408.12900000000002</v>
      </c>
      <c r="EM25">
        <v>0.61979300000000004</v>
      </c>
      <c r="EN25">
        <v>407.928</v>
      </c>
      <c r="EO25">
        <v>0.49313000000000001</v>
      </c>
      <c r="EP25">
        <v>0.112028</v>
      </c>
      <c r="EQ25">
        <v>4.9639099999999999E-2</v>
      </c>
      <c r="ER25">
        <v>-21.3414</v>
      </c>
      <c r="ES25">
        <v>-30.272500000000001</v>
      </c>
      <c r="ET25">
        <v>1199.94</v>
      </c>
      <c r="EU25">
        <v>0.90000599999999997</v>
      </c>
      <c r="EV25">
        <v>9.9994299999999994E-2</v>
      </c>
      <c r="EW25">
        <v>0</v>
      </c>
      <c r="EX25">
        <v>191.54300000000001</v>
      </c>
      <c r="EY25">
        <v>5.0003000000000002</v>
      </c>
      <c r="EZ25">
        <v>2398.94</v>
      </c>
      <c r="FA25">
        <v>13169.4</v>
      </c>
      <c r="FB25">
        <v>44.375</v>
      </c>
      <c r="FC25">
        <v>45.436999999999998</v>
      </c>
      <c r="FD25">
        <v>45.436999999999998</v>
      </c>
      <c r="FE25">
        <v>45.625</v>
      </c>
      <c r="FF25">
        <v>47</v>
      </c>
      <c r="FG25">
        <v>1075.45</v>
      </c>
      <c r="FH25">
        <v>119.49</v>
      </c>
      <c r="FI25">
        <v>0</v>
      </c>
      <c r="FJ25">
        <v>237</v>
      </c>
      <c r="FK25">
        <v>0</v>
      </c>
      <c r="FL25">
        <v>191.149615384615</v>
      </c>
      <c r="FM25">
        <v>1.84485469090379</v>
      </c>
      <c r="FN25">
        <v>20.495384609837799</v>
      </c>
      <c r="FO25">
        <v>2396.7203846153802</v>
      </c>
      <c r="FP25">
        <v>15</v>
      </c>
      <c r="FQ25">
        <v>1661387302.0999999</v>
      </c>
      <c r="FR25" t="s">
        <v>469</v>
      </c>
      <c r="FS25">
        <v>1661387302.0999999</v>
      </c>
      <c r="FT25">
        <v>1661387299.0999999</v>
      </c>
      <c r="FU25">
        <v>19</v>
      </c>
      <c r="FV25">
        <v>-9.4E-2</v>
      </c>
      <c r="FW25">
        <v>8.0000000000000002E-3</v>
      </c>
      <c r="FX25">
        <v>-2.8170000000000002</v>
      </c>
      <c r="FY25">
        <v>-0.106</v>
      </c>
      <c r="FZ25">
        <v>407</v>
      </c>
      <c r="GA25">
        <v>0</v>
      </c>
      <c r="GB25">
        <v>0.33</v>
      </c>
      <c r="GC25">
        <v>0.11</v>
      </c>
      <c r="GD25">
        <v>-0.79037930000000001</v>
      </c>
      <c r="GE25">
        <v>4.1801684210525998E-2</v>
      </c>
      <c r="GF25">
        <v>2.2434928535879001E-2</v>
      </c>
      <c r="GG25">
        <v>1</v>
      </c>
      <c r="GH25">
        <v>191.03991176470601</v>
      </c>
      <c r="GI25">
        <v>1.5250878492783699</v>
      </c>
      <c r="GJ25">
        <v>0.23075915221759</v>
      </c>
      <c r="GK25">
        <v>0</v>
      </c>
      <c r="GL25">
        <v>0.61563820000000002</v>
      </c>
      <c r="GM25">
        <v>1.99309172932336E-2</v>
      </c>
      <c r="GN25">
        <v>1.9648406449379202E-3</v>
      </c>
      <c r="GO25">
        <v>1</v>
      </c>
      <c r="GP25">
        <v>2</v>
      </c>
      <c r="GQ25">
        <v>3</v>
      </c>
      <c r="GR25" t="s">
        <v>451</v>
      </c>
      <c r="GS25">
        <v>3.3237000000000001</v>
      </c>
      <c r="GT25">
        <v>2.8261699999999998</v>
      </c>
      <c r="GU25">
        <v>0.100274</v>
      </c>
      <c r="GV25">
        <v>9.98695E-2</v>
      </c>
      <c r="GW25">
        <v>9.92759E-3</v>
      </c>
      <c r="GX25">
        <v>4.2625700000000002E-3</v>
      </c>
      <c r="GY25">
        <v>31477.599999999999</v>
      </c>
      <c r="GZ25">
        <v>28395.9</v>
      </c>
      <c r="HA25">
        <v>31212.2</v>
      </c>
      <c r="HB25">
        <v>28879.5</v>
      </c>
      <c r="HC25">
        <v>41215.1</v>
      </c>
      <c r="HD25">
        <v>39109.599999999999</v>
      </c>
      <c r="HE25">
        <v>44263.6</v>
      </c>
      <c r="HF25">
        <v>41931.699999999997</v>
      </c>
      <c r="HG25">
        <v>2.2382</v>
      </c>
      <c r="HH25">
        <v>2.3454999999999999</v>
      </c>
      <c r="HI25">
        <v>0.43368000000000001</v>
      </c>
      <c r="HJ25">
        <v>0</v>
      </c>
      <c r="HK25">
        <v>34.816099999999999</v>
      </c>
      <c r="HL25">
        <v>999.9</v>
      </c>
      <c r="HM25">
        <v>31.199000000000002</v>
      </c>
      <c r="HN25">
        <v>31.169</v>
      </c>
      <c r="HO25">
        <v>14.117800000000001</v>
      </c>
      <c r="HP25">
        <v>61.793399999999998</v>
      </c>
      <c r="HQ25">
        <v>36.25</v>
      </c>
      <c r="HR25">
        <v>2</v>
      </c>
      <c r="HS25">
        <v>6.6768299999999999E-3</v>
      </c>
      <c r="HT25">
        <v>-6.6666699999999999</v>
      </c>
      <c r="HU25">
        <v>20.139099999999999</v>
      </c>
      <c r="HV25">
        <v>5.2273199999999997</v>
      </c>
      <c r="HW25">
        <v>11.986000000000001</v>
      </c>
      <c r="HX25">
        <v>4.9935</v>
      </c>
      <c r="HY25">
        <v>3.2959800000000001</v>
      </c>
      <c r="HZ25">
        <v>-16768.099999999999</v>
      </c>
      <c r="IA25">
        <v>9999</v>
      </c>
      <c r="IB25">
        <v>20.6</v>
      </c>
      <c r="IC25">
        <v>9098</v>
      </c>
      <c r="ID25">
        <v>1.8772899999999999</v>
      </c>
      <c r="IE25">
        <v>1.87622</v>
      </c>
      <c r="IF25">
        <v>1.87483</v>
      </c>
      <c r="IG25">
        <v>1.8768199999999999</v>
      </c>
      <c r="IH25">
        <v>1.8775900000000001</v>
      </c>
      <c r="II25">
        <v>1.8750500000000001</v>
      </c>
      <c r="IJ25">
        <v>1.87897</v>
      </c>
      <c r="IK25">
        <v>1.88069</v>
      </c>
      <c r="IL25">
        <v>5</v>
      </c>
      <c r="IM25">
        <v>0</v>
      </c>
      <c r="IN25">
        <v>0</v>
      </c>
      <c r="IO25">
        <v>0</v>
      </c>
      <c r="IP25" t="s">
        <v>442</v>
      </c>
      <c r="IQ25" t="s">
        <v>443</v>
      </c>
      <c r="IR25" t="s">
        <v>444</v>
      </c>
      <c r="IS25" t="s">
        <v>445</v>
      </c>
      <c r="IT25" t="s">
        <v>445</v>
      </c>
      <c r="IU25" t="s">
        <v>444</v>
      </c>
      <c r="IV25">
        <v>0</v>
      </c>
      <c r="IW25">
        <v>100</v>
      </c>
      <c r="IX25">
        <v>100</v>
      </c>
      <c r="IY25">
        <v>-2.8170000000000002</v>
      </c>
      <c r="IZ25">
        <v>-0.10780000000000001</v>
      </c>
      <c r="JA25">
        <v>-2.8172700000000002</v>
      </c>
      <c r="JB25">
        <v>0</v>
      </c>
      <c r="JC25">
        <v>0</v>
      </c>
      <c r="JD25">
        <v>0</v>
      </c>
      <c r="JE25">
        <v>-0.10443456236915299</v>
      </c>
      <c r="JF25">
        <v>-4.04678581008747E-3</v>
      </c>
      <c r="JG25">
        <v>1.0821509135867399E-3</v>
      </c>
      <c r="JH25">
        <v>-7.3057732816702703E-6</v>
      </c>
      <c r="JI25">
        <v>2</v>
      </c>
      <c r="JJ25">
        <v>9</v>
      </c>
      <c r="JK25">
        <v>2</v>
      </c>
      <c r="JL25">
        <v>33</v>
      </c>
      <c r="JM25">
        <v>11.6</v>
      </c>
      <c r="JN25">
        <v>11.7</v>
      </c>
      <c r="JO25">
        <v>0.157471</v>
      </c>
      <c r="JP25">
        <v>4.99878</v>
      </c>
      <c r="JQ25">
        <v>2.2485400000000002</v>
      </c>
      <c r="JR25">
        <v>2.5866699999999998</v>
      </c>
      <c r="JS25">
        <v>2.19482</v>
      </c>
      <c r="JT25">
        <v>2.3010299999999999</v>
      </c>
      <c r="JU25">
        <v>32.753500000000003</v>
      </c>
      <c r="JV25">
        <v>24.245100000000001</v>
      </c>
      <c r="JW25">
        <v>2</v>
      </c>
      <c r="JX25">
        <v>621.24599999999998</v>
      </c>
      <c r="JY25">
        <v>751.64200000000005</v>
      </c>
      <c r="JZ25">
        <v>49.550199999999997</v>
      </c>
      <c r="KA25">
        <v>27.470300000000002</v>
      </c>
      <c r="KB25">
        <v>30.000399999999999</v>
      </c>
      <c r="KC25">
        <v>27.043500000000002</v>
      </c>
      <c r="KD25">
        <v>27.006499999999999</v>
      </c>
      <c r="KE25">
        <v>-1</v>
      </c>
      <c r="KF25">
        <v>100</v>
      </c>
      <c r="KG25">
        <v>0</v>
      </c>
      <c r="KH25">
        <v>113.339</v>
      </c>
      <c r="KI25">
        <v>400</v>
      </c>
      <c r="KJ25">
        <v>0</v>
      </c>
      <c r="KK25">
        <v>99.736800000000002</v>
      </c>
      <c r="KL25">
        <v>96.155199999999994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Lily Pack Klinek</cp:lastModifiedBy>
  <dcterms:created xsi:type="dcterms:W3CDTF">2024-09-28T18:22:52Z</dcterms:created>
  <dcterms:modified xsi:type="dcterms:W3CDTF">2024-09-30T02:16:02Z</dcterms:modified>
</cp:coreProperties>
</file>