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YCEE POLYVALENT SADA\RENTREE SEPT 2022\LGT\ENVOI RECTORAT\"/>
    </mc:Choice>
  </mc:AlternateContent>
  <bookViews>
    <workbookView xWindow="0" yWindow="0" windowWidth="16380" windowHeight="8190" tabRatio="50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5" i="1" l="1"/>
  <c r="Z20" i="1"/>
  <c r="V12" i="1"/>
  <c r="W12" i="1"/>
  <c r="X12" i="1"/>
  <c r="AB10" i="1"/>
  <c r="AB11" i="1"/>
  <c r="AB12" i="1"/>
  <c r="AB13" i="1"/>
  <c r="AB14" i="1"/>
  <c r="Z12" i="1"/>
  <c r="AB15" i="1"/>
  <c r="AC12" i="1" l="1"/>
  <c r="AE12" i="1" s="1"/>
  <c r="AA12" i="1"/>
  <c r="Z22" i="1"/>
  <c r="AC22" i="1" s="1"/>
  <c r="AE22" i="1" s="1"/>
  <c r="X22" i="1"/>
  <c r="AB22" i="1" s="1"/>
  <c r="W22" i="1"/>
  <c r="AA22" i="1" s="1"/>
  <c r="V22" i="1"/>
  <c r="AF21" i="1"/>
  <c r="B3" i="1"/>
  <c r="U24" i="1"/>
  <c r="S24" i="1"/>
  <c r="P24" i="1"/>
  <c r="O24" i="1"/>
  <c r="N24" i="1"/>
  <c r="M24" i="1"/>
  <c r="L24" i="1"/>
  <c r="K24" i="1"/>
  <c r="J24" i="1"/>
  <c r="H24" i="1"/>
  <c r="G24" i="1"/>
  <c r="F24" i="1"/>
  <c r="D24" i="1"/>
  <c r="B24" i="1"/>
  <c r="AF23" i="1"/>
  <c r="AF20" i="1"/>
  <c r="AF19" i="1"/>
  <c r="AF18" i="1"/>
  <c r="AF17" i="1"/>
  <c r="AF16" i="1"/>
  <c r="AF15" i="1"/>
  <c r="AF14" i="1"/>
  <c r="AF13" i="1"/>
  <c r="AF11" i="1"/>
  <c r="AF10" i="1"/>
  <c r="AD9" i="1"/>
  <c r="Y9" i="1"/>
  <c r="AB9" i="1" s="1"/>
  <c r="R9" i="1"/>
  <c r="R24" i="1" s="1"/>
  <c r="O8" i="1"/>
  <c r="N8" i="1"/>
  <c r="X15" i="1" s="1"/>
  <c r="M8" i="1"/>
  <c r="X13" i="1" s="1"/>
  <c r="J8" i="1"/>
  <c r="G8" i="1"/>
  <c r="W9" i="1" s="1"/>
  <c r="F8" i="1"/>
  <c r="V10" i="1" s="1"/>
  <c r="B8" i="1"/>
  <c r="Z23" i="1" s="1"/>
  <c r="W18" i="1" l="1"/>
  <c r="X9" i="1"/>
  <c r="AA9" i="1" s="1"/>
  <c r="W14" i="1"/>
  <c r="X17" i="1"/>
  <c r="AB17" i="1" s="1"/>
  <c r="V21" i="1"/>
  <c r="Z21" i="1"/>
  <c r="X21" i="1"/>
  <c r="AB21" i="1" s="1"/>
  <c r="X18" i="1"/>
  <c r="AB18" i="1" s="1"/>
  <c r="W21" i="1"/>
  <c r="Z13" i="1"/>
  <c r="AC13" i="1" s="1"/>
  <c r="AE13" i="1" s="1"/>
  <c r="X14" i="1"/>
  <c r="W15" i="1"/>
  <c r="AA15" i="1" s="1"/>
  <c r="W16" i="1"/>
  <c r="V17" i="1"/>
  <c r="Z16" i="1"/>
  <c r="AC16" i="1" s="1"/>
  <c r="AE16" i="1" s="1"/>
  <c r="Z17" i="1"/>
  <c r="AC17" i="1" s="1"/>
  <c r="AE17" i="1" s="1"/>
  <c r="V9" i="1"/>
  <c r="Z9" i="1" s="1"/>
  <c r="Z14" i="1"/>
  <c r="AC14" i="1" s="1"/>
  <c r="AE14" i="1" s="1"/>
  <c r="X16" i="1"/>
  <c r="AB16" i="1" s="1"/>
  <c r="W17" i="1"/>
  <c r="V18" i="1"/>
  <c r="V19" i="1"/>
  <c r="V20" i="1"/>
  <c r="W10" i="1"/>
  <c r="V11" i="1"/>
  <c r="Z18" i="1"/>
  <c r="AC18" i="1" s="1"/>
  <c r="AE18" i="1" s="1"/>
  <c r="X19" i="1"/>
  <c r="AB19" i="1" s="1"/>
  <c r="W20" i="1"/>
  <c r="V23" i="1"/>
  <c r="W19" i="1"/>
  <c r="AA19" i="1" s="1"/>
  <c r="X10" i="1"/>
  <c r="W11" i="1"/>
  <c r="V13" i="1"/>
  <c r="Z19" i="1"/>
  <c r="AC19" i="1" s="1"/>
  <c r="AE19" i="1" s="1"/>
  <c r="X20" i="1"/>
  <c r="AB20" i="1" s="1"/>
  <c r="W23" i="1"/>
  <c r="Z15" i="1"/>
  <c r="AC15" i="1" s="1"/>
  <c r="AE15" i="1" s="1"/>
  <c r="Z10" i="1"/>
  <c r="AC10" i="1" s="1"/>
  <c r="X11" i="1"/>
  <c r="W13" i="1"/>
  <c r="AA13" i="1" s="1"/>
  <c r="V14" i="1"/>
  <c r="X23" i="1"/>
  <c r="AB23" i="1" s="1"/>
  <c r="Z11" i="1"/>
  <c r="AC11" i="1" s="1"/>
  <c r="AE11" i="1" s="1"/>
  <c r="V15" i="1"/>
  <c r="V16" i="1"/>
  <c r="AC9" i="1" l="1"/>
  <c r="AE9" i="1" s="1"/>
  <c r="B4" i="1" s="1"/>
  <c r="AA17" i="1"/>
  <c r="AA21" i="1"/>
  <c r="AA18" i="1"/>
  <c r="AA16" i="1"/>
  <c r="AA23" i="1"/>
  <c r="AC23" i="1" s="1"/>
  <c r="AE23" i="1" s="1"/>
  <c r="AA20" i="1"/>
  <c r="AA11" i="1"/>
  <c r="AA10" i="1"/>
  <c r="AA14" i="1"/>
  <c r="B2" i="1" l="1"/>
  <c r="AC25" i="1"/>
  <c r="AA25" i="1"/>
  <c r="AE10" i="1"/>
  <c r="AE25" i="1" s="1"/>
</calcChain>
</file>

<file path=xl/sharedStrings.xml><?xml version="1.0" encoding="utf-8"?>
<sst xmlns="http://schemas.openxmlformats.org/spreadsheetml/2006/main" count="56" uniqueCount="51">
  <si>
    <t>L1300     Mathématiques</t>
  </si>
  <si>
    <t>Besoin :</t>
  </si>
  <si>
    <t>Apport HP :</t>
  </si>
  <si>
    <t>HSA :</t>
  </si>
  <si>
    <t>2ndes</t>
  </si>
  <si>
    <t>1ères Générales</t>
  </si>
  <si>
    <t>1ères Techno</t>
  </si>
  <si>
    <t>TERM Générales</t>
  </si>
  <si>
    <t>TERM Techno</t>
  </si>
  <si>
    <t>CPGE1</t>
  </si>
  <si>
    <t>CPGE2</t>
  </si>
  <si>
    <t>Classes</t>
  </si>
  <si>
    <t>Mathématiques</t>
  </si>
  <si>
    <t>Mathématiques PARCOURS</t>
  </si>
  <si>
    <t>Sciences numériques Techno</t>
  </si>
  <si>
    <t>Spé Maths</t>
  </si>
  <si>
    <t>NSI</t>
  </si>
  <si>
    <t>Tronc commun</t>
  </si>
  <si>
    <t>Maths complémentaires</t>
  </si>
  <si>
    <t>Maths Expertes</t>
  </si>
  <si>
    <t>Enseignement scientifique</t>
  </si>
  <si>
    <t>Maths appliqués</t>
  </si>
  <si>
    <t>total 2ndes</t>
  </si>
  <si>
    <t>total 1eres</t>
  </si>
  <si>
    <t>total Term</t>
  </si>
  <si>
    <t>total CPGE</t>
  </si>
  <si>
    <t>Total general</t>
  </si>
  <si>
    <t>Ponderation (Max 1h)</t>
  </si>
  <si>
    <t>Pondération CPGE</t>
  </si>
  <si>
    <t>total Pondéré</t>
  </si>
  <si>
    <t>heures dues (ORS)</t>
  </si>
  <si>
    <t>HSA</t>
  </si>
  <si>
    <t>Horaire</t>
  </si>
  <si>
    <t>Nb de classes/Groupes</t>
  </si>
  <si>
    <t>ALLASAN</t>
  </si>
  <si>
    <t>CAHOUZARD</t>
  </si>
  <si>
    <t>CLAVE</t>
  </si>
  <si>
    <t>LEPOIVRE</t>
  </si>
  <si>
    <t>LIGNER</t>
  </si>
  <si>
    <t>MANGAL</t>
  </si>
  <si>
    <t>MATURAFI</t>
  </si>
  <si>
    <t>reste</t>
  </si>
  <si>
    <t>Total</t>
  </si>
  <si>
    <t>option maths</t>
  </si>
  <si>
    <t>MACRON MAGNIN</t>
  </si>
  <si>
    <t>MAGNIN MACRON</t>
  </si>
  <si>
    <t>fstg a</t>
  </si>
  <si>
    <t>fstg b</t>
  </si>
  <si>
    <t>BMP  NORODINE</t>
  </si>
  <si>
    <t>CHANEB</t>
  </si>
  <si>
    <t>10H=9 cours+1 kholle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</si>
</sst>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/>
      <sz val="28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i/>
      <sz val="12"/>
      <name val="Arial"/>
      <family val="2"/>
      <charset val="1"/>
    </font>
    <font>
      <sz val="12"/>
      <color rgb="FFFF0000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00B0F0"/>
        <bgColor rgb="FF008080"/>
      </patternFill>
    </fill>
    <fill>
      <patternFill patternType="solid">
        <fgColor rgb="FF99CC00"/>
        <bgColor rgb="FFFFCC00"/>
      </patternFill>
    </fill>
    <fill>
      <patternFill patternType="solid">
        <fgColor rgb="FFFF6600"/>
        <bgColor rgb="FFF58220"/>
      </patternFill>
    </fill>
    <fill>
      <patternFill patternType="solid">
        <fgColor rgb="FFC0C0C0"/>
        <bgColor rgb="FFC3D69B"/>
      </patternFill>
    </fill>
    <fill>
      <patternFill patternType="solid">
        <fgColor rgb="FFCCFFCC"/>
        <bgColor rgb="FFCCFFFF"/>
      </patternFill>
    </fill>
    <fill>
      <patternFill patternType="solid">
        <fgColor rgb="FF66FF66"/>
        <bgColor rgb="FF99CC00"/>
      </patternFill>
    </fill>
    <fill>
      <patternFill patternType="solid">
        <fgColor rgb="FFC3D69B"/>
        <bgColor rgb="FFC0C0C0"/>
      </patternFill>
    </fill>
    <fill>
      <patternFill patternType="solid">
        <fgColor rgb="FFF58220"/>
        <bgColor rgb="FFFF6600"/>
      </patternFill>
    </fill>
    <fill>
      <patternFill patternType="solid">
        <fgColor rgb="FFFFF2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2"/>
      </patternFill>
    </fill>
    <fill>
      <patternFill patternType="solid">
        <fgColor theme="0"/>
        <bgColor rgb="FFFFFFFF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right"/>
    </xf>
    <xf numFmtId="2" fontId="3" fillId="2" borderId="0" xfId="0" applyNumberFormat="1" applyFont="1" applyFill="1"/>
    <xf numFmtId="2" fontId="4" fillId="0" borderId="0" xfId="0" applyNumberFormat="1" applyFont="1"/>
    <xf numFmtId="2" fontId="4" fillId="2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textRotation="90"/>
    </xf>
    <xf numFmtId="0" fontId="5" fillId="7" borderId="3" xfId="0" applyFont="1" applyFill="1" applyBorder="1" applyAlignment="1">
      <alignment horizontal="center" textRotation="90" wrapText="1"/>
    </xf>
    <xf numFmtId="0" fontId="5" fillId="7" borderId="4" xfId="0" applyFont="1" applyFill="1" applyBorder="1" applyAlignment="1">
      <alignment horizontal="center" textRotation="90" wrapText="1"/>
    </xf>
    <xf numFmtId="0" fontId="5" fillId="7" borderId="5" xfId="0" applyFont="1" applyFill="1" applyBorder="1" applyAlignment="1">
      <alignment horizontal="center" textRotation="90"/>
    </xf>
    <xf numFmtId="0" fontId="5" fillId="7" borderId="6" xfId="0" applyFont="1" applyFill="1" applyBorder="1" applyAlignment="1">
      <alignment horizontal="center" textRotation="90" wrapText="1"/>
    </xf>
    <xf numFmtId="0" fontId="5" fillId="7" borderId="7" xfId="0" applyFont="1" applyFill="1" applyBorder="1" applyAlignment="1">
      <alignment horizontal="center" textRotation="90"/>
    </xf>
    <xf numFmtId="0" fontId="5" fillId="7" borderId="7" xfId="0" applyFont="1" applyFill="1" applyBorder="1" applyAlignment="1">
      <alignment horizontal="center" textRotation="90" wrapText="1"/>
    </xf>
    <xf numFmtId="0" fontId="5" fillId="7" borderId="8" xfId="0" applyFont="1" applyFill="1" applyBorder="1" applyAlignment="1">
      <alignment horizontal="center" textRotation="90" wrapText="1"/>
    </xf>
    <xf numFmtId="0" fontId="6" fillId="7" borderId="9" xfId="0" applyFont="1" applyFill="1" applyBorder="1" applyAlignment="1">
      <alignment horizontal="center" textRotation="90"/>
    </xf>
    <xf numFmtId="0" fontId="6" fillId="7" borderId="10" xfId="0" applyFont="1" applyFill="1" applyBorder="1" applyAlignment="1">
      <alignment horizontal="center" textRotation="90"/>
    </xf>
    <xf numFmtId="0" fontId="5" fillId="7" borderId="10" xfId="0" applyFont="1" applyFill="1" applyBorder="1" applyAlignment="1">
      <alignment horizontal="center" textRotation="90"/>
    </xf>
    <xf numFmtId="0" fontId="6" fillId="7" borderId="10" xfId="0" applyFont="1" applyFill="1" applyBorder="1" applyAlignment="1">
      <alignment horizontal="center" textRotation="90" wrapText="1"/>
    </xf>
    <xf numFmtId="0" fontId="5" fillId="7" borderId="10" xfId="0" applyFont="1" applyFill="1" applyBorder="1" applyAlignment="1">
      <alignment horizontal="center" textRotation="90" wrapText="1"/>
    </xf>
    <xf numFmtId="0" fontId="7" fillId="0" borderId="0" xfId="0" applyFont="1" applyAlignment="1">
      <alignment horizontal="center" textRotation="90"/>
    </xf>
    <xf numFmtId="0" fontId="4" fillId="8" borderId="2" xfId="0" applyFont="1" applyFill="1" applyBorder="1"/>
    <xf numFmtId="0" fontId="4" fillId="3" borderId="1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 wrapText="1"/>
    </xf>
    <xf numFmtId="0" fontId="8" fillId="8" borderId="10" xfId="0" applyFont="1" applyFill="1" applyBorder="1" applyAlignment="1">
      <alignment horizontal="center" wrapText="1"/>
    </xf>
    <xf numFmtId="0" fontId="4" fillId="8" borderId="16" xfId="0" applyFont="1" applyFill="1" applyBorder="1"/>
    <xf numFmtId="164" fontId="4" fillId="3" borderId="17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164" fontId="4" fillId="3" borderId="19" xfId="0" applyNumberFormat="1" applyFont="1" applyFill="1" applyBorder="1" applyAlignment="1">
      <alignment horizontal="center"/>
    </xf>
    <xf numFmtId="164" fontId="4" fillId="9" borderId="19" xfId="0" applyNumberFormat="1" applyFont="1" applyFill="1" applyBorder="1" applyAlignment="1">
      <alignment horizontal="center"/>
    </xf>
    <xf numFmtId="164" fontId="4" fillId="3" borderId="20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20" xfId="0" applyNumberFormat="1" applyFont="1" applyFill="1" applyBorder="1" applyAlignment="1">
      <alignment horizontal="center"/>
    </xf>
    <xf numFmtId="164" fontId="4" fillId="3" borderId="14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1" fillId="12" borderId="0" xfId="0" applyFont="1" applyFill="1"/>
    <xf numFmtId="0" fontId="9" fillId="0" borderId="0" xfId="0" applyFont="1"/>
    <xf numFmtId="0" fontId="1" fillId="2" borderId="0" xfId="0" applyFont="1" applyFill="1"/>
    <xf numFmtId="0" fontId="10" fillId="8" borderId="2" xfId="0" applyFont="1" applyFill="1" applyBorder="1"/>
    <xf numFmtId="0" fontId="11" fillId="8" borderId="24" xfId="0" applyFont="1" applyFill="1" applyBorder="1" applyAlignment="1">
      <alignment horizontal="center"/>
    </xf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1" fontId="11" fillId="8" borderId="24" xfId="0" applyNumberFormat="1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1" fillId="8" borderId="9" xfId="0" applyFont="1" applyFill="1" applyBorder="1"/>
    <xf numFmtId="0" fontId="11" fillId="8" borderId="10" xfId="0" applyFont="1" applyFill="1" applyBorder="1"/>
    <xf numFmtId="0" fontId="11" fillId="2" borderId="10" xfId="0" applyFont="1" applyFill="1" applyBorder="1"/>
    <xf numFmtId="0" fontId="1" fillId="0" borderId="5" xfId="0" applyFont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12" fillId="0" borderId="36" xfId="0" applyFont="1" applyFill="1" applyBorder="1" applyAlignment="1">
      <alignment horizontal="center"/>
    </xf>
    <xf numFmtId="0" fontId="12" fillId="13" borderId="32" xfId="0" applyFont="1" applyFill="1" applyBorder="1" applyAlignment="1">
      <alignment horizontal="center"/>
    </xf>
    <xf numFmtId="0" fontId="12" fillId="13" borderId="33" xfId="0" applyFont="1" applyFill="1" applyBorder="1" applyAlignment="1">
      <alignment horizontal="center"/>
    </xf>
    <xf numFmtId="0" fontId="12" fillId="13" borderId="34" xfId="0" applyFont="1" applyFill="1" applyBorder="1" applyAlignment="1">
      <alignment horizontal="center"/>
    </xf>
    <xf numFmtId="0" fontId="12" fillId="13" borderId="35" xfId="0" applyFont="1" applyFill="1" applyBorder="1" applyAlignment="1">
      <alignment horizontal="center"/>
    </xf>
    <xf numFmtId="0" fontId="12" fillId="13" borderId="36" xfId="0" applyFont="1" applyFill="1" applyBorder="1" applyAlignment="1">
      <alignment horizontal="center"/>
    </xf>
    <xf numFmtId="0" fontId="12" fillId="13" borderId="37" xfId="0" applyFont="1" applyFill="1" applyBorder="1" applyAlignment="1">
      <alignment horizontal="center"/>
    </xf>
    <xf numFmtId="0" fontId="12" fillId="13" borderId="3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4" borderId="31" xfId="0" applyFont="1" applyFill="1" applyBorder="1" applyAlignment="1">
      <alignment horizontal="left"/>
    </xf>
    <xf numFmtId="0" fontId="4" fillId="15" borderId="2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99CC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66FF66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573480</xdr:colOff>
      <xdr:row>0</xdr:row>
      <xdr:rowOff>29160</xdr:rowOff>
    </xdr:from>
    <xdr:to>
      <xdr:col>1</xdr:col>
      <xdr:colOff>757800</xdr:colOff>
      <xdr:row>3</xdr:row>
      <xdr:rowOff>4680</xdr:rowOff>
    </xdr:to>
    <xdr:sp macro="" textlink="">
      <xdr:nvSpPr>
        <xdr:cNvPr id="2" name="CustomShape 1"/>
        <xdr:cNvSpPr/>
      </xdr:nvSpPr>
      <xdr:spPr>
        <a:xfrm>
          <a:off x="2478240" y="29160"/>
          <a:ext cx="184320" cy="93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LYCEE%20POLYVALENT%20SADA\RENTREE%20SEPT%202022\LGT\2022-2023%20DHG%20LGT%20-%20fin%20ma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Générale"/>
      <sheetName val="Structure 2nde"/>
      <sheetName val="Structure 1ère"/>
      <sheetName val="Structure Terminale"/>
      <sheetName val="Structure post bac"/>
      <sheetName val="Philo"/>
      <sheetName val="Français"/>
      <sheetName val="Allemand"/>
      <sheetName val="Anglais"/>
      <sheetName val="Arabe"/>
      <sheetName val="Espagnol"/>
      <sheetName val="Hist-Géo"/>
      <sheetName val="SES"/>
      <sheetName val="Maths"/>
      <sheetName val="Physique-Chimie"/>
      <sheetName val="SVT"/>
      <sheetName val="EPS"/>
      <sheetName val="Tertiaire"/>
    </sheetNames>
    <sheetDataSet>
      <sheetData sheetId="0" refreshError="1">
        <row r="19">
          <cell r="E19">
            <v>6</v>
          </cell>
        </row>
      </sheetData>
      <sheetData sheetId="1" refreshError="1">
        <row r="9">
          <cell r="F9">
            <v>5</v>
          </cell>
        </row>
        <row r="14">
          <cell r="F14">
            <v>1.5</v>
          </cell>
        </row>
      </sheetData>
      <sheetData sheetId="2" refreshError="1">
        <row r="12">
          <cell r="J12">
            <v>4</v>
          </cell>
        </row>
        <row r="24">
          <cell r="F24">
            <v>3</v>
          </cell>
        </row>
      </sheetData>
      <sheetData sheetId="3" refreshError="1">
        <row r="8">
          <cell r="F8">
            <v>2</v>
          </cell>
        </row>
        <row r="17">
          <cell r="J17">
            <v>3</v>
          </cell>
        </row>
        <row r="18">
          <cell r="J18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7"/>
  <sheetViews>
    <sheetView tabSelected="1" zoomScale="60" zoomScaleNormal="60" workbookViewId="0">
      <selection activeCell="AH13" sqref="AH13"/>
    </sheetView>
  </sheetViews>
  <sheetFormatPr baseColWidth="10" defaultColWidth="9.140625" defaultRowHeight="15.75" x14ac:dyDescent="0.25"/>
  <cols>
    <col min="1" max="1" width="27" style="1" customWidth="1"/>
    <col min="2" max="2" width="11.5703125" style="1" customWidth="1"/>
    <col min="3" max="10" width="6.7109375" style="1" customWidth="1"/>
    <col min="11" max="11" width="11.28515625" style="1" customWidth="1"/>
    <col min="12" max="17" width="6.7109375" style="1" customWidth="1"/>
    <col min="18" max="18" width="12.140625" style="1" customWidth="1"/>
    <col min="19" max="19" width="9.85546875" style="1" customWidth="1"/>
    <col min="20" max="20" width="10.42578125" style="1" customWidth="1"/>
    <col min="21" max="21" width="10.140625" style="1" customWidth="1"/>
    <col min="22" max="23" width="7.28515625" style="1" customWidth="1"/>
    <col min="24" max="25" width="6.5703125" style="1" customWidth="1"/>
    <col min="26" max="26" width="6" style="1" customWidth="1"/>
    <col min="27" max="27" width="5.7109375" style="1" customWidth="1"/>
    <col min="28" max="28" width="5.28515625" style="1" customWidth="1"/>
    <col min="29" max="29" width="7.140625" style="1" customWidth="1"/>
    <col min="30" max="30" width="6" style="1" customWidth="1"/>
    <col min="31" max="31" width="7.28515625" style="1" customWidth="1"/>
    <col min="32" max="203" width="11.28515625" style="1" customWidth="1"/>
    <col min="204" max="204" width="31.42578125" style="1" customWidth="1"/>
    <col min="205" max="205" width="8.7109375" style="1" customWidth="1"/>
    <col min="206" max="206" width="6.42578125" style="1" customWidth="1"/>
    <col min="207" max="207" width="7.5703125" style="1" customWidth="1"/>
    <col min="208" max="211" width="5.5703125" style="1" customWidth="1"/>
    <col min="212" max="212" width="7" style="1" customWidth="1"/>
    <col min="213" max="213" width="5.5703125" style="1" customWidth="1"/>
    <col min="214" max="216" width="8" style="1" customWidth="1"/>
    <col min="217" max="217" width="9.42578125" style="1" customWidth="1"/>
    <col min="218" max="218" width="8.5703125" style="1" customWidth="1"/>
    <col min="219" max="220" width="5.5703125" style="1" customWidth="1"/>
    <col min="221" max="221" width="6.28515625" style="1" customWidth="1"/>
    <col min="222" max="222" width="9.140625" style="1" customWidth="1"/>
    <col min="223" max="224" width="6.5703125" style="1" customWidth="1"/>
    <col min="225" max="225" width="7.5703125" style="1" customWidth="1"/>
    <col min="226" max="226" width="3.28515625" style="1" customWidth="1"/>
    <col min="227" max="228" width="5.5703125" style="1" customWidth="1"/>
    <col min="229" max="229" width="7.7109375" style="1" customWidth="1"/>
    <col min="230" max="231" width="5.5703125" style="1" customWidth="1"/>
    <col min="232" max="233" width="6.28515625" style="1" customWidth="1"/>
    <col min="234" max="235" width="5.5703125" style="1" customWidth="1"/>
    <col min="236" max="236" width="6.5703125" style="1" customWidth="1"/>
    <col min="237" max="237" width="5.5703125" style="1" customWidth="1"/>
    <col min="238" max="238" width="6.5703125" style="1" customWidth="1"/>
    <col min="239" max="239" width="6.28515625" style="1" customWidth="1"/>
    <col min="240" max="241" width="5.5703125" style="1" customWidth="1"/>
    <col min="242" max="249" width="6.5703125" style="1" customWidth="1"/>
    <col min="250" max="250" width="6.7109375" style="1" customWidth="1"/>
    <col min="251" max="251" width="9.85546875" style="1" customWidth="1"/>
    <col min="252" max="253" width="9" style="1" customWidth="1"/>
    <col min="254" max="254" width="8" style="1" customWidth="1"/>
    <col min="255" max="255" width="9.140625" style="1" customWidth="1"/>
    <col min="256" max="256" width="7" style="1" customWidth="1"/>
    <col min="257" max="257" width="8" style="1" customWidth="1"/>
    <col min="258" max="258" width="27.7109375" style="1" customWidth="1"/>
    <col min="259" max="259" width="16" style="1" customWidth="1"/>
    <col min="260" max="459" width="11.28515625" style="1" customWidth="1"/>
    <col min="460" max="460" width="31.42578125" style="1" customWidth="1"/>
    <col min="461" max="461" width="8.7109375" style="1" customWidth="1"/>
    <col min="462" max="462" width="6.42578125" style="1" customWidth="1"/>
    <col min="463" max="463" width="7.5703125" style="1" customWidth="1"/>
    <col min="464" max="467" width="5.5703125" style="1" customWidth="1"/>
    <col min="468" max="468" width="7" style="1" customWidth="1"/>
    <col min="469" max="469" width="5.5703125" style="1" customWidth="1"/>
    <col min="470" max="472" width="8" style="1" customWidth="1"/>
    <col min="473" max="473" width="9.42578125" style="1" customWidth="1"/>
    <col min="474" max="474" width="8.5703125" style="1" customWidth="1"/>
    <col min="475" max="476" width="5.5703125" style="1" customWidth="1"/>
    <col min="477" max="477" width="6.28515625" style="1" customWidth="1"/>
    <col min="478" max="478" width="9.140625" style="1" customWidth="1"/>
    <col min="479" max="480" width="6.5703125" style="1" customWidth="1"/>
    <col min="481" max="481" width="7.5703125" style="1" customWidth="1"/>
    <col min="482" max="482" width="3.28515625" style="1" customWidth="1"/>
    <col min="483" max="484" width="5.5703125" style="1" customWidth="1"/>
    <col min="485" max="485" width="7.7109375" style="1" customWidth="1"/>
    <col min="486" max="487" width="5.5703125" style="1" customWidth="1"/>
    <col min="488" max="489" width="6.28515625" style="1" customWidth="1"/>
    <col min="490" max="491" width="5.5703125" style="1" customWidth="1"/>
    <col min="492" max="492" width="6.5703125" style="1" customWidth="1"/>
    <col min="493" max="493" width="5.5703125" style="1" customWidth="1"/>
    <col min="494" max="494" width="6.5703125" style="1" customWidth="1"/>
    <col min="495" max="495" width="6.28515625" style="1" customWidth="1"/>
    <col min="496" max="497" width="5.5703125" style="1" customWidth="1"/>
    <col min="498" max="505" width="6.5703125" style="1" customWidth="1"/>
    <col min="506" max="506" width="6.7109375" style="1" customWidth="1"/>
    <col min="507" max="507" width="9.85546875" style="1" customWidth="1"/>
    <col min="508" max="509" width="9" style="1" customWidth="1"/>
    <col min="510" max="510" width="8" style="1" customWidth="1"/>
    <col min="511" max="511" width="9.140625" style="1" customWidth="1"/>
    <col min="512" max="512" width="7" style="1" customWidth="1"/>
    <col min="513" max="513" width="8" style="1" customWidth="1"/>
    <col min="514" max="514" width="27.7109375" style="1" customWidth="1"/>
    <col min="515" max="515" width="16" style="1" customWidth="1"/>
    <col min="516" max="715" width="11.28515625" style="1" customWidth="1"/>
    <col min="716" max="716" width="31.42578125" style="1" customWidth="1"/>
    <col min="717" max="717" width="8.7109375" style="1" customWidth="1"/>
    <col min="718" max="718" width="6.42578125" style="1" customWidth="1"/>
    <col min="719" max="719" width="7.5703125" style="1" customWidth="1"/>
    <col min="720" max="723" width="5.5703125" style="1" customWidth="1"/>
    <col min="724" max="724" width="7" style="1" customWidth="1"/>
    <col min="725" max="725" width="5.5703125" style="1" customWidth="1"/>
    <col min="726" max="728" width="8" style="1" customWidth="1"/>
    <col min="729" max="729" width="9.42578125" style="1" customWidth="1"/>
    <col min="730" max="730" width="8.5703125" style="1" customWidth="1"/>
    <col min="731" max="732" width="5.5703125" style="1" customWidth="1"/>
    <col min="733" max="733" width="6.28515625" style="1" customWidth="1"/>
    <col min="734" max="734" width="9.140625" style="1" customWidth="1"/>
    <col min="735" max="736" width="6.5703125" style="1" customWidth="1"/>
    <col min="737" max="737" width="7.5703125" style="1" customWidth="1"/>
    <col min="738" max="738" width="3.28515625" style="1" customWidth="1"/>
    <col min="739" max="740" width="5.5703125" style="1" customWidth="1"/>
    <col min="741" max="741" width="7.7109375" style="1" customWidth="1"/>
    <col min="742" max="743" width="5.5703125" style="1" customWidth="1"/>
    <col min="744" max="745" width="6.28515625" style="1" customWidth="1"/>
    <col min="746" max="747" width="5.5703125" style="1" customWidth="1"/>
    <col min="748" max="748" width="6.5703125" style="1" customWidth="1"/>
    <col min="749" max="749" width="5.5703125" style="1" customWidth="1"/>
    <col min="750" max="750" width="6.5703125" style="1" customWidth="1"/>
    <col min="751" max="751" width="6.28515625" style="1" customWidth="1"/>
    <col min="752" max="753" width="5.5703125" style="1" customWidth="1"/>
    <col min="754" max="761" width="6.5703125" style="1" customWidth="1"/>
    <col min="762" max="762" width="6.7109375" style="1" customWidth="1"/>
    <col min="763" max="763" width="9.85546875" style="1" customWidth="1"/>
    <col min="764" max="765" width="9" style="1" customWidth="1"/>
    <col min="766" max="766" width="8" style="1" customWidth="1"/>
    <col min="767" max="767" width="9.140625" style="1" customWidth="1"/>
    <col min="768" max="768" width="7" style="1" customWidth="1"/>
    <col min="769" max="769" width="8" style="1" customWidth="1"/>
    <col min="770" max="770" width="27.7109375" style="1" customWidth="1"/>
    <col min="771" max="771" width="16" style="1" customWidth="1"/>
    <col min="772" max="971" width="11.28515625" style="1" customWidth="1"/>
    <col min="972" max="972" width="31.42578125" style="1" customWidth="1"/>
    <col min="973" max="973" width="8.7109375" style="1" customWidth="1"/>
    <col min="974" max="974" width="6.42578125" style="1" customWidth="1"/>
    <col min="975" max="975" width="7.5703125" style="1" customWidth="1"/>
    <col min="976" max="979" width="5.5703125" style="1" customWidth="1"/>
    <col min="980" max="980" width="7" style="1" customWidth="1"/>
    <col min="981" max="981" width="5.5703125" style="1" customWidth="1"/>
    <col min="982" max="984" width="8" style="1" customWidth="1"/>
    <col min="985" max="985" width="9.42578125" style="1" customWidth="1"/>
    <col min="986" max="986" width="8.5703125" style="1" customWidth="1"/>
    <col min="987" max="988" width="5.5703125" style="1" customWidth="1"/>
    <col min="989" max="989" width="6.28515625" style="1" customWidth="1"/>
    <col min="990" max="990" width="9.140625" style="1" customWidth="1"/>
    <col min="991" max="992" width="6.5703125" style="1" customWidth="1"/>
    <col min="993" max="993" width="7.5703125" style="1" customWidth="1"/>
    <col min="994" max="994" width="3.28515625" style="1" customWidth="1"/>
    <col min="995" max="996" width="5.5703125" style="1" customWidth="1"/>
    <col min="997" max="997" width="7.7109375" style="1" customWidth="1"/>
    <col min="998" max="999" width="5.5703125" style="1" customWidth="1"/>
    <col min="1000" max="1001" width="6.28515625" style="1" customWidth="1"/>
    <col min="1002" max="1003" width="5.5703125" style="1" customWidth="1"/>
    <col min="1004" max="1004" width="6.5703125" style="1" customWidth="1"/>
    <col min="1005" max="1005" width="5.5703125" style="1" customWidth="1"/>
    <col min="1006" max="1006" width="6.5703125" style="1" customWidth="1"/>
    <col min="1007" max="1007" width="6.28515625" style="1" customWidth="1"/>
    <col min="1008" max="1009" width="5.5703125" style="1" customWidth="1"/>
    <col min="1010" max="1017" width="6.5703125" style="1" customWidth="1"/>
    <col min="1018" max="1018" width="6.7109375" style="1" customWidth="1"/>
    <col min="1019" max="1019" width="9.85546875" style="1" customWidth="1"/>
    <col min="1020" max="1021" width="9" style="1" customWidth="1"/>
    <col min="1022" max="1022" width="8" style="1" customWidth="1"/>
    <col min="1023" max="1023" width="9.140625" style="1" customWidth="1"/>
    <col min="1024" max="1025" width="7" style="1" customWidth="1"/>
  </cols>
  <sheetData>
    <row r="1" spans="1:34" ht="35.25" x14ac:dyDescent="0.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</row>
    <row r="2" spans="1:34" ht="20.25" x14ac:dyDescent="0.3">
      <c r="A2" s="2" t="s">
        <v>1</v>
      </c>
      <c r="B2" s="3">
        <f>AC9</f>
        <v>236.4</v>
      </c>
      <c r="C2" s="4"/>
      <c r="D2" s="5"/>
      <c r="K2" s="6"/>
    </row>
    <row r="3" spans="1:34" ht="20.25" x14ac:dyDescent="0.3">
      <c r="A3" s="2" t="s">
        <v>2</v>
      </c>
      <c r="B3" s="3">
        <f>AD25</f>
        <v>194</v>
      </c>
      <c r="C3" s="4"/>
      <c r="D3" s="4"/>
      <c r="K3" s="6"/>
    </row>
    <row r="4" spans="1:34" ht="20.25" x14ac:dyDescent="0.3">
      <c r="A4" s="2" t="s">
        <v>3</v>
      </c>
      <c r="B4" s="3">
        <f>AE9</f>
        <v>42.400000000000006</v>
      </c>
      <c r="C4" s="4"/>
      <c r="D4" s="4"/>
      <c r="J4" s="7"/>
      <c r="K4" s="7"/>
      <c r="L4" s="7"/>
      <c r="M4" s="7"/>
      <c r="N4" s="7"/>
    </row>
    <row r="5" spans="1:34" x14ac:dyDescent="0.25">
      <c r="G5" s="6"/>
      <c r="H5" s="6"/>
      <c r="K5" s="7"/>
      <c r="L5" s="7"/>
      <c r="M5" s="7"/>
      <c r="N5" s="7"/>
      <c r="O5" s="6"/>
      <c r="P5" s="6"/>
      <c r="Q5" s="6"/>
      <c r="R5" s="6"/>
    </row>
    <row r="6" spans="1:34" x14ac:dyDescent="0.25">
      <c r="B6" s="100" t="s">
        <v>4</v>
      </c>
      <c r="C6" s="100"/>
      <c r="D6" s="100"/>
      <c r="E6" s="100"/>
      <c r="F6" s="100"/>
      <c r="G6" s="101" t="s">
        <v>5</v>
      </c>
      <c r="H6" s="101"/>
      <c r="I6" s="101"/>
      <c r="J6" s="101" t="s">
        <v>6</v>
      </c>
      <c r="K6" s="101"/>
      <c r="L6" s="102" t="s">
        <v>7</v>
      </c>
      <c r="M6" s="102"/>
      <c r="N6" s="102"/>
      <c r="O6" s="102"/>
      <c r="P6" s="102"/>
      <c r="Q6" s="102"/>
      <c r="R6" s="102" t="s">
        <v>8</v>
      </c>
      <c r="S6" s="102"/>
      <c r="T6" s="8" t="s">
        <v>9</v>
      </c>
      <c r="U6" s="9" t="s">
        <v>10</v>
      </c>
    </row>
    <row r="7" spans="1:34" s="23" customFormat="1" ht="186" customHeight="1" x14ac:dyDescent="0.25">
      <c r="A7" s="10" t="s">
        <v>11</v>
      </c>
      <c r="B7" s="11" t="s">
        <v>12</v>
      </c>
      <c r="C7" s="12"/>
      <c r="D7" s="11" t="s">
        <v>13</v>
      </c>
      <c r="E7" s="13"/>
      <c r="F7" s="11" t="s">
        <v>14</v>
      </c>
      <c r="G7" s="11" t="s">
        <v>15</v>
      </c>
      <c r="H7" s="14" t="s">
        <v>16</v>
      </c>
      <c r="I7" s="15" t="s">
        <v>43</v>
      </c>
      <c r="J7" s="11" t="s">
        <v>17</v>
      </c>
      <c r="K7" s="16"/>
      <c r="L7" s="11" t="s">
        <v>15</v>
      </c>
      <c r="M7" s="12" t="s">
        <v>18</v>
      </c>
      <c r="N7" s="12" t="s">
        <v>19</v>
      </c>
      <c r="O7" s="16" t="s">
        <v>20</v>
      </c>
      <c r="P7" s="14" t="s">
        <v>16</v>
      </c>
      <c r="Q7" s="14"/>
      <c r="R7" s="11" t="s">
        <v>17</v>
      </c>
      <c r="S7" s="16"/>
      <c r="T7" s="17" t="s">
        <v>21</v>
      </c>
      <c r="U7" s="17" t="s">
        <v>21</v>
      </c>
      <c r="V7" s="18" t="s">
        <v>22</v>
      </c>
      <c r="W7" s="19" t="s">
        <v>23</v>
      </c>
      <c r="X7" s="19" t="s">
        <v>24</v>
      </c>
      <c r="Y7" s="19" t="s">
        <v>25</v>
      </c>
      <c r="Z7" s="20" t="s">
        <v>26</v>
      </c>
      <c r="AA7" s="21" t="s">
        <v>27</v>
      </c>
      <c r="AB7" s="21" t="s">
        <v>28</v>
      </c>
      <c r="AC7" s="22" t="s">
        <v>29</v>
      </c>
      <c r="AD7" s="21" t="s">
        <v>30</v>
      </c>
      <c r="AE7" s="21" t="s">
        <v>31</v>
      </c>
    </row>
    <row r="8" spans="1:34" ht="25.15" customHeight="1" x14ac:dyDescent="0.25">
      <c r="A8" s="24" t="s">
        <v>32</v>
      </c>
      <c r="B8" s="25">
        <f>'[1]Structure 2nde'!F9</f>
        <v>5</v>
      </c>
      <c r="C8" s="26"/>
      <c r="D8" s="26">
        <v>6</v>
      </c>
      <c r="E8" s="27"/>
      <c r="F8" s="27">
        <f>'[1]Structure 2nde'!F14</f>
        <v>1.5</v>
      </c>
      <c r="G8" s="25">
        <f>'[1]Structure 1ère'!J12</f>
        <v>4</v>
      </c>
      <c r="H8" s="28">
        <v>4</v>
      </c>
      <c r="I8" s="29">
        <v>1.5</v>
      </c>
      <c r="J8" s="25">
        <f>'[1]Structure 1ère'!F24</f>
        <v>3</v>
      </c>
      <c r="K8" s="30"/>
      <c r="L8" s="25">
        <v>6</v>
      </c>
      <c r="M8" s="26">
        <f>'[1]Structure Terminale'!J17</f>
        <v>3</v>
      </c>
      <c r="N8" s="26">
        <f>'[1]Structure Terminale'!J18</f>
        <v>3</v>
      </c>
      <c r="O8" s="29">
        <f>'[1]Structure Terminale'!F8/4</f>
        <v>0.5</v>
      </c>
      <c r="P8" s="28">
        <v>6</v>
      </c>
      <c r="Q8" s="28"/>
      <c r="R8" s="25">
        <v>4</v>
      </c>
      <c r="S8" s="27"/>
      <c r="T8" s="31">
        <v>11</v>
      </c>
      <c r="U8" s="32">
        <v>10</v>
      </c>
      <c r="V8" s="33"/>
      <c r="W8" s="34"/>
      <c r="X8" s="34"/>
      <c r="Y8" s="34"/>
      <c r="Z8" s="34"/>
      <c r="AA8" s="34"/>
      <c r="AB8" s="34"/>
      <c r="AC8" s="34"/>
      <c r="AD8" s="34"/>
      <c r="AE8" s="34"/>
    </row>
    <row r="9" spans="1:34" ht="25.15" customHeight="1" x14ac:dyDescent="0.25">
      <c r="A9" s="35" t="s">
        <v>33</v>
      </c>
      <c r="B9" s="36">
        <v>11</v>
      </c>
      <c r="C9" s="37"/>
      <c r="D9" s="37">
        <v>2</v>
      </c>
      <c r="E9" s="38"/>
      <c r="F9" s="39">
        <v>12</v>
      </c>
      <c r="G9" s="36">
        <v>5</v>
      </c>
      <c r="H9" s="40">
        <v>2</v>
      </c>
      <c r="I9" s="41">
        <v>1</v>
      </c>
      <c r="J9" s="36">
        <v>4</v>
      </c>
      <c r="K9" s="41"/>
      <c r="L9" s="36">
        <v>4</v>
      </c>
      <c r="M9" s="37">
        <v>2</v>
      </c>
      <c r="N9" s="37">
        <v>1</v>
      </c>
      <c r="O9" s="42">
        <v>9</v>
      </c>
      <c r="P9" s="43">
        <v>1</v>
      </c>
      <c r="Q9" s="43"/>
      <c r="R9" s="36">
        <f>'[1]Structure Générale'!E19</f>
        <v>6</v>
      </c>
      <c r="S9" s="38"/>
      <c r="T9" s="44">
        <v>1</v>
      </c>
      <c r="U9" s="45">
        <v>1</v>
      </c>
      <c r="V9" s="46">
        <f>SUMPRODUCT(B8:F8*B9:F9)</f>
        <v>85</v>
      </c>
      <c r="W9" s="47">
        <f>SUMPRODUCT(G8:K8*G9:K9)</f>
        <v>41.5</v>
      </c>
      <c r="X9" s="47">
        <f>SUMPRODUCT(L8:S8*L9:S9)</f>
        <v>67.5</v>
      </c>
      <c r="Y9" s="47">
        <f>SUMPRODUCT(T8:U8*T9:U9)</f>
        <v>21</v>
      </c>
      <c r="Z9" s="47">
        <f>SUM(V9:Y9)</f>
        <v>215</v>
      </c>
      <c r="AA9" s="48">
        <f>SUM(W9:X9)*0.1</f>
        <v>10.9</v>
      </c>
      <c r="AB9" s="48">
        <f>Y9*0.5</f>
        <v>10.5</v>
      </c>
      <c r="AC9" s="49">
        <f>SUM(Z9:AB9)</f>
        <v>236.4</v>
      </c>
      <c r="AD9" s="47">
        <f>SUM(AD10:AD23)</f>
        <v>194</v>
      </c>
      <c r="AE9" s="48">
        <f>AC9-AD9</f>
        <v>42.400000000000006</v>
      </c>
    </row>
    <row r="10" spans="1:34" ht="25.15" customHeight="1" x14ac:dyDescent="0.25">
      <c r="A10" s="103" t="s">
        <v>34</v>
      </c>
      <c r="B10" s="80">
        <v>1</v>
      </c>
      <c r="C10" s="81"/>
      <c r="D10" s="81">
        <v>1</v>
      </c>
      <c r="E10" s="82"/>
      <c r="F10" s="83"/>
      <c r="G10" s="84">
        <v>2</v>
      </c>
      <c r="H10" s="85"/>
      <c r="I10" s="83"/>
      <c r="J10" s="84"/>
      <c r="K10" s="83"/>
      <c r="L10" s="84"/>
      <c r="M10" s="86"/>
      <c r="N10" s="86"/>
      <c r="O10" s="83">
        <v>4</v>
      </c>
      <c r="P10" s="85"/>
      <c r="Q10" s="85"/>
      <c r="R10" s="84"/>
      <c r="S10" s="87"/>
      <c r="T10" s="88"/>
      <c r="U10" s="89"/>
      <c r="V10" s="46">
        <f t="shared" ref="V10:V22" si="0">SUMPRODUCT($B$8:$F$8*B10:F10)</f>
        <v>11</v>
      </c>
      <c r="W10" s="47">
        <f t="shared" ref="W10:W20" si="1">SUMPRODUCT($G$8:$K$8*G10:K10)</f>
        <v>8</v>
      </c>
      <c r="X10" s="47">
        <f t="shared" ref="X10:X20" si="2">SUMPRODUCT($L$8:$S$8*L10:S10)</f>
        <v>2</v>
      </c>
      <c r="Y10" s="47"/>
      <c r="Z10" s="47">
        <f t="shared" ref="Z10:Z20" si="3">SUMPRODUCT(B10:U10,$B$8:$U$8)</f>
        <v>21</v>
      </c>
      <c r="AA10" s="49">
        <f t="shared" ref="AA10:AA20" si="4">IF(SUM(W10:X10)&gt;10,1,(SUM(W10:X10)*0.1))</f>
        <v>1</v>
      </c>
      <c r="AB10" s="61">
        <f t="shared" ref="AB10:AB14" si="5">Y10*0.5</f>
        <v>0</v>
      </c>
      <c r="AC10" s="61">
        <f t="shared" ref="AC10:AC14" si="6">Z10+AA10+AB10</f>
        <v>22</v>
      </c>
      <c r="AD10" s="49">
        <v>18</v>
      </c>
      <c r="AE10" s="49">
        <f>AC10-AD10</f>
        <v>4</v>
      </c>
      <c r="AF10" s="1" t="str">
        <f t="shared" ref="AF10:AF21" si="7">A10</f>
        <v>ALLASAN</v>
      </c>
    </row>
    <row r="11" spans="1:34" ht="25.15" customHeight="1" x14ac:dyDescent="0.25">
      <c r="A11" s="103" t="s">
        <v>35</v>
      </c>
      <c r="B11" s="80">
        <v>1</v>
      </c>
      <c r="C11" s="81"/>
      <c r="D11" s="81"/>
      <c r="E11" s="82"/>
      <c r="F11" s="83">
        <v>1</v>
      </c>
      <c r="G11" s="84"/>
      <c r="H11" s="85"/>
      <c r="I11" s="83"/>
      <c r="J11" s="84"/>
      <c r="K11" s="83"/>
      <c r="L11" s="84">
        <v>1</v>
      </c>
      <c r="M11" s="86"/>
      <c r="N11" s="86">
        <v>1</v>
      </c>
      <c r="O11" s="83"/>
      <c r="P11" s="85"/>
      <c r="Q11" s="85"/>
      <c r="R11" s="84">
        <v>1</v>
      </c>
      <c r="S11" s="87"/>
      <c r="T11" s="88"/>
      <c r="U11" s="89"/>
      <c r="V11" s="46">
        <f t="shared" si="0"/>
        <v>6.5</v>
      </c>
      <c r="W11" s="47">
        <f t="shared" si="1"/>
        <v>0</v>
      </c>
      <c r="X11" s="47">
        <f t="shared" si="2"/>
        <v>13</v>
      </c>
      <c r="Y11" s="47"/>
      <c r="Z11" s="47">
        <f t="shared" si="3"/>
        <v>19.5</v>
      </c>
      <c r="AA11" s="49">
        <f t="shared" si="4"/>
        <v>1</v>
      </c>
      <c r="AB11" s="61">
        <f t="shared" si="5"/>
        <v>0</v>
      </c>
      <c r="AC11" s="61">
        <f t="shared" si="6"/>
        <v>20.5</v>
      </c>
      <c r="AD11" s="60">
        <v>15</v>
      </c>
      <c r="AE11" s="49">
        <f t="shared" ref="AE11:AE23" si="8">AC11-AD11</f>
        <v>5.5</v>
      </c>
      <c r="AF11" s="1" t="str">
        <f t="shared" si="7"/>
        <v>CAHOUZARD</v>
      </c>
    </row>
    <row r="12" spans="1:34" ht="25.15" customHeight="1" x14ac:dyDescent="0.25">
      <c r="A12" s="103" t="s">
        <v>49</v>
      </c>
      <c r="B12" s="92"/>
      <c r="C12" s="93"/>
      <c r="D12" s="93"/>
      <c r="E12" s="94"/>
      <c r="F12" s="95"/>
      <c r="G12" s="92"/>
      <c r="H12" s="96"/>
      <c r="I12" s="95"/>
      <c r="J12" s="92"/>
      <c r="K12" s="95"/>
      <c r="L12" s="92"/>
      <c r="M12" s="93"/>
      <c r="N12" s="93"/>
      <c r="O12" s="95"/>
      <c r="P12" s="96"/>
      <c r="Q12" s="96"/>
      <c r="R12" s="92"/>
      <c r="S12" s="94"/>
      <c r="T12" s="97"/>
      <c r="U12" s="98">
        <v>1</v>
      </c>
      <c r="V12" s="46">
        <f t="shared" si="0"/>
        <v>0</v>
      </c>
      <c r="W12" s="47">
        <f t="shared" si="1"/>
        <v>0</v>
      </c>
      <c r="X12" s="47">
        <f t="shared" si="2"/>
        <v>0</v>
      </c>
      <c r="Y12" s="47">
        <v>10</v>
      </c>
      <c r="Z12" s="47">
        <f t="shared" si="3"/>
        <v>10</v>
      </c>
      <c r="AA12" s="49">
        <f t="shared" si="4"/>
        <v>0</v>
      </c>
      <c r="AB12" s="61">
        <f t="shared" si="5"/>
        <v>5</v>
      </c>
      <c r="AC12" s="61">
        <f t="shared" si="6"/>
        <v>15</v>
      </c>
      <c r="AD12" s="60">
        <v>15</v>
      </c>
      <c r="AE12" s="49">
        <f t="shared" si="8"/>
        <v>0</v>
      </c>
      <c r="AF12" s="103" t="s">
        <v>49</v>
      </c>
      <c r="AH12" s="1" t="s">
        <v>50</v>
      </c>
    </row>
    <row r="13" spans="1:34" ht="25.15" customHeight="1" x14ac:dyDescent="0.25">
      <c r="A13" s="103" t="s">
        <v>36</v>
      </c>
      <c r="B13" s="80"/>
      <c r="C13" s="81"/>
      <c r="D13" s="81"/>
      <c r="E13" s="82"/>
      <c r="F13" s="83"/>
      <c r="G13" s="84"/>
      <c r="H13" s="85">
        <v>1</v>
      </c>
      <c r="I13" s="83"/>
      <c r="J13" s="84"/>
      <c r="K13" s="83"/>
      <c r="L13" s="84"/>
      <c r="M13" s="86"/>
      <c r="N13" s="86"/>
      <c r="O13" s="83"/>
      <c r="P13" s="85">
        <v>1</v>
      </c>
      <c r="Q13" s="85"/>
      <c r="R13" s="84"/>
      <c r="S13" s="87"/>
      <c r="T13" s="88"/>
      <c r="U13" s="89"/>
      <c r="V13" s="46">
        <f t="shared" si="0"/>
        <v>0</v>
      </c>
      <c r="W13" s="47">
        <f t="shared" si="1"/>
        <v>4</v>
      </c>
      <c r="X13" s="47">
        <f t="shared" si="2"/>
        <v>6</v>
      </c>
      <c r="Y13" s="47"/>
      <c r="Z13" s="47">
        <f t="shared" si="3"/>
        <v>10</v>
      </c>
      <c r="AA13" s="49">
        <f t="shared" si="4"/>
        <v>1</v>
      </c>
      <c r="AB13" s="61">
        <f t="shared" si="5"/>
        <v>0</v>
      </c>
      <c r="AC13" s="61">
        <f t="shared" si="6"/>
        <v>11</v>
      </c>
      <c r="AD13" s="49">
        <v>8</v>
      </c>
      <c r="AE13" s="49">
        <f t="shared" si="8"/>
        <v>3</v>
      </c>
      <c r="AF13" s="1" t="str">
        <f t="shared" si="7"/>
        <v>CLAVE</v>
      </c>
      <c r="AG13" s="6"/>
    </row>
    <row r="14" spans="1:34" ht="25.15" customHeight="1" x14ac:dyDescent="0.25">
      <c r="A14" s="103" t="s">
        <v>37</v>
      </c>
      <c r="B14" s="80">
        <v>1</v>
      </c>
      <c r="C14" s="81"/>
      <c r="D14" s="81"/>
      <c r="E14" s="82"/>
      <c r="F14" s="83">
        <v>1</v>
      </c>
      <c r="G14" s="84"/>
      <c r="H14" s="85"/>
      <c r="I14" s="83"/>
      <c r="J14" s="84"/>
      <c r="K14" s="83"/>
      <c r="L14" s="84">
        <v>1</v>
      </c>
      <c r="M14" s="86">
        <v>1</v>
      </c>
      <c r="N14" s="86"/>
      <c r="O14" s="83"/>
      <c r="P14" s="85"/>
      <c r="Q14" s="85"/>
      <c r="R14" s="84">
        <v>2</v>
      </c>
      <c r="S14" s="87"/>
      <c r="T14" s="88"/>
      <c r="U14" s="89"/>
      <c r="V14" s="46">
        <f t="shared" si="0"/>
        <v>6.5</v>
      </c>
      <c r="W14" s="47">
        <f t="shared" si="1"/>
        <v>0</v>
      </c>
      <c r="X14" s="47">
        <f t="shared" si="2"/>
        <v>17</v>
      </c>
      <c r="Y14" s="47"/>
      <c r="Z14" s="47">
        <f t="shared" si="3"/>
        <v>23.5</v>
      </c>
      <c r="AA14" s="49">
        <f t="shared" si="4"/>
        <v>1</v>
      </c>
      <c r="AB14" s="61">
        <f t="shared" si="5"/>
        <v>0</v>
      </c>
      <c r="AC14" s="61">
        <f t="shared" si="6"/>
        <v>24.5</v>
      </c>
      <c r="AD14" s="49">
        <v>18</v>
      </c>
      <c r="AE14" s="49">
        <f t="shared" si="8"/>
        <v>6.5</v>
      </c>
      <c r="AF14" s="1" t="str">
        <f t="shared" si="7"/>
        <v>LEPOIVRE</v>
      </c>
    </row>
    <row r="15" spans="1:34" ht="25.15" customHeight="1" x14ac:dyDescent="0.25">
      <c r="A15" s="103" t="s">
        <v>38</v>
      </c>
      <c r="B15" s="92"/>
      <c r="C15" s="93"/>
      <c r="D15" s="93"/>
      <c r="E15" s="94"/>
      <c r="F15" s="95"/>
      <c r="G15" s="92"/>
      <c r="H15" s="96"/>
      <c r="I15" s="95"/>
      <c r="J15" s="92"/>
      <c r="K15" s="95"/>
      <c r="L15" s="92"/>
      <c r="M15" s="93"/>
      <c r="N15" s="93"/>
      <c r="O15" s="95"/>
      <c r="P15" s="96"/>
      <c r="Q15" s="96"/>
      <c r="R15" s="92"/>
      <c r="S15" s="94"/>
      <c r="T15" s="97">
        <v>1</v>
      </c>
      <c r="U15" s="98"/>
      <c r="V15" s="62">
        <f t="shared" si="0"/>
        <v>0</v>
      </c>
      <c r="W15" s="63">
        <f t="shared" si="1"/>
        <v>0</v>
      </c>
      <c r="X15" s="63">
        <f t="shared" si="2"/>
        <v>0</v>
      </c>
      <c r="Y15" s="63">
        <v>11</v>
      </c>
      <c r="Z15" s="63">
        <f t="shared" si="3"/>
        <v>11</v>
      </c>
      <c r="AA15" s="61">
        <f t="shared" si="4"/>
        <v>0</v>
      </c>
      <c r="AB15" s="61">
        <f>Y15*0.5</f>
        <v>5.5</v>
      </c>
      <c r="AC15" s="61">
        <f>Z15+AA15+AB15</f>
        <v>16.5</v>
      </c>
      <c r="AD15" s="61">
        <v>15</v>
      </c>
      <c r="AE15" s="49">
        <f t="shared" si="8"/>
        <v>1.5</v>
      </c>
      <c r="AF15" s="64" t="str">
        <f t="shared" si="7"/>
        <v>LIGNER</v>
      </c>
      <c r="AH15" s="65"/>
    </row>
    <row r="16" spans="1:34" ht="25.15" customHeight="1" x14ac:dyDescent="0.25">
      <c r="A16" s="103" t="s">
        <v>44</v>
      </c>
      <c r="B16" s="80">
        <v>2</v>
      </c>
      <c r="C16" s="81"/>
      <c r="D16" s="81"/>
      <c r="E16" s="82"/>
      <c r="F16" s="90">
        <v>2</v>
      </c>
      <c r="G16" s="80">
        <v>1</v>
      </c>
      <c r="H16" s="91"/>
      <c r="I16" s="90"/>
      <c r="J16" s="80"/>
      <c r="K16" s="90"/>
      <c r="L16" s="84"/>
      <c r="M16" s="86"/>
      <c r="N16" s="86"/>
      <c r="O16" s="83"/>
      <c r="P16" s="85"/>
      <c r="Q16" s="85"/>
      <c r="R16" s="84">
        <v>1</v>
      </c>
      <c r="S16" s="87"/>
      <c r="T16" s="88"/>
      <c r="U16" s="89"/>
      <c r="V16" s="46">
        <f t="shared" si="0"/>
        <v>13</v>
      </c>
      <c r="W16" s="47">
        <f t="shared" si="1"/>
        <v>4</v>
      </c>
      <c r="X16" s="47">
        <f t="shared" si="2"/>
        <v>4</v>
      </c>
      <c r="Y16" s="47"/>
      <c r="Z16" s="47">
        <f t="shared" si="3"/>
        <v>21</v>
      </c>
      <c r="AA16" s="49">
        <f t="shared" si="4"/>
        <v>0.8</v>
      </c>
      <c r="AB16" s="49">
        <f t="shared" ref="AB10:AB20" si="9">IF(SUM(X16:Y16)&gt;10,1,(SUM(X16:Y16)*0.1))</f>
        <v>0.4</v>
      </c>
      <c r="AC16" s="61">
        <f t="shared" ref="AC16:AC22" si="10">Z16+AA16+AB16</f>
        <v>22.2</v>
      </c>
      <c r="AD16" s="49">
        <v>18</v>
      </c>
      <c r="AE16" s="49">
        <f t="shared" si="8"/>
        <v>4.1999999999999993</v>
      </c>
      <c r="AF16" s="1" t="str">
        <f t="shared" si="7"/>
        <v>MACRON MAGNIN</v>
      </c>
    </row>
    <row r="17" spans="1:34" ht="25.15" customHeight="1" x14ac:dyDescent="0.25">
      <c r="A17" s="103" t="s">
        <v>45</v>
      </c>
      <c r="B17" s="80">
        <v>1</v>
      </c>
      <c r="C17" s="81"/>
      <c r="D17" s="81"/>
      <c r="E17" s="82"/>
      <c r="F17" s="83">
        <v>3</v>
      </c>
      <c r="G17" s="84"/>
      <c r="H17" s="85"/>
      <c r="I17" s="83"/>
      <c r="J17" s="84">
        <v>2</v>
      </c>
      <c r="K17" s="83"/>
      <c r="L17" s="84">
        <v>1</v>
      </c>
      <c r="M17" s="86"/>
      <c r="N17" s="86"/>
      <c r="O17" s="83"/>
      <c r="P17" s="85"/>
      <c r="Q17" s="85"/>
      <c r="R17" s="84"/>
      <c r="S17" s="87"/>
      <c r="T17" s="88"/>
      <c r="U17" s="89"/>
      <c r="V17" s="46">
        <f t="shared" si="0"/>
        <v>9.5</v>
      </c>
      <c r="W17" s="47">
        <f t="shared" si="1"/>
        <v>6</v>
      </c>
      <c r="X17" s="47">
        <f t="shared" si="2"/>
        <v>6</v>
      </c>
      <c r="Y17" s="47"/>
      <c r="Z17" s="47">
        <f t="shared" si="3"/>
        <v>21.5</v>
      </c>
      <c r="AA17" s="49">
        <f t="shared" si="4"/>
        <v>1</v>
      </c>
      <c r="AB17" s="49">
        <f t="shared" si="9"/>
        <v>0.60000000000000009</v>
      </c>
      <c r="AC17" s="61">
        <f t="shared" si="10"/>
        <v>23.1</v>
      </c>
      <c r="AD17" s="49">
        <v>18</v>
      </c>
      <c r="AE17" s="49">
        <f t="shared" si="8"/>
        <v>5.1000000000000014</v>
      </c>
      <c r="AF17" s="1" t="str">
        <f t="shared" si="7"/>
        <v>MAGNIN MACRON</v>
      </c>
    </row>
    <row r="18" spans="1:34" ht="25.15" customHeight="1" x14ac:dyDescent="0.25">
      <c r="A18" s="103" t="s">
        <v>39</v>
      </c>
      <c r="B18" s="80">
        <v>2</v>
      </c>
      <c r="C18" s="81"/>
      <c r="D18" s="81"/>
      <c r="E18" s="82"/>
      <c r="F18" s="83">
        <v>3</v>
      </c>
      <c r="G18" s="84"/>
      <c r="H18" s="85"/>
      <c r="I18" s="83"/>
      <c r="J18" s="84">
        <v>1</v>
      </c>
      <c r="K18" s="83"/>
      <c r="L18" s="84"/>
      <c r="M18" s="86"/>
      <c r="N18" s="86"/>
      <c r="O18" s="83"/>
      <c r="P18" s="85"/>
      <c r="Q18" s="85"/>
      <c r="R18" s="84"/>
      <c r="S18" s="87"/>
      <c r="T18" s="88"/>
      <c r="U18" s="89"/>
      <c r="V18" s="46">
        <f t="shared" si="0"/>
        <v>14.5</v>
      </c>
      <c r="W18" s="47">
        <f t="shared" si="1"/>
        <v>3</v>
      </c>
      <c r="X18" s="47">
        <f t="shared" si="2"/>
        <v>0</v>
      </c>
      <c r="Y18" s="47"/>
      <c r="Z18" s="47">
        <f t="shared" si="3"/>
        <v>17.5</v>
      </c>
      <c r="AA18" s="49">
        <f t="shared" si="4"/>
        <v>0.30000000000000004</v>
      </c>
      <c r="AB18" s="49">
        <f t="shared" si="9"/>
        <v>0</v>
      </c>
      <c r="AC18" s="61">
        <f t="shared" si="10"/>
        <v>17.8</v>
      </c>
      <c r="AD18" s="49">
        <v>15</v>
      </c>
      <c r="AE18" s="49">
        <f t="shared" si="8"/>
        <v>2.8000000000000007</v>
      </c>
      <c r="AF18" s="1" t="str">
        <f t="shared" si="7"/>
        <v>MANGAL</v>
      </c>
    </row>
    <row r="19" spans="1:34" ht="25.15" customHeight="1" x14ac:dyDescent="0.25">
      <c r="A19" s="103" t="s">
        <v>40</v>
      </c>
      <c r="B19" s="80">
        <v>1</v>
      </c>
      <c r="C19" s="81"/>
      <c r="D19" s="81">
        <v>1</v>
      </c>
      <c r="E19" s="82"/>
      <c r="F19" s="83">
        <v>2</v>
      </c>
      <c r="G19" s="84">
        <v>1</v>
      </c>
      <c r="H19" s="85"/>
      <c r="I19" s="83"/>
      <c r="J19" s="84">
        <v>1</v>
      </c>
      <c r="K19" s="83"/>
      <c r="L19" s="84"/>
      <c r="M19" s="86"/>
      <c r="N19" s="86"/>
      <c r="O19" s="83"/>
      <c r="P19" s="85"/>
      <c r="Q19" s="85"/>
      <c r="R19" s="84"/>
      <c r="S19" s="87"/>
      <c r="T19" s="88"/>
      <c r="U19" s="89"/>
      <c r="V19" s="46">
        <f t="shared" si="0"/>
        <v>14</v>
      </c>
      <c r="W19" s="47">
        <f t="shared" si="1"/>
        <v>7</v>
      </c>
      <c r="X19" s="47">
        <f t="shared" si="2"/>
        <v>0</v>
      </c>
      <c r="Y19" s="47"/>
      <c r="Z19" s="47">
        <f t="shared" si="3"/>
        <v>21</v>
      </c>
      <c r="AA19" s="49">
        <f t="shared" si="4"/>
        <v>0.70000000000000007</v>
      </c>
      <c r="AB19" s="49">
        <f t="shared" si="9"/>
        <v>0</v>
      </c>
      <c r="AC19" s="61">
        <f t="shared" si="10"/>
        <v>21.7</v>
      </c>
      <c r="AD19" s="49">
        <v>18</v>
      </c>
      <c r="AE19" s="49">
        <f t="shared" si="8"/>
        <v>3.6999999999999993</v>
      </c>
      <c r="AF19" s="1" t="str">
        <f t="shared" si="7"/>
        <v>MATURAFI</v>
      </c>
    </row>
    <row r="20" spans="1:34" ht="25.15" customHeight="1" x14ac:dyDescent="0.25">
      <c r="A20" s="103" t="s">
        <v>46</v>
      </c>
      <c r="B20" s="80">
        <v>1</v>
      </c>
      <c r="C20" s="81"/>
      <c r="D20" s="81"/>
      <c r="E20" s="82"/>
      <c r="F20" s="83"/>
      <c r="G20" s="84"/>
      <c r="H20" s="85"/>
      <c r="I20" s="83"/>
      <c r="J20" s="84"/>
      <c r="K20" s="83"/>
      <c r="L20" s="84"/>
      <c r="M20" s="86"/>
      <c r="N20" s="86"/>
      <c r="O20" s="83"/>
      <c r="P20" s="85"/>
      <c r="Q20" s="85"/>
      <c r="R20" s="84">
        <v>1</v>
      </c>
      <c r="S20" s="87"/>
      <c r="T20" s="88"/>
      <c r="U20" s="89"/>
      <c r="V20" s="46">
        <f t="shared" si="0"/>
        <v>5</v>
      </c>
      <c r="W20" s="47">
        <f t="shared" si="1"/>
        <v>0</v>
      </c>
      <c r="X20" s="47">
        <f t="shared" si="2"/>
        <v>4</v>
      </c>
      <c r="Y20" s="47"/>
      <c r="Z20" s="47">
        <f>SUMPRODUCT(B20:U20,$B$8:$U$8)</f>
        <v>9</v>
      </c>
      <c r="AA20" s="49">
        <f t="shared" si="4"/>
        <v>0.4</v>
      </c>
      <c r="AB20" s="49">
        <f t="shared" si="9"/>
        <v>0.4</v>
      </c>
      <c r="AC20" s="61">
        <v>9.4</v>
      </c>
      <c r="AD20" s="49">
        <v>9</v>
      </c>
      <c r="AE20" s="49">
        <v>0.4</v>
      </c>
      <c r="AF20" s="1" t="str">
        <f t="shared" si="7"/>
        <v>fstg a</v>
      </c>
      <c r="AH20" s="6"/>
    </row>
    <row r="21" spans="1:34" s="66" customFormat="1" ht="25.15" customHeight="1" x14ac:dyDescent="0.25">
      <c r="A21" s="103" t="s">
        <v>47</v>
      </c>
      <c r="B21" s="92">
        <v>1</v>
      </c>
      <c r="C21" s="93"/>
      <c r="D21" s="93"/>
      <c r="E21" s="94"/>
      <c r="F21" s="95"/>
      <c r="G21" s="92"/>
      <c r="H21" s="96"/>
      <c r="I21" s="95"/>
      <c r="J21" s="92"/>
      <c r="K21" s="95"/>
      <c r="L21" s="92"/>
      <c r="M21" s="93"/>
      <c r="N21" s="93"/>
      <c r="O21" s="95"/>
      <c r="P21" s="96"/>
      <c r="Q21" s="96"/>
      <c r="R21" s="92">
        <v>1</v>
      </c>
      <c r="S21" s="94"/>
      <c r="T21" s="97"/>
      <c r="U21" s="98"/>
      <c r="V21" s="46">
        <f t="shared" si="0"/>
        <v>5</v>
      </c>
      <c r="W21" s="47">
        <f t="shared" ref="W21:W22" si="11">SUMPRODUCT($G$8:$K$8*G21:K21)</f>
        <v>0</v>
      </c>
      <c r="X21" s="47">
        <f t="shared" ref="X21:X22" si="12">SUMPRODUCT($L$8:$S$8*L21:S21)</f>
        <v>4</v>
      </c>
      <c r="Y21" s="47"/>
      <c r="Z21" s="47">
        <f t="shared" ref="Z21" si="13">SUMPRODUCT(B21:U21,$B$8:$U$8)</f>
        <v>9</v>
      </c>
      <c r="AA21" s="49">
        <f t="shared" ref="AA21" si="14">IF(SUM(W21:X21)&gt;10,1,(SUM(W21:X21)*0.1))</f>
        <v>0.4</v>
      </c>
      <c r="AB21" s="49">
        <f t="shared" ref="AB21" si="15">IF(SUM(X21:Y21)&gt;10,1,(SUM(X21:Y21)*0.1))</f>
        <v>0.4</v>
      </c>
      <c r="AC21" s="61">
        <v>9.4</v>
      </c>
      <c r="AD21" s="49">
        <v>9</v>
      </c>
      <c r="AE21" s="49">
        <v>0.4</v>
      </c>
      <c r="AF21" s="66" t="str">
        <f t="shared" si="7"/>
        <v>fstg b</v>
      </c>
    </row>
    <row r="22" spans="1:34" ht="25.15" customHeight="1" x14ac:dyDescent="0.25">
      <c r="A22" s="103" t="s">
        <v>48</v>
      </c>
      <c r="B22" s="80"/>
      <c r="C22" s="81"/>
      <c r="D22" s="81"/>
      <c r="E22" s="82"/>
      <c r="F22" s="83"/>
      <c r="G22" s="84">
        <v>1</v>
      </c>
      <c r="H22" s="85">
        <v>1</v>
      </c>
      <c r="I22" s="83">
        <v>1</v>
      </c>
      <c r="J22" s="84"/>
      <c r="K22" s="83"/>
      <c r="L22" s="84">
        <v>1</v>
      </c>
      <c r="M22" s="86">
        <v>1</v>
      </c>
      <c r="N22" s="86"/>
      <c r="O22" s="83">
        <v>5</v>
      </c>
      <c r="P22" s="85"/>
      <c r="Q22" s="85"/>
      <c r="R22" s="84"/>
      <c r="S22" s="87"/>
      <c r="T22" s="88"/>
      <c r="U22" s="89"/>
      <c r="V22" s="46">
        <f t="shared" si="0"/>
        <v>0</v>
      </c>
      <c r="W22" s="47">
        <f t="shared" si="11"/>
        <v>9.5</v>
      </c>
      <c r="X22" s="47">
        <f t="shared" si="12"/>
        <v>11.5</v>
      </c>
      <c r="Y22" s="47"/>
      <c r="Z22" s="47">
        <f t="shared" ref="Z22" si="16">SUMPRODUCT(B22:U22,$B$8:$U$8)</f>
        <v>21</v>
      </c>
      <c r="AA22" s="49">
        <f t="shared" ref="AA22" si="17">IF(SUM(W22:X22)&gt;10,1,(SUM(W22:X22)*0.1))</f>
        <v>1</v>
      </c>
      <c r="AB22" s="49">
        <f t="shared" ref="AB22" si="18">IF(SUM(X22:Y22)&gt;10,1,(SUM(X22:Y22)*0.1))</f>
        <v>1</v>
      </c>
      <c r="AC22" s="61">
        <f t="shared" si="10"/>
        <v>23</v>
      </c>
      <c r="AD22" s="49">
        <v>18</v>
      </c>
      <c r="AE22" s="49">
        <f t="shared" si="8"/>
        <v>5</v>
      </c>
    </row>
    <row r="23" spans="1:34" ht="25.15" customHeight="1" x14ac:dyDescent="0.25">
      <c r="A23" s="104"/>
      <c r="B23" s="50"/>
      <c r="C23" s="51"/>
      <c r="D23" s="51"/>
      <c r="E23" s="52"/>
      <c r="F23" s="53"/>
      <c r="G23" s="54"/>
      <c r="H23" s="55"/>
      <c r="I23" s="53"/>
      <c r="J23" s="54"/>
      <c r="K23" s="53"/>
      <c r="L23" s="54"/>
      <c r="M23" s="56"/>
      <c r="N23" s="56"/>
      <c r="O23" s="53"/>
      <c r="P23" s="55"/>
      <c r="Q23" s="55"/>
      <c r="R23" s="54"/>
      <c r="S23" s="57"/>
      <c r="T23" s="58"/>
      <c r="U23" s="59"/>
      <c r="V23" s="46">
        <f>SUMPRODUCT($B$8:$F$8*B23:F23)</f>
        <v>0</v>
      </c>
      <c r="W23" s="47">
        <f>SUMPRODUCT($G$8:$K$8*G23:K23)</f>
        <v>0</v>
      </c>
      <c r="X23" s="47">
        <f>SUMPRODUCT($L$8:$S$8*L23:S23)</f>
        <v>0</v>
      </c>
      <c r="Y23" s="47"/>
      <c r="Z23" s="47">
        <f>SUMPRODUCT(B23:U23,$B$8:$U$8)</f>
        <v>0</v>
      </c>
      <c r="AA23" s="49">
        <f>IF(SUM(W23:X23)&gt;10,1,(SUM(W23:X23)*0.1))</f>
        <v>0</v>
      </c>
      <c r="AB23" s="49">
        <f>IF(SUM(X23:Y23)&gt;10,1,(SUM(X23:Y23)*0.1))</f>
        <v>0</v>
      </c>
      <c r="AC23" s="49">
        <f>Z23+AA23</f>
        <v>0</v>
      </c>
      <c r="AD23" s="49">
        <v>0</v>
      </c>
      <c r="AE23" s="49">
        <f t="shared" si="8"/>
        <v>0</v>
      </c>
      <c r="AF23" s="1">
        <f>A23</f>
        <v>0</v>
      </c>
    </row>
    <row r="24" spans="1:34" ht="25.15" customHeight="1" x14ac:dyDescent="0.25">
      <c r="A24" s="67" t="s">
        <v>41</v>
      </c>
      <c r="B24" s="68">
        <f>B9-SUM(B10:B23)</f>
        <v>0</v>
      </c>
      <c r="C24" s="69"/>
      <c r="D24" s="70">
        <f>D9-SUM(D10:D23)</f>
        <v>0</v>
      </c>
      <c r="E24" s="70"/>
      <c r="F24" s="71">
        <f>F9-SUM(F10:F23)</f>
        <v>0</v>
      </c>
      <c r="G24" s="72">
        <f>G9-SUM(G10:G23)</f>
        <v>0</v>
      </c>
      <c r="H24" s="72">
        <f>H9-SUM(H10:H23)</f>
        <v>0</v>
      </c>
      <c r="I24" s="71"/>
      <c r="J24" s="68">
        <f t="shared" ref="J24:P24" si="19">J9-SUM(J10:J23)</f>
        <v>0</v>
      </c>
      <c r="K24" s="71">
        <f t="shared" si="19"/>
        <v>0</v>
      </c>
      <c r="L24" s="68">
        <f t="shared" si="19"/>
        <v>0</v>
      </c>
      <c r="M24" s="70">
        <f t="shared" si="19"/>
        <v>0</v>
      </c>
      <c r="N24" s="70">
        <f t="shared" si="19"/>
        <v>0</v>
      </c>
      <c r="O24" s="71">
        <f t="shared" si="19"/>
        <v>0</v>
      </c>
      <c r="P24" s="71">
        <f t="shared" si="19"/>
        <v>0</v>
      </c>
      <c r="Q24" s="73"/>
      <c r="R24" s="68">
        <f>R9-SUM(R10:R23)</f>
        <v>0</v>
      </c>
      <c r="S24" s="70">
        <f>S9-SUM(S10:S23)</f>
        <v>0</v>
      </c>
      <c r="T24" s="74"/>
      <c r="U24" s="75">
        <f>U9-SUM(U10:U23)</f>
        <v>0</v>
      </c>
      <c r="V24" s="76"/>
      <c r="W24" s="77"/>
      <c r="X24" s="77"/>
      <c r="Y24" s="77"/>
      <c r="Z24" s="77"/>
      <c r="AA24" s="77"/>
      <c r="AB24" s="78"/>
      <c r="AC24" s="77"/>
      <c r="AD24" s="77"/>
      <c r="AE24" s="77"/>
    </row>
    <row r="25" spans="1:34" x14ac:dyDescent="0.25">
      <c r="Z25" s="57" t="s">
        <v>42</v>
      </c>
      <c r="AA25" s="79">
        <f>SUM(AA10:AA23)</f>
        <v>8.6000000000000014</v>
      </c>
      <c r="AB25" s="79"/>
      <c r="AC25" s="57">
        <f>SUM(AC10:AC23)</f>
        <v>236.1</v>
      </c>
      <c r="AD25" s="57">
        <f>SUM(AD10:AD23)</f>
        <v>194</v>
      </c>
      <c r="AE25" s="57">
        <f>SUM(AE10:AE23)</f>
        <v>42.099999999999994</v>
      </c>
    </row>
    <row r="26" spans="1:34" x14ac:dyDescent="0.25">
      <c r="A26" s="66"/>
      <c r="B26" s="66"/>
      <c r="C26" s="66"/>
      <c r="D26" s="66"/>
    </row>
    <row r="27" spans="1:34" x14ac:dyDescent="0.25">
      <c r="A27" s="66"/>
      <c r="B27" s="66"/>
      <c r="C27" s="66"/>
      <c r="D27" s="66"/>
    </row>
  </sheetData>
  <mergeCells count="6">
    <mergeCell ref="A1:AE1"/>
    <mergeCell ref="B6:F6"/>
    <mergeCell ref="G6:I6"/>
    <mergeCell ref="J6:K6"/>
    <mergeCell ref="L6:Q6"/>
    <mergeCell ref="R6:S6"/>
  </mergeCells>
  <conditionalFormatting sqref="AE10:AE23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9" scale="45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newsted76@gmail.com</dc:creator>
  <dc:description/>
  <cp:lastModifiedBy>adjoint1</cp:lastModifiedBy>
  <cp:revision>1</cp:revision>
  <cp:lastPrinted>2022-06-16T14:46:02Z</cp:lastPrinted>
  <dcterms:created xsi:type="dcterms:W3CDTF">2022-06-11T18:10:33Z</dcterms:created>
  <dcterms:modified xsi:type="dcterms:W3CDTF">2022-07-01T13:23:49Z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