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book order information\"/>
    </mc:Choice>
  </mc:AlternateContent>
  <bookViews>
    <workbookView xWindow="0" yWindow="0" windowWidth="25445" windowHeight="10882"/>
  </bookViews>
  <sheets>
    <sheet name="Totals" sheetId="1" r:id="rId1"/>
    <sheet name="Itemized" sheetId="2" r:id="rId2"/>
  </sheets>
  <calcPr calcId="162913"/>
</workbook>
</file>

<file path=xl/calcChain.xml><?xml version="1.0" encoding="utf-8"?>
<calcChain xmlns="http://schemas.openxmlformats.org/spreadsheetml/2006/main">
  <c r="K62" i="2" l="1"/>
  <c r="M60" i="2"/>
  <c r="C56" i="2" l="1"/>
  <c r="D46" i="2" l="1"/>
  <c r="C46" i="2"/>
  <c r="M45" i="2" l="1"/>
  <c r="K36" i="2" l="1"/>
  <c r="C33" i="2"/>
  <c r="I30" i="2"/>
  <c r="M29" i="2"/>
  <c r="R1" i="2" l="1"/>
  <c r="D3" i="2" l="1"/>
  <c r="R4" i="2" l="1"/>
  <c r="C12" i="1" l="1"/>
  <c r="C10" i="1"/>
  <c r="C5" i="1"/>
  <c r="D1" i="2" l="1"/>
  <c r="C1" i="2"/>
  <c r="E1" i="2" l="1"/>
  <c r="F1" i="2"/>
  <c r="C14" i="1" l="1"/>
  <c r="J1" i="2" l="1"/>
  <c r="L1" i="2"/>
  <c r="N1" i="2"/>
  <c r="S1" i="2"/>
  <c r="T1" i="2"/>
  <c r="U1" i="2"/>
  <c r="D12" i="1" s="1"/>
  <c r="V1" i="2"/>
  <c r="W1" i="2"/>
  <c r="M1" i="2" l="1"/>
  <c r="Q1" i="2" l="1"/>
  <c r="K1" i="2" l="1"/>
  <c r="X1" i="2" l="1"/>
  <c r="H1" i="2" l="1"/>
  <c r="O1" i="2"/>
  <c r="P1" i="2" l="1"/>
  <c r="D3" i="1" s="1"/>
  <c r="I1" i="2" l="1"/>
  <c r="G1" i="2"/>
  <c r="D4" i="1" s="1"/>
  <c r="D20" i="1" l="1"/>
  <c r="E20" i="1" s="1"/>
  <c r="H20" i="1" s="1"/>
  <c r="D9" i="1"/>
  <c r="E9" i="1" s="1"/>
  <c r="H9" i="1" s="1"/>
  <c r="D14" i="1"/>
  <c r="D10" i="1"/>
  <c r="E10" i="1" s="1"/>
  <c r="H10" i="1" s="1"/>
  <c r="D11" i="1"/>
  <c r="E11" i="1" s="1"/>
  <c r="E12" i="1"/>
  <c r="H12" i="1" s="1"/>
  <c r="D8" i="1"/>
  <c r="E8" i="1" s="1"/>
  <c r="H8" i="1" s="1"/>
  <c r="D5" i="1"/>
  <c r="E5" i="1" s="1"/>
  <c r="H5" i="1" s="1"/>
  <c r="B1" i="1"/>
  <c r="E4" i="1" l="1"/>
  <c r="H4" i="1" s="1"/>
  <c r="E3" i="1"/>
  <c r="H3" i="1" s="1"/>
  <c r="D13" i="1"/>
  <c r="E13" i="1" s="1"/>
  <c r="H13" i="1" s="1"/>
  <c r="H11" i="1"/>
  <c r="D7" i="1"/>
  <c r="E7" i="1" s="1"/>
  <c r="H7" i="1" s="1"/>
  <c r="E14" i="1"/>
  <c r="D6" i="1"/>
  <c r="E6" i="1" s="1"/>
  <c r="H6" i="1" s="1"/>
  <c r="C15" i="1"/>
  <c r="D15" i="1" l="1"/>
  <c r="H14" i="1"/>
  <c r="G12" i="1"/>
  <c r="G11" i="1"/>
  <c r="G9" i="1"/>
  <c r="G6" i="1"/>
  <c r="G7" i="1"/>
  <c r="G3" i="1"/>
  <c r="G20" i="1"/>
  <c r="G10" i="1"/>
  <c r="G8" i="1"/>
  <c r="G5" i="1"/>
  <c r="G4" i="1"/>
  <c r="G14" i="1"/>
  <c r="G13" i="1"/>
  <c r="E15" i="1" l="1"/>
  <c r="H15" i="1" s="1"/>
  <c r="D22" i="1"/>
  <c r="G15" i="1"/>
</calcChain>
</file>

<file path=xl/sharedStrings.xml><?xml version="1.0" encoding="utf-8"?>
<sst xmlns="http://schemas.openxmlformats.org/spreadsheetml/2006/main" count="116" uniqueCount="68">
  <si>
    <t>lpfic</t>
  </si>
  <si>
    <t>lpnon</t>
  </si>
  <si>
    <t>Budget</t>
  </si>
  <si>
    <t>Spent to date</t>
  </si>
  <si>
    <t>Left to Spend</t>
  </si>
  <si>
    <t>To Date</t>
  </si>
  <si>
    <t>kl</t>
  </si>
  <si>
    <t>date</t>
  </si>
  <si>
    <t>BoCD</t>
  </si>
  <si>
    <t>DVD</t>
  </si>
  <si>
    <t>CD</t>
  </si>
  <si>
    <t xml:space="preserve"> </t>
  </si>
  <si>
    <t>Fiction</t>
  </si>
  <si>
    <t>Nonfiction</t>
  </si>
  <si>
    <t>Teen</t>
  </si>
  <si>
    <t>Large Print</t>
  </si>
  <si>
    <t>Reference</t>
  </si>
  <si>
    <t>Graphic Novels</t>
  </si>
  <si>
    <t>Magazines</t>
  </si>
  <si>
    <t>lpDVD</t>
  </si>
  <si>
    <t>vendor</t>
  </si>
  <si>
    <t>Databases</t>
  </si>
  <si>
    <t>Mags</t>
  </si>
  <si>
    <t>Category</t>
  </si>
  <si>
    <t>Misc.</t>
  </si>
  <si>
    <t>to spend</t>
  </si>
  <si>
    <t>% left</t>
  </si>
  <si>
    <t>% of</t>
  </si>
  <si>
    <t>Total</t>
  </si>
  <si>
    <t>Overdrive</t>
  </si>
  <si>
    <t>DBs</t>
  </si>
  <si>
    <t>Youth</t>
  </si>
  <si>
    <t>Notes</t>
  </si>
  <si>
    <t>ref</t>
  </si>
  <si>
    <t>dhCD</t>
  </si>
  <si>
    <t>Hoopla</t>
  </si>
  <si>
    <t>dhBoCD</t>
  </si>
  <si>
    <t>Standing Orders</t>
  </si>
  <si>
    <t>tfnon</t>
  </si>
  <si>
    <t>smgns</t>
  </si>
  <si>
    <t>teen</t>
  </si>
  <si>
    <t>mkcfic</t>
  </si>
  <si>
    <t>mkcnon</t>
  </si>
  <si>
    <t>mkcLP</t>
  </si>
  <si>
    <t>ccfic</t>
  </si>
  <si>
    <t>ccnon</t>
  </si>
  <si>
    <t>ebfic</t>
  </si>
  <si>
    <t>ebnon</t>
  </si>
  <si>
    <t>Ingram</t>
  </si>
  <si>
    <t>Amazon</t>
  </si>
  <si>
    <t>Midwest Tapes</t>
  </si>
  <si>
    <t>Proquest</t>
  </si>
  <si>
    <t>ingram</t>
  </si>
  <si>
    <t>Baker</t>
  </si>
  <si>
    <t>Rourke</t>
  </si>
  <si>
    <t>Weigl</t>
  </si>
  <si>
    <t>ABDO</t>
  </si>
  <si>
    <t>Findaway</t>
  </si>
  <si>
    <t>Cavendish Square</t>
  </si>
  <si>
    <t>Newsbank</t>
  </si>
  <si>
    <t>NADA</t>
  </si>
  <si>
    <t>Kanop</t>
  </si>
  <si>
    <t>Appleseed</t>
  </si>
  <si>
    <t>Blackstone</t>
  </si>
  <si>
    <t>Baker Office</t>
  </si>
  <si>
    <t>Recorded Books</t>
  </si>
  <si>
    <t>World Book</t>
  </si>
  <si>
    <t>Reocrded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</si>
</sst>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m/d/yy;@"/>
    <numFmt numFmtId="166" formatCode="&quot;$&quot;#,##0"/>
  </numFmts>
  <fonts count="1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b/>
      <sz val="8"/>
      <color rgb="FF7030A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b/>
      <i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0" fontId="1" fillId="0" borderId="1" xfId="0" applyNumberFormat="1" applyFont="1" applyBorder="1"/>
    <xf numFmtId="40" fontId="1" fillId="0" borderId="0" xfId="0" applyNumberFormat="1" applyFont="1"/>
    <xf numFmtId="40" fontId="3" fillId="0" borderId="1" xfId="0" applyNumberFormat="1" applyFont="1" applyBorder="1"/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165" fontId="4" fillId="0" borderId="5" xfId="0" applyNumberFormat="1" applyFont="1" applyBorder="1"/>
    <xf numFmtId="165" fontId="2" fillId="0" borderId="6" xfId="0" applyNumberFormat="1" applyFont="1" applyBorder="1" applyAlignment="1">
      <alignment horizontal="center"/>
    </xf>
    <xf numFmtId="165" fontId="1" fillId="0" borderId="5" xfId="0" applyNumberFormat="1" applyFont="1" applyBorder="1"/>
    <xf numFmtId="40" fontId="2" fillId="0" borderId="6" xfId="0" applyNumberFormat="1" applyFont="1" applyBorder="1" applyAlignment="1">
      <alignment horizontal="center"/>
    </xf>
    <xf numFmtId="40" fontId="1" fillId="0" borderId="5" xfId="0" applyNumberFormat="1" applyFont="1" applyBorder="1"/>
    <xf numFmtId="0" fontId="5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9" fontId="6" fillId="0" borderId="0" xfId="0" applyNumberFormat="1" applyFont="1" applyFill="1"/>
    <xf numFmtId="9" fontId="6" fillId="0" borderId="0" xfId="0" applyNumberFormat="1" applyFont="1"/>
    <xf numFmtId="0" fontId="6" fillId="0" borderId="0" xfId="0" applyFont="1" applyFill="1" applyAlignment="1">
      <alignment wrapText="1"/>
    </xf>
    <xf numFmtId="0" fontId="6" fillId="0" borderId="0" xfId="0" applyFont="1" applyFill="1"/>
    <xf numFmtId="164" fontId="6" fillId="0" borderId="0" xfId="0" applyNumberFormat="1" applyFont="1" applyFill="1"/>
    <xf numFmtId="9" fontId="5" fillId="0" borderId="2" xfId="0" applyNumberFormat="1" applyFont="1" applyBorder="1"/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9" fontId="6" fillId="0" borderId="0" xfId="0" applyNumberFormat="1" applyFont="1" applyBorder="1"/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2" xfId="0" applyNumberFormat="1" applyFont="1" applyBorder="1"/>
    <xf numFmtId="8" fontId="5" fillId="0" borderId="0" xfId="0" applyNumberFormat="1" applyFont="1"/>
    <xf numFmtId="8" fontId="7" fillId="0" borderId="0" xfId="0" applyNumberFormat="1" applyFont="1" applyAlignment="1">
      <alignment horizontal="right"/>
    </xf>
    <xf numFmtId="8" fontId="6" fillId="0" borderId="0" xfId="0" applyNumberFormat="1" applyFont="1"/>
    <xf numFmtId="8" fontId="8" fillId="0" borderId="0" xfId="0" applyNumberFormat="1" applyFont="1"/>
    <xf numFmtId="8" fontId="8" fillId="0" borderId="0" xfId="0" applyNumberFormat="1" applyFont="1" applyBorder="1"/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right"/>
    </xf>
    <xf numFmtId="8" fontId="6" fillId="0" borderId="0" xfId="0" applyNumberFormat="1" applyFont="1" applyFill="1" applyAlignment="1">
      <alignment horizontal="right" wrapText="1"/>
    </xf>
    <xf numFmtId="8" fontId="6" fillId="0" borderId="0" xfId="0" applyNumberFormat="1" applyFont="1" applyAlignment="1">
      <alignment horizontal="right" wrapText="1"/>
    </xf>
    <xf numFmtId="8" fontId="5" fillId="0" borderId="2" xfId="0" applyNumberFormat="1" applyFont="1" applyBorder="1"/>
    <xf numFmtId="40" fontId="11" fillId="0" borderId="1" xfId="0" applyNumberFormat="1" applyFont="1" applyBorder="1"/>
    <xf numFmtId="8" fontId="12" fillId="0" borderId="0" xfId="0" applyNumberFormat="1" applyFont="1"/>
    <xf numFmtId="8" fontId="7" fillId="0" borderId="0" xfId="0" applyNumberFormat="1" applyFont="1" applyFill="1" applyAlignment="1">
      <alignment horizontal="right" wrapText="1"/>
    </xf>
    <xf numFmtId="8" fontId="7" fillId="0" borderId="0" xfId="0" applyNumberFormat="1" applyFont="1" applyAlignment="1">
      <alignment horizontal="right" wrapText="1"/>
    </xf>
    <xf numFmtId="40" fontId="2" fillId="0" borderId="3" xfId="0" applyNumberFormat="1" applyFont="1" applyBorder="1" applyAlignment="1">
      <alignment horizontal="left"/>
    </xf>
    <xf numFmtId="0" fontId="5" fillId="0" borderId="0" xfId="0" applyFont="1" applyBorder="1"/>
    <xf numFmtId="9" fontId="5" fillId="2" borderId="0" xfId="0" applyNumberFormat="1" applyFont="1" applyFill="1" applyBorder="1"/>
    <xf numFmtId="166" fontId="6" fillId="0" borderId="0" xfId="0" applyNumberFormat="1" applyFont="1"/>
    <xf numFmtId="40" fontId="1" fillId="0" borderId="0" xfId="0" applyNumberFormat="1" applyFont="1" applyBorder="1"/>
    <xf numFmtId="40" fontId="3" fillId="0" borderId="5" xfId="0" applyNumberFormat="1" applyFont="1" applyBorder="1"/>
    <xf numFmtId="40" fontId="13" fillId="0" borderId="0" xfId="0" applyNumberFormat="1" applyFont="1"/>
    <xf numFmtId="40" fontId="11" fillId="0" borderId="0" xfId="0" applyNumberFormat="1" applyFont="1"/>
    <xf numFmtId="8" fontId="5" fillId="0" borderId="0" xfId="0" applyNumberFormat="1" applyFont="1" applyAlignment="1">
      <alignment horizontal="right"/>
    </xf>
    <xf numFmtId="8" fontId="8" fillId="0" borderId="2" xfId="0" applyNumberFormat="1" applyFont="1" applyBorder="1" applyAlignment="1">
      <alignment horizontal="right"/>
    </xf>
    <xf numFmtId="8" fontId="8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5" sqref="C5"/>
    </sheetView>
  </sheetViews>
  <sheetFormatPr defaultColWidth="9.125" defaultRowHeight="14.3" x14ac:dyDescent="0.25"/>
  <cols>
    <col min="1" max="1" width="14.625" style="16" customWidth="1"/>
    <col min="2" max="2" width="14.125" style="16" customWidth="1"/>
    <col min="3" max="3" width="13.875" style="38" customWidth="1"/>
    <col min="4" max="4" width="13.625" style="13" customWidth="1"/>
    <col min="5" max="5" width="13.75" style="58" customWidth="1"/>
    <col min="6" max="6" width="1.875" style="13" customWidth="1"/>
    <col min="7" max="7" width="9.125" style="20"/>
    <col min="8" max="8" width="9.625" style="20" customWidth="1"/>
    <col min="9" max="9" width="9.125" style="16"/>
    <col min="10" max="10" width="10.875" style="16" bestFit="1" customWidth="1"/>
    <col min="11" max="16384" width="9.125" style="16"/>
  </cols>
  <sheetData>
    <row r="1" spans="1:11" x14ac:dyDescent="0.25">
      <c r="A1" s="11" t="s">
        <v>5</v>
      </c>
      <c r="B1" s="12">
        <f ca="1">TODAY()</f>
        <v>43753</v>
      </c>
      <c r="C1" s="47"/>
      <c r="G1" s="15" t="s">
        <v>27</v>
      </c>
      <c r="H1" s="15" t="s">
        <v>26</v>
      </c>
    </row>
    <row r="2" spans="1:11" x14ac:dyDescent="0.25">
      <c r="A2" s="17" t="s">
        <v>23</v>
      </c>
      <c r="B2" s="17" t="s">
        <v>32</v>
      </c>
      <c r="C2" s="41" t="s">
        <v>2</v>
      </c>
      <c r="D2" s="31" t="s">
        <v>3</v>
      </c>
      <c r="E2" s="37" t="s">
        <v>4</v>
      </c>
      <c r="F2" s="16"/>
      <c r="G2" s="15" t="s">
        <v>28</v>
      </c>
      <c r="H2" s="15" t="s">
        <v>25</v>
      </c>
    </row>
    <row r="3" spans="1:11" x14ac:dyDescent="0.25">
      <c r="A3" s="27" t="s">
        <v>12</v>
      </c>
      <c r="B3" s="17"/>
      <c r="C3" s="42">
        <v>17500</v>
      </c>
      <c r="D3" s="32">
        <f>Itemized!H1+Itemized!P1+Itemized!X1+Itemized!E1+Itemized!C1</f>
        <v>7216.2699999999986</v>
      </c>
      <c r="E3" s="37">
        <f>C3-D3</f>
        <v>10283.730000000001</v>
      </c>
      <c r="F3" s="16"/>
      <c r="G3" s="20">
        <f>C3/C15</f>
        <v>0.1734390485629336</v>
      </c>
      <c r="H3" s="15">
        <f>E3/C3</f>
        <v>0.58764171428571432</v>
      </c>
    </row>
    <row r="4" spans="1:11" x14ac:dyDescent="0.25">
      <c r="A4" s="27" t="s">
        <v>13</v>
      </c>
      <c r="B4" s="17"/>
      <c r="C4" s="42">
        <v>11400</v>
      </c>
      <c r="D4" s="32">
        <f>Itemized!G1+Itemized!J1+Itemized!Q1+Itemized!F1+Itemized!D1</f>
        <v>4489.9699999999993</v>
      </c>
      <c r="E4" s="37">
        <f>C4-D4</f>
        <v>6910.0300000000007</v>
      </c>
      <c r="F4" s="16"/>
      <c r="G4" s="20">
        <f>C4/C15</f>
        <v>0.11298315163528246</v>
      </c>
      <c r="H4" s="15">
        <f t="shared" ref="H4:H9" si="0">E4/C4</f>
        <v>0.6061429824561404</v>
      </c>
      <c r="J4" s="38"/>
      <c r="K4" s="20"/>
    </row>
    <row r="5" spans="1:11" x14ac:dyDescent="0.25">
      <c r="A5" s="27" t="s">
        <v>15</v>
      </c>
      <c r="B5" s="17"/>
      <c r="C5" s="42">
        <f>8000</f>
        <v>8000</v>
      </c>
      <c r="D5" s="32">
        <f>Itemized!I1</f>
        <v>2802</v>
      </c>
      <c r="E5" s="37">
        <f>C5-D5</f>
        <v>5198</v>
      </c>
      <c r="F5" s="16"/>
      <c r="G5" s="20">
        <f>C5/C15</f>
        <v>7.9286422200198214E-2</v>
      </c>
      <c r="H5" s="15">
        <f>E5/C5</f>
        <v>0.64975000000000005</v>
      </c>
      <c r="K5" s="20"/>
    </row>
    <row r="6" spans="1:11" x14ac:dyDescent="0.25">
      <c r="A6" s="11" t="s">
        <v>16</v>
      </c>
      <c r="B6" s="17"/>
      <c r="C6" s="42">
        <v>1500</v>
      </c>
      <c r="D6" s="32">
        <f>Itemized!L1</f>
        <v>1136</v>
      </c>
      <c r="E6" s="37">
        <f t="shared" ref="E6:E11" si="1">C6-D6</f>
        <v>364</v>
      </c>
      <c r="F6" s="16"/>
      <c r="G6" s="20">
        <f>C6/C15</f>
        <v>1.4866204162537165E-2</v>
      </c>
      <c r="H6" s="15">
        <f t="shared" si="0"/>
        <v>0.24266666666666667</v>
      </c>
      <c r="I6" s="20"/>
      <c r="K6" s="20"/>
    </row>
    <row r="7" spans="1:11" x14ac:dyDescent="0.25">
      <c r="A7" s="27" t="s">
        <v>17</v>
      </c>
      <c r="B7" s="17"/>
      <c r="C7" s="42">
        <v>1500</v>
      </c>
      <c r="D7" s="32">
        <f>Itemized!S1</f>
        <v>430.54</v>
      </c>
      <c r="E7" s="37">
        <f>C7-D7</f>
        <v>1069.46</v>
      </c>
      <c r="F7" s="16"/>
      <c r="G7" s="20">
        <f>C7/C15</f>
        <v>1.4866204162537165E-2</v>
      </c>
      <c r="H7" s="15">
        <f>E7/C7</f>
        <v>0.71297333333333335</v>
      </c>
      <c r="K7" s="20"/>
    </row>
    <row r="8" spans="1:11" x14ac:dyDescent="0.25">
      <c r="A8" s="27" t="s">
        <v>14</v>
      </c>
      <c r="B8" s="17"/>
      <c r="C8" s="42">
        <v>3500</v>
      </c>
      <c r="D8" s="32">
        <f>Itemized!K1</f>
        <v>1582.1699999999998</v>
      </c>
      <c r="E8" s="37">
        <f t="shared" si="1"/>
        <v>1917.8300000000002</v>
      </c>
      <c r="F8" s="16"/>
      <c r="G8" s="20">
        <f>C8/C15</f>
        <v>3.4687809712586719E-2</v>
      </c>
      <c r="H8" s="15">
        <f t="shared" si="0"/>
        <v>0.54795142857142864</v>
      </c>
      <c r="I8" s="38"/>
      <c r="J8" s="22"/>
      <c r="K8" s="19"/>
    </row>
    <row r="9" spans="1:11" x14ac:dyDescent="0.25">
      <c r="A9" s="27" t="s">
        <v>31</v>
      </c>
      <c r="B9" s="17"/>
      <c r="C9" s="42">
        <v>12000</v>
      </c>
      <c r="D9" s="32">
        <f>Itemized!M1</f>
        <v>5693.83</v>
      </c>
      <c r="E9" s="37">
        <f t="shared" si="1"/>
        <v>6306.17</v>
      </c>
      <c r="F9" s="16"/>
      <c r="G9" s="20">
        <f>C9/C15</f>
        <v>0.11892963330029732</v>
      </c>
      <c r="H9" s="15">
        <f t="shared" si="0"/>
        <v>0.52551416666666673</v>
      </c>
      <c r="K9" s="20"/>
    </row>
    <row r="10" spans="1:11" x14ac:dyDescent="0.25">
      <c r="A10" s="27" t="s">
        <v>8</v>
      </c>
      <c r="B10" s="17"/>
      <c r="C10" s="42">
        <f>6000</f>
        <v>6000</v>
      </c>
      <c r="D10" s="32">
        <f>Itemized!O1</f>
        <v>2354.4600000000005</v>
      </c>
      <c r="E10" s="37">
        <f t="shared" si="1"/>
        <v>3645.5399999999995</v>
      </c>
      <c r="F10" s="16"/>
      <c r="G10" s="20">
        <f>C10/C15</f>
        <v>5.9464816650148661E-2</v>
      </c>
      <c r="H10" s="15">
        <f t="shared" ref="H10:H14" si="2">E10/C10</f>
        <v>0.60758999999999996</v>
      </c>
      <c r="J10" s="22"/>
      <c r="K10" s="19"/>
    </row>
    <row r="11" spans="1:11" x14ac:dyDescent="0.25">
      <c r="A11" s="27" t="s">
        <v>9</v>
      </c>
      <c r="B11" s="17"/>
      <c r="C11" s="42">
        <v>15000</v>
      </c>
      <c r="D11" s="32">
        <f>Itemized!R1</f>
        <v>10924.98</v>
      </c>
      <c r="E11" s="37">
        <f t="shared" si="1"/>
        <v>4075.0200000000004</v>
      </c>
      <c r="F11" s="16"/>
      <c r="G11" s="20">
        <f>C11/C15</f>
        <v>0.14866204162537167</v>
      </c>
      <c r="H11" s="15">
        <f t="shared" si="2"/>
        <v>0.27166800000000002</v>
      </c>
      <c r="J11" s="22"/>
      <c r="K11" s="19"/>
    </row>
    <row r="12" spans="1:11" x14ac:dyDescent="0.25">
      <c r="A12" s="29" t="s">
        <v>18</v>
      </c>
      <c r="B12" s="21"/>
      <c r="C12" s="43">
        <f>8500</f>
        <v>8500</v>
      </c>
      <c r="D12" s="33">
        <f>Itemized!U1</f>
        <v>1723.5</v>
      </c>
      <c r="E12" s="48">
        <f>SUM(C12-D12)</f>
        <v>6776.5</v>
      </c>
      <c r="F12" s="16"/>
      <c r="G12" s="19">
        <f>C12/C15</f>
        <v>8.424182358771061E-2</v>
      </c>
      <c r="H12" s="15">
        <f t="shared" si="2"/>
        <v>0.79723529411764704</v>
      </c>
      <c r="K12" s="20"/>
    </row>
    <row r="13" spans="1:11" s="22" customFormat="1" x14ac:dyDescent="0.25">
      <c r="A13" s="28" t="s">
        <v>24</v>
      </c>
      <c r="B13" s="18" t="s">
        <v>21</v>
      </c>
      <c r="C13" s="44">
        <v>14000</v>
      </c>
      <c r="D13" s="34">
        <f>Itemized!T1+Itemized!W1</f>
        <v>11725.24</v>
      </c>
      <c r="E13" s="49">
        <f>SUM(C13-D13)</f>
        <v>2274.7600000000002</v>
      </c>
      <c r="G13" s="19">
        <f>C13/C15</f>
        <v>0.13875123885034688</v>
      </c>
      <c r="H13" s="15">
        <f t="shared" si="2"/>
        <v>0.16248285714285715</v>
      </c>
      <c r="J13" s="16"/>
      <c r="K13" s="20"/>
    </row>
    <row r="14" spans="1:11" s="22" customFormat="1" x14ac:dyDescent="0.25">
      <c r="A14" s="21"/>
      <c r="B14" s="21" t="s">
        <v>10</v>
      </c>
      <c r="C14" s="43">
        <f>2000</f>
        <v>2000</v>
      </c>
      <c r="D14" s="33">
        <f>Itemized!N1</f>
        <v>518.30000000000007</v>
      </c>
      <c r="E14" s="49">
        <f>SUM(C14-D14)</f>
        <v>1481.6999999999998</v>
      </c>
      <c r="G14" s="19">
        <f>C14/C15</f>
        <v>1.9821605550049554E-2</v>
      </c>
      <c r="H14" s="15">
        <f t="shared" si="2"/>
        <v>0.7408499999999999</v>
      </c>
      <c r="J14" s="16"/>
      <c r="K14" s="16"/>
    </row>
    <row r="15" spans="1:11" ht="14.95" thickBot="1" x14ac:dyDescent="0.3">
      <c r="C15" s="45">
        <f>SUM(C3:C14)</f>
        <v>100900</v>
      </c>
      <c r="D15" s="35">
        <f>SUM(D3:D14)</f>
        <v>50597.26</v>
      </c>
      <c r="E15" s="59">
        <f>C15-D15</f>
        <v>50302.74</v>
      </c>
      <c r="F15" s="16"/>
      <c r="G15" s="24">
        <f>SUM(G3:G14)</f>
        <v>1</v>
      </c>
      <c r="H15" s="52">
        <f>E15/C15</f>
        <v>0.49854053518334984</v>
      </c>
      <c r="I15" s="20"/>
    </row>
    <row r="16" spans="1:11" ht="14.95" thickTop="1" x14ac:dyDescent="0.25">
      <c r="D16" s="16"/>
      <c r="E16" s="42"/>
      <c r="F16" s="16"/>
      <c r="G16" s="15"/>
    </row>
    <row r="17" spans="1:11" x14ac:dyDescent="0.25">
      <c r="A17" s="11"/>
      <c r="B17" s="11"/>
      <c r="C17" s="36"/>
      <c r="D17" s="14"/>
      <c r="F17" s="16"/>
      <c r="I17" s="51"/>
    </row>
    <row r="18" spans="1:11" x14ac:dyDescent="0.25">
      <c r="B18" s="13"/>
      <c r="C18" s="39"/>
      <c r="E18" s="37"/>
      <c r="F18" s="16"/>
    </row>
    <row r="19" spans="1:11" x14ac:dyDescent="0.25">
      <c r="A19" s="25"/>
      <c r="B19" s="13"/>
      <c r="C19" s="40"/>
      <c r="D19" s="26"/>
      <c r="E19" s="60"/>
      <c r="F19" s="16"/>
      <c r="H19" s="30"/>
    </row>
    <row r="20" spans="1:11" s="22" customFormat="1" x14ac:dyDescent="0.25">
      <c r="A20" s="21"/>
      <c r="B20" s="21" t="s">
        <v>29</v>
      </c>
      <c r="C20" s="43">
        <v>8908</v>
      </c>
      <c r="D20" s="33">
        <f>Itemized!V1</f>
        <v>0</v>
      </c>
      <c r="E20" s="49">
        <f>SUM(C20-D20)</f>
        <v>8908</v>
      </c>
      <c r="G20" s="19">
        <f>C20/C15</f>
        <v>8.828543111992071E-2</v>
      </c>
      <c r="H20" s="15">
        <f>E20/C20</f>
        <v>1</v>
      </c>
      <c r="J20" s="16"/>
      <c r="K20" s="16"/>
    </row>
    <row r="21" spans="1:11" x14ac:dyDescent="0.25">
      <c r="B21" s="26"/>
      <c r="C21" s="40"/>
      <c r="D21" s="26"/>
      <c r="E21" s="60"/>
      <c r="F21" s="23"/>
      <c r="H21" s="30"/>
    </row>
    <row r="22" spans="1:11" ht="14.95" thickBot="1" x14ac:dyDescent="0.3">
      <c r="D22" s="35">
        <f>SUM(D15:D21)</f>
        <v>50597.26</v>
      </c>
      <c r="E22" s="42"/>
    </row>
    <row r="23" spans="1:11" ht="14.95" thickTop="1" x14ac:dyDescent="0.25">
      <c r="A23" s="16" t="s">
        <v>11</v>
      </c>
      <c r="E23" s="42"/>
    </row>
    <row r="24" spans="1:11" x14ac:dyDescent="0.25">
      <c r="A24" s="16" t="s">
        <v>11</v>
      </c>
    </row>
    <row r="25" spans="1:11" x14ac:dyDescent="0.25">
      <c r="A25" s="53"/>
    </row>
  </sheetData>
  <phoneticPr fontId="1" type="noConversion"/>
  <pageMargins left="0.32" right="0.36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"/>
  <sheetViews>
    <sheetView zoomScaleNormal="100" workbookViewId="0">
      <pane xSplit="2" ySplit="2" topLeftCell="C40" activePane="bottomRight" state="frozen"/>
      <selection pane="topRight" activeCell="B1" sqref="B1"/>
      <selection pane="bottomLeft" activeCell="A3" sqref="A3"/>
      <selection pane="bottomRight" activeCell="A69" sqref="A69"/>
    </sheetView>
  </sheetViews>
  <sheetFormatPr defaultColWidth="7.75" defaultRowHeight="10.9" x14ac:dyDescent="0.2"/>
  <cols>
    <col min="1" max="1" width="7.25" style="8" customWidth="1"/>
    <col min="2" max="2" width="11.875" style="2" customWidth="1"/>
    <col min="3" max="3" width="7.75" style="1" customWidth="1"/>
    <col min="4" max="4" width="7.375" style="2" customWidth="1"/>
    <col min="5" max="5" width="8.125" style="1" customWidth="1"/>
    <col min="6" max="6" width="6.75" style="1" customWidth="1"/>
    <col min="7" max="7" width="7.75" style="1" customWidth="1"/>
    <col min="8" max="8" width="8.375" style="1" customWidth="1"/>
    <col min="9" max="12" width="7.75" style="1" customWidth="1"/>
    <col min="13" max="13" width="9.125" style="1" customWidth="1"/>
    <col min="14" max="15" width="7.75" style="1" customWidth="1"/>
    <col min="16" max="16" width="9.125" style="1" customWidth="1"/>
    <col min="17" max="17" width="7.75" style="1" customWidth="1"/>
    <col min="18" max="18" width="8.625" style="1" customWidth="1"/>
    <col min="19" max="19" width="7.75" style="1" customWidth="1"/>
    <col min="20" max="20" width="8.125" style="1" customWidth="1"/>
    <col min="21" max="21" width="8.875" style="1" customWidth="1"/>
    <col min="22" max="22" width="7.75" style="1"/>
    <col min="23" max="23" width="7.75" style="10"/>
    <col min="24" max="24" width="7.75" style="2"/>
    <col min="25" max="25" width="8.375" style="2" bestFit="1" customWidth="1"/>
    <col min="26" max="26" width="7.75" style="2"/>
    <col min="27" max="27" width="8.25" style="2" bestFit="1" customWidth="1"/>
    <col min="28" max="16384" width="7.75" style="2"/>
  </cols>
  <sheetData>
    <row r="1" spans="1:24" x14ac:dyDescent="0.2">
      <c r="A1" s="6"/>
      <c r="C1" s="3">
        <f>SUM(C3:C260)</f>
        <v>3250.3399999999992</v>
      </c>
      <c r="D1" s="55">
        <f>SUM(D3:D260)</f>
        <v>2065.9499999999998</v>
      </c>
      <c r="E1" s="3">
        <f>SUM(E3:E260)</f>
        <v>0</v>
      </c>
      <c r="F1" s="3">
        <f>SUM(F3:F260)</f>
        <v>0</v>
      </c>
      <c r="G1" s="3">
        <f>SUM(G3:G260)</f>
        <v>0</v>
      </c>
      <c r="H1" s="3">
        <f t="shared" ref="H1:X1" si="0">SUM(H3:H260)</f>
        <v>228.93</v>
      </c>
      <c r="I1" s="3">
        <f t="shared" si="0"/>
        <v>2802</v>
      </c>
      <c r="J1" s="3">
        <f t="shared" si="0"/>
        <v>555.61</v>
      </c>
      <c r="K1" s="3">
        <f t="shared" si="0"/>
        <v>1582.1699999999998</v>
      </c>
      <c r="L1" s="3">
        <f t="shared" si="0"/>
        <v>1136</v>
      </c>
      <c r="M1" s="3">
        <f t="shared" si="0"/>
        <v>5693.83</v>
      </c>
      <c r="N1" s="3">
        <f t="shared" si="0"/>
        <v>518.30000000000007</v>
      </c>
      <c r="O1" s="3">
        <f t="shared" si="0"/>
        <v>2354.4600000000005</v>
      </c>
      <c r="P1" s="3">
        <f t="shared" si="0"/>
        <v>3737</v>
      </c>
      <c r="Q1" s="3">
        <f t="shared" si="0"/>
        <v>1868.41</v>
      </c>
      <c r="R1" s="3">
        <f t="shared" si="0"/>
        <v>10924.98</v>
      </c>
      <c r="S1" s="3">
        <f t="shared" si="0"/>
        <v>430.54</v>
      </c>
      <c r="T1" s="3">
        <f t="shared" si="0"/>
        <v>11725.24</v>
      </c>
      <c r="U1" s="3">
        <f t="shared" si="0"/>
        <v>1723.5</v>
      </c>
      <c r="V1" s="3">
        <f t="shared" si="0"/>
        <v>0</v>
      </c>
      <c r="W1" s="3">
        <f t="shared" si="0"/>
        <v>0</v>
      </c>
      <c r="X1" s="3">
        <f t="shared" si="0"/>
        <v>0</v>
      </c>
    </row>
    <row r="2" spans="1:24" s="4" customFormat="1" x14ac:dyDescent="0.2">
      <c r="A2" s="7" t="s">
        <v>7</v>
      </c>
      <c r="B2" s="4" t="s">
        <v>20</v>
      </c>
      <c r="C2" s="5" t="s">
        <v>46</v>
      </c>
      <c r="D2" s="4" t="s">
        <v>47</v>
      </c>
      <c r="E2" s="5" t="s">
        <v>44</v>
      </c>
      <c r="F2" s="5" t="s">
        <v>45</v>
      </c>
      <c r="G2" s="5" t="s">
        <v>38</v>
      </c>
      <c r="H2" s="5" t="s">
        <v>41</v>
      </c>
      <c r="I2" s="5" t="s">
        <v>43</v>
      </c>
      <c r="J2" s="5" t="s">
        <v>42</v>
      </c>
      <c r="K2" s="5" t="s">
        <v>40</v>
      </c>
      <c r="L2" s="5" t="s">
        <v>33</v>
      </c>
      <c r="M2" s="5" t="s">
        <v>6</v>
      </c>
      <c r="N2" s="5" t="s">
        <v>34</v>
      </c>
      <c r="O2" s="5" t="s">
        <v>36</v>
      </c>
      <c r="P2" s="5" t="s">
        <v>0</v>
      </c>
      <c r="Q2" s="5" t="s">
        <v>1</v>
      </c>
      <c r="R2" s="5" t="s">
        <v>19</v>
      </c>
      <c r="S2" s="5" t="s">
        <v>39</v>
      </c>
      <c r="T2" s="5" t="s">
        <v>30</v>
      </c>
      <c r="U2" s="5" t="s">
        <v>22</v>
      </c>
      <c r="V2" s="5" t="s">
        <v>29</v>
      </c>
      <c r="W2" s="9" t="s">
        <v>35</v>
      </c>
      <c r="X2" s="50" t="s">
        <v>37</v>
      </c>
    </row>
    <row r="3" spans="1:24" x14ac:dyDescent="0.2">
      <c r="A3" s="8">
        <v>43647</v>
      </c>
      <c r="B3" s="2" t="s">
        <v>48</v>
      </c>
      <c r="C3" s="1">
        <v>508.27</v>
      </c>
      <c r="D3" s="2">
        <f>107.89+69.47+306.59</f>
        <v>483.95</v>
      </c>
      <c r="P3" s="1">
        <v>2066.4</v>
      </c>
      <c r="Q3" s="1">
        <v>702.29</v>
      </c>
    </row>
    <row r="4" spans="1:24" x14ac:dyDescent="0.2">
      <c r="A4" s="8">
        <v>43647</v>
      </c>
      <c r="B4" s="2" t="s">
        <v>49</v>
      </c>
      <c r="R4" s="1">
        <f>44.99+19.99+13.79</f>
        <v>78.77000000000001</v>
      </c>
    </row>
    <row r="5" spans="1:24" x14ac:dyDescent="0.2">
      <c r="A5" s="8">
        <v>43647</v>
      </c>
      <c r="B5" s="2" t="s">
        <v>50</v>
      </c>
      <c r="R5" s="1">
        <v>1747.36</v>
      </c>
    </row>
    <row r="6" spans="1:24" x14ac:dyDescent="0.2">
      <c r="A6" s="8">
        <v>43647</v>
      </c>
      <c r="B6" s="2" t="s">
        <v>51</v>
      </c>
      <c r="T6" s="1">
        <v>2475.2399999999998</v>
      </c>
    </row>
    <row r="7" spans="1:24" x14ac:dyDescent="0.2">
      <c r="A7" s="8">
        <v>43647</v>
      </c>
      <c r="B7" s="2" t="s">
        <v>53</v>
      </c>
      <c r="U7" s="1">
        <v>421.25</v>
      </c>
    </row>
    <row r="8" spans="1:24" x14ac:dyDescent="0.2">
      <c r="A8" s="8">
        <v>43654</v>
      </c>
      <c r="B8" s="2" t="s">
        <v>54</v>
      </c>
      <c r="M8" s="1">
        <v>417.1</v>
      </c>
    </row>
    <row r="9" spans="1:24" x14ac:dyDescent="0.2">
      <c r="A9" s="8">
        <v>43654</v>
      </c>
      <c r="B9" s="2" t="s">
        <v>55</v>
      </c>
      <c r="M9" s="1">
        <v>1048.3</v>
      </c>
    </row>
    <row r="10" spans="1:24" x14ac:dyDescent="0.2">
      <c r="A10" s="8">
        <v>43655</v>
      </c>
      <c r="B10" s="2" t="s">
        <v>48</v>
      </c>
      <c r="I10" s="1">
        <v>690.13</v>
      </c>
      <c r="J10" s="1">
        <v>113.2</v>
      </c>
      <c r="P10" s="1">
        <v>67.92</v>
      </c>
    </row>
    <row r="11" spans="1:24" x14ac:dyDescent="0.2">
      <c r="A11" s="8">
        <v>43656</v>
      </c>
      <c r="B11" s="2" t="s">
        <v>48</v>
      </c>
      <c r="K11" s="1">
        <v>168.44</v>
      </c>
    </row>
    <row r="12" spans="1:24" x14ac:dyDescent="0.2">
      <c r="A12" s="8">
        <v>43657</v>
      </c>
      <c r="B12" s="2" t="s">
        <v>48</v>
      </c>
      <c r="C12" s="1">
        <v>436.08</v>
      </c>
    </row>
    <row r="13" spans="1:24" x14ac:dyDescent="0.2">
      <c r="A13" s="8">
        <v>43647</v>
      </c>
      <c r="B13" s="2" t="s">
        <v>59</v>
      </c>
      <c r="R13" s="54"/>
      <c r="T13" s="1">
        <v>3250</v>
      </c>
    </row>
    <row r="14" spans="1:24" x14ac:dyDescent="0.2">
      <c r="A14" s="8">
        <v>43647</v>
      </c>
      <c r="B14" s="2" t="s">
        <v>60</v>
      </c>
      <c r="L14" s="1">
        <v>137</v>
      </c>
    </row>
    <row r="15" spans="1:24" x14ac:dyDescent="0.2">
      <c r="A15" s="8">
        <v>43648</v>
      </c>
      <c r="B15" s="2" t="s">
        <v>62</v>
      </c>
      <c r="M15" s="1">
        <v>923.9</v>
      </c>
    </row>
    <row r="16" spans="1:24" x14ac:dyDescent="0.2">
      <c r="A16" s="8">
        <v>43656</v>
      </c>
      <c r="B16" s="2" t="s">
        <v>61</v>
      </c>
      <c r="R16" s="1">
        <v>6000</v>
      </c>
    </row>
    <row r="17" spans="1:21" x14ac:dyDescent="0.2">
      <c r="A17" s="8">
        <v>43658</v>
      </c>
      <c r="B17" s="2" t="s">
        <v>49</v>
      </c>
      <c r="R17" s="1">
        <v>47.85</v>
      </c>
    </row>
    <row r="18" spans="1:21" x14ac:dyDescent="0.2">
      <c r="A18" s="8">
        <v>43658</v>
      </c>
      <c r="B18" s="2" t="s">
        <v>48</v>
      </c>
      <c r="C18" s="1">
        <v>157</v>
      </c>
      <c r="D18" s="2">
        <v>175.52</v>
      </c>
      <c r="K18" s="1">
        <v>84.82</v>
      </c>
    </row>
    <row r="19" spans="1:21" x14ac:dyDescent="0.2">
      <c r="A19" s="8">
        <v>43658</v>
      </c>
      <c r="B19" s="2" t="s">
        <v>35</v>
      </c>
      <c r="T19" s="1">
        <v>6000</v>
      </c>
    </row>
    <row r="20" spans="1:21" x14ac:dyDescent="0.2">
      <c r="A20" s="8">
        <v>43662</v>
      </c>
      <c r="B20" s="2" t="s">
        <v>56</v>
      </c>
      <c r="M20" s="1">
        <v>293.3</v>
      </c>
    </row>
    <row r="21" spans="1:21" x14ac:dyDescent="0.2">
      <c r="A21" s="8">
        <v>43663</v>
      </c>
      <c r="B21" s="2" t="s">
        <v>52</v>
      </c>
      <c r="P21" s="1">
        <v>454.23</v>
      </c>
      <c r="Q21" s="1">
        <v>167.67</v>
      </c>
    </row>
    <row r="22" spans="1:21" x14ac:dyDescent="0.2">
      <c r="A22" s="8">
        <v>43663</v>
      </c>
      <c r="B22" s="2" t="s">
        <v>50</v>
      </c>
      <c r="R22" s="1">
        <v>960.3</v>
      </c>
    </row>
    <row r="23" spans="1:21" x14ac:dyDescent="0.2">
      <c r="A23" s="8">
        <v>43663</v>
      </c>
      <c r="B23" s="2" t="s">
        <v>49</v>
      </c>
      <c r="R23" s="1">
        <v>34.99</v>
      </c>
    </row>
    <row r="24" spans="1:21" x14ac:dyDescent="0.2">
      <c r="A24" s="8">
        <v>43664</v>
      </c>
      <c r="B24" s="2" t="s">
        <v>57</v>
      </c>
      <c r="M24" s="1">
        <v>729.02</v>
      </c>
    </row>
    <row r="25" spans="1:21" x14ac:dyDescent="0.2">
      <c r="A25" s="8">
        <v>43665</v>
      </c>
      <c r="B25" s="2" t="s">
        <v>58</v>
      </c>
      <c r="M25" s="1">
        <v>195.54</v>
      </c>
    </row>
    <row r="26" spans="1:21" x14ac:dyDescent="0.2">
      <c r="A26" s="8">
        <v>43668</v>
      </c>
      <c r="B26" s="2" t="s">
        <v>49</v>
      </c>
      <c r="R26" s="1">
        <v>-13.79</v>
      </c>
    </row>
    <row r="27" spans="1:21" x14ac:dyDescent="0.2">
      <c r="A27" s="8">
        <v>43669</v>
      </c>
      <c r="B27" s="2" t="s">
        <v>48</v>
      </c>
      <c r="O27" s="1">
        <v>629.83000000000004</v>
      </c>
    </row>
    <row r="28" spans="1:21" x14ac:dyDescent="0.2">
      <c r="A28" s="8">
        <v>43671</v>
      </c>
      <c r="B28" s="2" t="s">
        <v>63</v>
      </c>
      <c r="O28" s="1">
        <v>42.88</v>
      </c>
      <c r="U28" s="46"/>
    </row>
    <row r="29" spans="1:21" x14ac:dyDescent="0.2">
      <c r="A29" s="8">
        <v>43671</v>
      </c>
      <c r="B29" s="2" t="s">
        <v>48</v>
      </c>
      <c r="M29" s="1">
        <f>189.93+134.43+215.04</f>
        <v>539.4</v>
      </c>
    </row>
    <row r="30" spans="1:21" x14ac:dyDescent="0.2">
      <c r="A30" s="8">
        <v>43672</v>
      </c>
      <c r="B30" s="2" t="s">
        <v>48</v>
      </c>
      <c r="C30" s="1">
        <v>126.3</v>
      </c>
      <c r="I30" s="1">
        <f>351.08+347.64</f>
        <v>698.72</v>
      </c>
    </row>
    <row r="31" spans="1:21" x14ac:dyDescent="0.2">
      <c r="A31" s="8">
        <v>43672</v>
      </c>
      <c r="B31" s="2" t="s">
        <v>49</v>
      </c>
      <c r="N31" s="1">
        <v>13.99</v>
      </c>
    </row>
    <row r="32" spans="1:21" x14ac:dyDescent="0.2">
      <c r="A32" s="8">
        <v>43677</v>
      </c>
      <c r="B32" s="2" t="s">
        <v>64</v>
      </c>
      <c r="U32" s="1">
        <v>442</v>
      </c>
    </row>
    <row r="33" spans="1:21" x14ac:dyDescent="0.2">
      <c r="A33" s="8">
        <v>43679</v>
      </c>
      <c r="B33" s="2" t="s">
        <v>48</v>
      </c>
      <c r="C33" s="1">
        <f>71.23+412.7</f>
        <v>483.93</v>
      </c>
      <c r="D33" s="2">
        <v>307.05</v>
      </c>
      <c r="K33" s="1">
        <v>296.54000000000002</v>
      </c>
    </row>
    <row r="34" spans="1:21" x14ac:dyDescent="0.2">
      <c r="A34" s="8">
        <v>43683</v>
      </c>
      <c r="B34" s="2" t="s">
        <v>57</v>
      </c>
      <c r="M34" s="1">
        <v>149.99</v>
      </c>
    </row>
    <row r="35" spans="1:21" x14ac:dyDescent="0.2">
      <c r="A35" s="8">
        <v>43685</v>
      </c>
      <c r="B35" s="2" t="s">
        <v>54</v>
      </c>
      <c r="M35" s="1">
        <v>17.989999999999998</v>
      </c>
    </row>
    <row r="36" spans="1:21" x14ac:dyDescent="0.2">
      <c r="A36" s="8">
        <v>43686</v>
      </c>
      <c r="B36" s="2" t="s">
        <v>48</v>
      </c>
      <c r="J36" s="1">
        <v>295.33</v>
      </c>
      <c r="K36" s="1">
        <f>253.14+168.94</f>
        <v>422.08</v>
      </c>
    </row>
    <row r="37" spans="1:21" x14ac:dyDescent="0.2">
      <c r="A37" s="8">
        <v>43686</v>
      </c>
      <c r="B37" s="2" t="s">
        <v>63</v>
      </c>
      <c r="O37" s="1">
        <v>54.85</v>
      </c>
    </row>
    <row r="38" spans="1:21" x14ac:dyDescent="0.2">
      <c r="A38" s="8">
        <v>43691</v>
      </c>
      <c r="B38" s="2" t="s">
        <v>48</v>
      </c>
      <c r="J38" s="1">
        <v>40.49</v>
      </c>
    </row>
    <row r="39" spans="1:21" x14ac:dyDescent="0.2">
      <c r="A39" s="8">
        <v>43691</v>
      </c>
      <c r="B39" s="2" t="s">
        <v>49</v>
      </c>
      <c r="N39" s="1">
        <v>229.46</v>
      </c>
    </row>
    <row r="40" spans="1:21" x14ac:dyDescent="0.2">
      <c r="A40" s="8">
        <v>43692</v>
      </c>
      <c r="B40" s="2" t="s">
        <v>48</v>
      </c>
      <c r="P40" s="1">
        <v>525.6</v>
      </c>
      <c r="Q40" s="1">
        <v>291.05</v>
      </c>
    </row>
    <row r="41" spans="1:21" x14ac:dyDescent="0.2">
      <c r="A41" s="8">
        <v>43693</v>
      </c>
      <c r="B41" s="2" t="s">
        <v>48</v>
      </c>
      <c r="C41" s="1">
        <v>191.3</v>
      </c>
      <c r="D41" s="2">
        <v>117.34</v>
      </c>
      <c r="Q41" s="1">
        <v>224.45</v>
      </c>
    </row>
    <row r="42" spans="1:21" x14ac:dyDescent="0.2">
      <c r="A42" s="8">
        <v>43696</v>
      </c>
      <c r="B42" s="2" t="s">
        <v>49</v>
      </c>
      <c r="R42" s="1">
        <v>29.99</v>
      </c>
    </row>
    <row r="43" spans="1:21" x14ac:dyDescent="0.2">
      <c r="A43" s="8">
        <v>43696</v>
      </c>
      <c r="B43" s="2" t="s">
        <v>50</v>
      </c>
      <c r="R43" s="1">
        <v>1958.34</v>
      </c>
    </row>
    <row r="44" spans="1:21" x14ac:dyDescent="0.2">
      <c r="A44" s="8">
        <v>43697</v>
      </c>
      <c r="B44" s="2" t="s">
        <v>65</v>
      </c>
      <c r="O44" s="1">
        <v>60.6</v>
      </c>
      <c r="U44" s="46"/>
    </row>
    <row r="45" spans="1:21" x14ac:dyDescent="0.2">
      <c r="A45" s="8">
        <v>43698</v>
      </c>
      <c r="B45" s="2" t="s">
        <v>48</v>
      </c>
      <c r="M45" s="1">
        <f>145.92+175.51+58.8</f>
        <v>380.22999999999996</v>
      </c>
      <c r="O45" s="1">
        <v>561.33000000000004</v>
      </c>
    </row>
    <row r="46" spans="1:21" x14ac:dyDescent="0.2">
      <c r="A46" s="8">
        <v>43700</v>
      </c>
      <c r="B46" s="2" t="s">
        <v>48</v>
      </c>
      <c r="C46" s="1">
        <f>43.12+138.57</f>
        <v>181.69</v>
      </c>
      <c r="D46" s="2">
        <f>28.07+131.54</f>
        <v>159.60999999999999</v>
      </c>
      <c r="I46" s="1">
        <v>614.09</v>
      </c>
    </row>
    <row r="47" spans="1:21" x14ac:dyDescent="0.2">
      <c r="A47" s="8">
        <v>43700</v>
      </c>
      <c r="B47" s="2" t="s">
        <v>62</v>
      </c>
      <c r="M47" s="1">
        <v>83.8</v>
      </c>
    </row>
    <row r="48" spans="1:21" x14ac:dyDescent="0.2">
      <c r="A48" s="8">
        <v>43700</v>
      </c>
      <c r="B48" s="2" t="s">
        <v>67</v>
      </c>
      <c r="M48" s="1">
        <v>264.60000000000002</v>
      </c>
    </row>
    <row r="49" spans="1:21" x14ac:dyDescent="0.2">
      <c r="A49" s="8">
        <v>43703</v>
      </c>
      <c r="B49" s="2" t="s">
        <v>49</v>
      </c>
      <c r="R49" s="1">
        <v>58.29</v>
      </c>
    </row>
    <row r="50" spans="1:21" x14ac:dyDescent="0.2">
      <c r="A50" s="8">
        <v>43704</v>
      </c>
      <c r="B50" s="2" t="s">
        <v>48</v>
      </c>
      <c r="K50" s="1">
        <v>233.03</v>
      </c>
    </row>
    <row r="51" spans="1:21" x14ac:dyDescent="0.2">
      <c r="A51" s="8">
        <v>43706</v>
      </c>
      <c r="B51" s="2" t="s">
        <v>66</v>
      </c>
      <c r="L51" s="1">
        <v>999</v>
      </c>
    </row>
    <row r="52" spans="1:21" x14ac:dyDescent="0.2">
      <c r="A52" s="8">
        <v>43706</v>
      </c>
      <c r="B52" s="2" t="s">
        <v>57</v>
      </c>
      <c r="M52" s="1">
        <v>119.99</v>
      </c>
    </row>
    <row r="53" spans="1:21" x14ac:dyDescent="0.2">
      <c r="A53" s="8">
        <v>43707</v>
      </c>
      <c r="B53" s="2" t="s">
        <v>53</v>
      </c>
      <c r="U53" s="1">
        <v>447.25</v>
      </c>
    </row>
    <row r="54" spans="1:21" x14ac:dyDescent="0.2">
      <c r="A54" s="8">
        <v>43707</v>
      </c>
      <c r="B54" s="2" t="s">
        <v>49</v>
      </c>
      <c r="N54" s="1">
        <v>274.85000000000002</v>
      </c>
    </row>
    <row r="55" spans="1:21" x14ac:dyDescent="0.2">
      <c r="A55" s="8">
        <v>43710</v>
      </c>
      <c r="B55" s="2" t="s">
        <v>48</v>
      </c>
      <c r="S55" s="1">
        <v>430.54</v>
      </c>
    </row>
    <row r="56" spans="1:21" x14ac:dyDescent="0.2">
      <c r="A56" s="8">
        <v>43714</v>
      </c>
      <c r="B56" s="2" t="s">
        <v>48</v>
      </c>
      <c r="C56" s="1">
        <f>526.96+127.89</f>
        <v>654.85</v>
      </c>
      <c r="D56" s="2">
        <v>447.18</v>
      </c>
    </row>
    <row r="57" spans="1:21" x14ac:dyDescent="0.2">
      <c r="A57" s="8">
        <v>43719</v>
      </c>
      <c r="B57" s="2" t="s">
        <v>48</v>
      </c>
      <c r="H57" s="1">
        <v>129.68</v>
      </c>
      <c r="J57" s="1">
        <v>106.59</v>
      </c>
    </row>
    <row r="58" spans="1:21" x14ac:dyDescent="0.2">
      <c r="A58" s="8">
        <v>43724</v>
      </c>
      <c r="B58" s="2" t="s">
        <v>48</v>
      </c>
      <c r="P58" s="1">
        <v>24.91</v>
      </c>
      <c r="Q58" s="1">
        <v>60.14</v>
      </c>
    </row>
    <row r="59" spans="1:21" x14ac:dyDescent="0.2">
      <c r="A59" s="8">
        <v>43733</v>
      </c>
      <c r="B59" s="2" t="s">
        <v>48</v>
      </c>
      <c r="H59" s="1">
        <v>99.25</v>
      </c>
      <c r="P59" s="1">
        <v>235.09</v>
      </c>
      <c r="Q59" s="1">
        <v>72.22</v>
      </c>
    </row>
    <row r="60" spans="1:21" x14ac:dyDescent="0.2">
      <c r="A60" s="8">
        <v>43735</v>
      </c>
      <c r="B60" s="2" t="s">
        <v>48</v>
      </c>
      <c r="C60" s="1">
        <v>373.18</v>
      </c>
      <c r="I60" s="1">
        <v>652.51</v>
      </c>
      <c r="M60" s="1">
        <f>331.55+199.12</f>
        <v>530.67000000000007</v>
      </c>
    </row>
    <row r="61" spans="1:21" x14ac:dyDescent="0.2">
      <c r="A61" s="8">
        <v>43736</v>
      </c>
      <c r="B61" s="2" t="s">
        <v>53</v>
      </c>
      <c r="U61" s="1">
        <v>413</v>
      </c>
    </row>
    <row r="62" spans="1:21" x14ac:dyDescent="0.2">
      <c r="A62" s="8">
        <v>43739</v>
      </c>
      <c r="B62" s="2" t="s">
        <v>48</v>
      </c>
      <c r="K62" s="1">
        <f>258.39+118.87</f>
        <v>377.26</v>
      </c>
    </row>
    <row r="63" spans="1:21" x14ac:dyDescent="0.2">
      <c r="A63" s="8">
        <v>43741</v>
      </c>
      <c r="B63" s="2" t="s">
        <v>48</v>
      </c>
      <c r="O63" s="1">
        <v>584.4</v>
      </c>
    </row>
    <row r="64" spans="1:21" x14ac:dyDescent="0.2">
      <c r="A64" s="8">
        <v>43742</v>
      </c>
      <c r="B64" s="2" t="s">
        <v>48</v>
      </c>
      <c r="C64" s="1">
        <v>65.489999999999995</v>
      </c>
      <c r="D64" s="2">
        <v>264.08999999999997</v>
      </c>
    </row>
    <row r="65" spans="1:18" x14ac:dyDescent="0.2">
      <c r="A65" s="8">
        <v>43746</v>
      </c>
      <c r="B65" s="2" t="s">
        <v>48</v>
      </c>
      <c r="I65" s="1">
        <v>146.55000000000001</v>
      </c>
      <c r="O65" s="1">
        <v>420.57</v>
      </c>
    </row>
    <row r="66" spans="1:18" x14ac:dyDescent="0.2">
      <c r="A66" s="8">
        <v>43748</v>
      </c>
      <c r="B66" s="2" t="s">
        <v>49</v>
      </c>
      <c r="R66" s="1">
        <v>22.88</v>
      </c>
    </row>
    <row r="67" spans="1:18" x14ac:dyDescent="0.2">
      <c r="A67" s="8">
        <v>43749</v>
      </c>
      <c r="B67" s="2" t="s">
        <v>48</v>
      </c>
      <c r="C67" s="1">
        <v>72.25</v>
      </c>
      <c r="D67" s="2">
        <v>111.21</v>
      </c>
    </row>
    <row r="68" spans="1:18" x14ac:dyDescent="0.2">
      <c r="A68" s="8">
        <v>43753</v>
      </c>
      <c r="B68" s="2" t="s">
        <v>48</v>
      </c>
      <c r="P68" s="1">
        <v>362.85</v>
      </c>
      <c r="Q68" s="1">
        <v>350.59</v>
      </c>
    </row>
    <row r="93" spans="15:15" x14ac:dyDescent="0.2">
      <c r="O93" s="54"/>
    </row>
    <row r="161" spans="1:27" s="56" customFormat="1" x14ac:dyDescent="0.2">
      <c r="A161" s="8"/>
      <c r="B161" s="2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0"/>
      <c r="X161" s="2"/>
      <c r="Y161" s="2"/>
      <c r="Z161" s="2"/>
      <c r="AA161" s="2"/>
    </row>
    <row r="163" spans="1:27" x14ac:dyDescent="0.2">
      <c r="Y163" s="56"/>
      <c r="Z163" s="56"/>
      <c r="AA163" s="56"/>
    </row>
    <row r="168" spans="1:27" x14ac:dyDescent="0.2">
      <c r="C168" s="10"/>
    </row>
    <row r="224" spans="1:27" s="57" customFormat="1" x14ac:dyDescent="0.2">
      <c r="A224" s="8"/>
      <c r="B224" s="2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0"/>
      <c r="X224" s="2"/>
      <c r="Y224" s="2"/>
      <c r="Z224" s="2"/>
      <c r="AA224" s="2"/>
    </row>
    <row r="229" spans="26:27" x14ac:dyDescent="0.2">
      <c r="Z229" s="57"/>
      <c r="AA229" s="57"/>
    </row>
  </sheetData>
  <sortState ref="A51:AA64">
    <sortCondition ref="A64"/>
  </sortState>
  <phoneticPr fontId="1" type="noConversion"/>
  <pageMargins left="0.18" right="0.18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Itemized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2018-10-15T18:40:26Z</cp:lastPrinted>
  <dcterms:created xsi:type="dcterms:W3CDTF">2009-03-16T17:10:57Z</dcterms:created>
  <dcterms:modified xsi:type="dcterms:W3CDTF">2019-10-15T21:02:06Z</dcterms:modified>
</cp:coreProperties>
</file>