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isa's stuff\budgets\"/>
    </mc:Choice>
  </mc:AlternateContent>
  <bookViews>
    <workbookView xWindow="360" yWindow="276" windowWidth="14952" windowHeight="7932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P27" i="1" l="1"/>
  <c r="P26" i="1"/>
  <c r="P16" i="1"/>
  <c r="P17" i="1"/>
  <c r="P18" i="1"/>
  <c r="P19" i="1"/>
  <c r="P20" i="1"/>
  <c r="P21" i="1"/>
  <c r="P22" i="1"/>
  <c r="P23" i="1"/>
  <c r="P24" i="1"/>
  <c r="P25" i="1"/>
  <c r="P15" i="1"/>
  <c r="P12" i="1"/>
  <c r="P13" i="1"/>
  <c r="P14" i="1"/>
  <c r="F17" i="1"/>
  <c r="F18" i="1"/>
  <c r="F19" i="1"/>
  <c r="F20" i="1"/>
  <c r="H20" i="1" s="1"/>
  <c r="F21" i="1"/>
  <c r="H21" i="1" s="1"/>
  <c r="F22" i="1"/>
  <c r="F23" i="1"/>
  <c r="H23" i="1" s="1"/>
  <c r="F24" i="1"/>
  <c r="H24" i="1" s="1"/>
  <c r="F25" i="1"/>
  <c r="F16" i="1"/>
  <c r="H16" i="1" s="1"/>
  <c r="F15" i="1"/>
  <c r="F9" i="1"/>
  <c r="F10" i="1"/>
  <c r="F11" i="1"/>
  <c r="H11" i="1" s="1"/>
  <c r="F12" i="1"/>
  <c r="F13" i="1"/>
  <c r="H13" i="1" s="1"/>
  <c r="F14" i="1"/>
  <c r="H14" i="1" s="1"/>
  <c r="F6" i="1"/>
  <c r="F7" i="1"/>
  <c r="F8" i="1"/>
  <c r="H12" i="1"/>
  <c r="N16" i="1"/>
  <c r="N17" i="1"/>
  <c r="N18" i="1"/>
  <c r="N19" i="1"/>
  <c r="N20" i="1"/>
  <c r="N21" i="1"/>
  <c r="N22" i="1"/>
  <c r="N23" i="1"/>
  <c r="N24" i="1"/>
  <c r="N25" i="1"/>
  <c r="N15" i="1"/>
  <c r="N6" i="1"/>
  <c r="N7" i="1"/>
  <c r="N8" i="1"/>
  <c r="N9" i="1"/>
  <c r="N10" i="1"/>
  <c r="N11" i="1"/>
  <c r="N5" i="1"/>
  <c r="H17" i="1"/>
  <c r="H18" i="1"/>
  <c r="H19" i="1"/>
  <c r="H22" i="1"/>
  <c r="H25" i="1"/>
  <c r="H15" i="1"/>
  <c r="H9" i="1"/>
  <c r="H10" i="1"/>
  <c r="H6" i="1"/>
  <c r="H7" i="1"/>
  <c r="H8" i="1"/>
  <c r="H5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22" i="1"/>
  <c r="K23" i="1"/>
  <c r="K24" i="1"/>
  <c r="K25" i="1"/>
  <c r="K21" i="1"/>
  <c r="E22" i="1"/>
  <c r="E23" i="1"/>
  <c r="E24" i="1"/>
  <c r="E25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7" i="1"/>
  <c r="E8" i="1"/>
  <c r="E6" i="1"/>
  <c r="E5" i="1"/>
  <c r="L30" i="1"/>
  <c r="E30" i="1"/>
  <c r="L28" i="1"/>
  <c r="E28" i="1"/>
  <c r="L29" i="1"/>
  <c r="L27" i="1" s="1"/>
  <c r="E29" i="1"/>
  <c r="E27" i="1" l="1"/>
  <c r="M16" i="1"/>
  <c r="M17" i="1"/>
  <c r="M18" i="1"/>
  <c r="M19" i="1"/>
  <c r="M20" i="1"/>
  <c r="M21" i="1"/>
  <c r="M22" i="1"/>
  <c r="M23" i="1"/>
  <c r="M24" i="1"/>
  <c r="M25" i="1"/>
  <c r="M15" i="1"/>
  <c r="G16" i="1"/>
  <c r="G17" i="1"/>
  <c r="G18" i="1"/>
  <c r="G19" i="1"/>
  <c r="G20" i="1"/>
  <c r="G21" i="1"/>
  <c r="G22" i="1"/>
  <c r="G23" i="1"/>
  <c r="G24" i="1"/>
  <c r="G25" i="1"/>
  <c r="G15" i="1"/>
  <c r="L10" i="1"/>
  <c r="L9" i="1"/>
  <c r="L6" i="1"/>
  <c r="N26" i="1"/>
  <c r="L25" i="1"/>
  <c r="L24" i="1"/>
  <c r="L23" i="1"/>
  <c r="L22" i="1"/>
  <c r="L21" i="1"/>
  <c r="O10" i="1"/>
  <c r="L11" i="1"/>
  <c r="O9" i="1"/>
  <c r="O8" i="1"/>
  <c r="L8" i="1"/>
  <c r="O7" i="1"/>
  <c r="L7" i="1"/>
  <c r="O6" i="1"/>
  <c r="O5" i="1"/>
  <c r="L5" i="1"/>
  <c r="H26" i="1"/>
  <c r="F5" i="1"/>
  <c r="N27" i="1" l="1"/>
  <c r="M3" i="1"/>
  <c r="H27" i="1"/>
  <c r="P10" i="1"/>
  <c r="P11" i="1"/>
  <c r="P9" i="1"/>
  <c r="P8" i="1"/>
  <c r="P7" i="1"/>
  <c r="O3" i="1"/>
  <c r="P6" i="1"/>
  <c r="P5" i="1"/>
  <c r="G3" i="1"/>
  <c r="P3" i="1" l="1"/>
  <c r="H3" i="1"/>
  <c r="N3" i="1"/>
</calcChain>
</file>

<file path=xl/sharedStrings.xml><?xml version="1.0" encoding="utf-8"?>
<sst xmlns="http://schemas.openxmlformats.org/spreadsheetml/2006/main" count="92" uniqueCount="59">
  <si>
    <t>Staff Member</t>
  </si>
  <si>
    <t>Hours</t>
  </si>
  <si>
    <t>Long.</t>
  </si>
  <si>
    <t>Grade</t>
  </si>
  <si>
    <t>Rate</t>
  </si>
  <si>
    <t>Jul-Dec</t>
  </si>
  <si>
    <t>Meetings</t>
  </si>
  <si>
    <t>Subtotal</t>
  </si>
  <si>
    <t>Asst. Director (LSP)*</t>
  </si>
  <si>
    <t>S5-I</t>
  </si>
  <si>
    <t>C-9H</t>
  </si>
  <si>
    <t>Technical Services (CC)*</t>
  </si>
  <si>
    <t>C-11H</t>
  </si>
  <si>
    <t>Children's Librarian (KL)*</t>
  </si>
  <si>
    <t>Library Assistant 1(xx)</t>
  </si>
  <si>
    <t xml:space="preserve"> </t>
  </si>
  <si>
    <t>Library Assistant 2(xx)</t>
  </si>
  <si>
    <t>Library Assistant 3(xx)</t>
  </si>
  <si>
    <t>Library Assistant 4(xx)</t>
  </si>
  <si>
    <t xml:space="preserve">Fill-in </t>
  </si>
  <si>
    <t>Shift Differential</t>
  </si>
  <si>
    <t>Jan-Jun</t>
  </si>
  <si>
    <t>Longevity</t>
  </si>
  <si>
    <t>Total</t>
  </si>
  <si>
    <t>Director</t>
  </si>
  <si>
    <t>Library Assistant 5(xx)</t>
  </si>
  <si>
    <t>Administrative Assistant (DH)*</t>
  </si>
  <si>
    <t>Based on 3 open evenings, all day Saturday, and 4 hours Sunday/58 hours per week/*staff are red-lined</t>
  </si>
  <si>
    <t>FY 2020 Payroll Estimate Worksheet/58 hours</t>
  </si>
  <si>
    <t>C-9G</t>
  </si>
  <si>
    <t>Borrower Services (MC)</t>
  </si>
  <si>
    <t>C-10G</t>
  </si>
  <si>
    <t>Adult Services Ass't (FP)</t>
  </si>
  <si>
    <t>C-8C</t>
  </si>
  <si>
    <t>C-5C</t>
  </si>
  <si>
    <t>C-5D</t>
  </si>
  <si>
    <t>C-5E</t>
  </si>
  <si>
    <t>C-8D</t>
  </si>
  <si>
    <t xml:space="preserve">    Total Permanent Full Time</t>
  </si>
  <si>
    <t>C-5G</t>
  </si>
  <si>
    <t>C-5H</t>
  </si>
  <si>
    <t>C-5F</t>
  </si>
  <si>
    <t xml:space="preserve">   Total Permanent Part Time</t>
  </si>
  <si>
    <t>C5-A</t>
  </si>
  <si>
    <t>Library Assistant (PMc)</t>
  </si>
  <si>
    <t>Library Assistant (TF)</t>
  </si>
  <si>
    <t>Info Services Assistant (BB)</t>
  </si>
  <si>
    <t>Library Assistant (LT)</t>
  </si>
  <si>
    <t>Info Services Ass't (SF)</t>
  </si>
  <si>
    <t>Library Assistant (SM)</t>
  </si>
  <si>
    <t>Library Assistant (WR)</t>
  </si>
  <si>
    <t>Library Assistant (JR)</t>
  </si>
  <si>
    <t>Library Assistant(BMc)</t>
  </si>
  <si>
    <t>Saturdays (95 hrs/wk)</t>
  </si>
  <si>
    <t>Evenings (39 hrs/wk)</t>
  </si>
  <si>
    <t>Sundays (20 hrs/wk)</t>
  </si>
  <si>
    <t>C-10H</t>
  </si>
  <si>
    <t>C-8E</t>
  </si>
  <si>
    <t>C-6G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</si>
</sst>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[$-409]mmmm\ d\,\ yyyy;@"/>
    <numFmt numFmtId="165" formatCode="&quot;$&quot;#,##0.00"/>
  </numFmts>
  <fonts count="22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10"/>
      <color theme="4" tint="-0.499984740745262"/>
      <name val="Tahoma"/>
      <family val="2"/>
    </font>
    <font>
      <sz val="11"/>
      <color theme="4" tint="-0.499984740745262"/>
      <name val="Calibri"/>
      <family val="2"/>
      <scheme val="minor"/>
    </font>
    <font>
      <sz val="10"/>
      <color theme="7" tint="-0.249977111117893"/>
      <name val="Tahoma"/>
      <family val="2"/>
    </font>
    <font>
      <sz val="11"/>
      <color theme="7" tint="-0.249977111117893"/>
      <name val="Calibri"/>
      <family val="2"/>
      <scheme val="minor"/>
    </font>
    <font>
      <sz val="10"/>
      <color theme="5" tint="-0.249977111117893"/>
      <name val="Tahoma"/>
      <family val="2"/>
    </font>
    <font>
      <sz val="11"/>
      <color theme="5" tint="-0.249977111117893"/>
      <name val="Calibri"/>
      <family val="2"/>
      <scheme val="minor"/>
    </font>
    <font>
      <b/>
      <sz val="10"/>
      <color rgb="FFFF0000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0"/>
      <color theme="7" tint="-0.499984740745262"/>
      <name val="Tahoma"/>
      <family val="2"/>
    </font>
    <font>
      <sz val="11"/>
      <color theme="7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4" fillId="0" borderId="0" xfId="0" applyNumberFormat="1" applyFont="1"/>
    <xf numFmtId="0" fontId="5" fillId="0" borderId="0" xfId="0" applyFont="1"/>
    <xf numFmtId="0" fontId="6" fillId="0" borderId="0" xfId="0" applyFont="1"/>
    <xf numFmtId="165" fontId="6" fillId="0" borderId="0" xfId="0" applyNumberFormat="1" applyFont="1"/>
    <xf numFmtId="0" fontId="7" fillId="0" borderId="0" xfId="0" applyFo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9" fillId="0" borderId="0" xfId="0" applyNumberFormat="1" applyFont="1"/>
    <xf numFmtId="165" fontId="9" fillId="0" borderId="1" xfId="0" applyNumberFormat="1" applyFont="1" applyBorder="1"/>
    <xf numFmtId="0" fontId="8" fillId="0" borderId="0" xfId="0" applyFont="1" applyBorder="1"/>
    <xf numFmtId="0" fontId="10" fillId="0" borderId="0" xfId="0" applyFont="1"/>
    <xf numFmtId="0" fontId="11" fillId="0" borderId="0" xfId="0" applyFont="1"/>
    <xf numFmtId="165" fontId="11" fillId="0" borderId="0" xfId="0" applyNumberFormat="1" applyFont="1"/>
    <xf numFmtId="165" fontId="11" fillId="0" borderId="1" xfId="0" applyNumberFormat="1" applyFont="1" applyBorder="1"/>
    <xf numFmtId="0" fontId="12" fillId="0" borderId="0" xfId="0" applyFont="1"/>
    <xf numFmtId="0" fontId="13" fillId="0" borderId="0" xfId="0" applyFont="1"/>
    <xf numFmtId="165" fontId="13" fillId="0" borderId="0" xfId="0" applyNumberFormat="1" applyFont="1"/>
    <xf numFmtId="165" fontId="13" fillId="0" borderId="1" xfId="0" applyNumberFormat="1" applyFont="1" applyBorder="1"/>
    <xf numFmtId="0" fontId="14" fillId="0" borderId="0" xfId="0" applyFont="1"/>
    <xf numFmtId="0" fontId="15" fillId="0" borderId="0" xfId="0" applyFont="1"/>
    <xf numFmtId="165" fontId="15" fillId="0" borderId="0" xfId="0" applyNumberFormat="1" applyFont="1"/>
    <xf numFmtId="0" fontId="1" fillId="0" borderId="0" xfId="0" applyFont="1"/>
    <xf numFmtId="165" fontId="5" fillId="0" borderId="0" xfId="0" applyNumberFormat="1" applyFont="1"/>
    <xf numFmtId="0" fontId="16" fillId="0" borderId="0" xfId="0" applyFont="1"/>
    <xf numFmtId="165" fontId="16" fillId="0" borderId="0" xfId="0" applyNumberFormat="1" applyFont="1"/>
    <xf numFmtId="165" fontId="3" fillId="0" borderId="0" xfId="0" applyNumberFormat="1" applyFont="1" applyAlignment="1">
      <alignment horizontal="right"/>
    </xf>
    <xf numFmtId="165" fontId="3" fillId="0" borderId="0" xfId="0" applyNumberFormat="1" applyFont="1"/>
    <xf numFmtId="8" fontId="5" fillId="0" borderId="0" xfId="0" applyNumberFormat="1" applyFont="1" applyAlignment="1">
      <alignment horizontal="right"/>
    </xf>
    <xf numFmtId="0" fontId="6" fillId="2" borderId="0" xfId="0" applyFont="1" applyFill="1"/>
    <xf numFmtId="165" fontId="6" fillId="0" borderId="2" xfId="0" applyNumberFormat="1" applyFont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9" fillId="2" borderId="0" xfId="0" applyFont="1" applyFill="1"/>
    <xf numFmtId="0" fontId="11" fillId="2" borderId="0" xfId="0" applyFont="1" applyFill="1"/>
    <xf numFmtId="0" fontId="13" fillId="2" borderId="0" xfId="0" applyFont="1" applyFill="1"/>
    <xf numFmtId="0" fontId="17" fillId="0" borderId="0" xfId="1" applyFont="1"/>
    <xf numFmtId="0" fontId="18" fillId="0" borderId="0" xfId="1" applyFont="1"/>
    <xf numFmtId="165" fontId="18" fillId="0" borderId="0" xfId="1" applyNumberFormat="1" applyFont="1"/>
    <xf numFmtId="165" fontId="18" fillId="0" borderId="1" xfId="1" applyNumberFormat="1" applyFont="1" applyBorder="1"/>
    <xf numFmtId="0" fontId="18" fillId="2" borderId="0" xfId="1" applyFont="1" applyFill="1"/>
    <xf numFmtId="165" fontId="19" fillId="0" borderId="0" xfId="1" applyNumberFormat="1" applyFont="1"/>
    <xf numFmtId="0" fontId="20" fillId="0" borderId="0" xfId="1" applyFont="1" applyAlignment="1">
      <alignment horizontal="left"/>
    </xf>
    <xf numFmtId="165" fontId="20" fillId="0" borderId="0" xfId="1" applyNumberFormat="1" applyFont="1"/>
    <xf numFmtId="0" fontId="12" fillId="0" borderId="0" xfId="1" applyFont="1"/>
    <xf numFmtId="0" fontId="13" fillId="0" borderId="0" xfId="1" applyFont="1"/>
    <xf numFmtId="165" fontId="13" fillId="0" borderId="0" xfId="1" applyNumberFormat="1" applyFont="1"/>
    <xf numFmtId="165" fontId="13" fillId="0" borderId="1" xfId="1" applyNumberFormat="1" applyFont="1" applyBorder="1"/>
    <xf numFmtId="0" fontId="13" fillId="2" borderId="0" xfId="1" applyFont="1" applyFill="1"/>
    <xf numFmtId="165" fontId="21" fillId="0" borderId="0" xfId="1" applyNumberFormat="1" applyFont="1"/>
    <xf numFmtId="0" fontId="21" fillId="0" borderId="0" xfId="1" applyFont="1"/>
    <xf numFmtId="165" fontId="18" fillId="0" borderId="0" xfId="1" applyNumberFormat="1" applyFont="1" applyBorder="1"/>
    <xf numFmtId="165" fontId="13" fillId="0" borderId="0" xfId="1" applyNumberFormat="1" applyFont="1" applyBorder="1"/>
    <xf numFmtId="165" fontId="18" fillId="0" borderId="3" xfId="1" applyNumberFormat="1" applyFont="1" applyBorder="1"/>
    <xf numFmtId="165" fontId="13" fillId="0" borderId="3" xfId="1" applyNumberFormat="1" applyFont="1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M16" sqref="M16"/>
    </sheetView>
  </sheetViews>
  <sheetFormatPr defaultRowHeight="14.4" x14ac:dyDescent="0.3"/>
  <cols>
    <col min="1" max="1" width="26.44140625" customWidth="1"/>
    <col min="5" max="5" width="11.21875" customWidth="1"/>
    <col min="6" max="6" width="11.88671875" customWidth="1"/>
    <col min="8" max="8" width="14.109375" customWidth="1"/>
    <col min="9" max="9" width="1.44140625" customWidth="1"/>
    <col min="10" max="10" width="5.6640625" customWidth="1"/>
    <col min="11" max="11" width="9.109375" style="2" customWidth="1"/>
    <col min="12" max="12" width="11.109375" style="2" customWidth="1"/>
    <col min="13" max="13" width="10" style="2" customWidth="1"/>
    <col min="14" max="14" width="11.44140625" style="2" customWidth="1"/>
    <col min="15" max="15" width="12.33203125" style="2" customWidth="1"/>
    <col min="16" max="16" width="13.109375" style="2" customWidth="1"/>
    <col min="19" max="19" width="11.33203125" customWidth="1"/>
  </cols>
  <sheetData>
    <row r="1" spans="1:20" ht="15.6" x14ac:dyDescent="0.3">
      <c r="A1" s="1">
        <v>40907</v>
      </c>
      <c r="D1" s="2"/>
      <c r="E1" s="2"/>
      <c r="F1" s="2"/>
      <c r="G1" s="2"/>
      <c r="H1" s="3" t="s">
        <v>28</v>
      </c>
      <c r="O1" s="31"/>
      <c r="P1" s="32"/>
    </row>
    <row r="2" spans="1:20" ht="15" thickBot="1" x14ac:dyDescent="0.35">
      <c r="A2" s="4" t="s">
        <v>27</v>
      </c>
      <c r="B2" s="5"/>
      <c r="C2" s="5"/>
      <c r="D2" s="6"/>
      <c r="E2" s="6"/>
      <c r="F2" s="6"/>
      <c r="G2" s="6"/>
      <c r="H2" s="5"/>
      <c r="I2" s="5"/>
      <c r="J2" s="5"/>
      <c r="K2" s="5"/>
      <c r="L2" s="5"/>
      <c r="M2" s="4"/>
      <c r="N2" s="4"/>
      <c r="O2" s="4"/>
      <c r="P2" s="33"/>
    </row>
    <row r="3" spans="1:20" ht="15" thickBot="1" x14ac:dyDescent="0.35">
      <c r="A3" s="7"/>
      <c r="B3" s="5"/>
      <c r="C3" s="5"/>
      <c r="D3" s="6"/>
      <c r="E3" s="6"/>
      <c r="F3" s="6"/>
      <c r="G3" s="6">
        <f>SUM(G5:G27)</f>
        <v>253.47509999999997</v>
      </c>
      <c r="H3" s="6">
        <f>SUM(H5:H27)</f>
        <v>294886.90261000016</v>
      </c>
      <c r="I3" s="34"/>
      <c r="J3" s="5"/>
      <c r="K3" s="6"/>
      <c r="L3" s="6"/>
      <c r="M3" s="6">
        <f>SUM(M5:M27)</f>
        <v>257.78969999999998</v>
      </c>
      <c r="N3" s="6">
        <f>SUM(N5:N27)</f>
        <v>294912.31645000016</v>
      </c>
      <c r="O3" s="6">
        <f>SUM(O5:O27)</f>
        <v>5220</v>
      </c>
      <c r="P3" s="35">
        <f>SUM(P5:P27)</f>
        <v>595019.21906000027</v>
      </c>
    </row>
    <row r="4" spans="1:20" x14ac:dyDescent="0.3">
      <c r="A4" s="8" t="s">
        <v>0</v>
      </c>
      <c r="B4" s="8" t="s">
        <v>1</v>
      </c>
      <c r="C4" s="8" t="s">
        <v>2</v>
      </c>
      <c r="D4" s="8" t="s">
        <v>3</v>
      </c>
      <c r="E4" s="9" t="s">
        <v>4</v>
      </c>
      <c r="F4" s="10" t="s">
        <v>5</v>
      </c>
      <c r="G4" s="10" t="s">
        <v>6</v>
      </c>
      <c r="H4" s="9" t="s">
        <v>7</v>
      </c>
      <c r="I4" s="36"/>
      <c r="J4" s="8" t="s">
        <v>3</v>
      </c>
      <c r="K4" s="9" t="s">
        <v>4</v>
      </c>
      <c r="L4" s="10" t="s">
        <v>21</v>
      </c>
      <c r="M4" s="10" t="s">
        <v>6</v>
      </c>
      <c r="N4" s="9" t="s">
        <v>7</v>
      </c>
      <c r="O4" s="9" t="s">
        <v>22</v>
      </c>
      <c r="P4" s="9" t="s">
        <v>23</v>
      </c>
    </row>
    <row r="5" spans="1:20" x14ac:dyDescent="0.3">
      <c r="A5" s="11" t="s">
        <v>24</v>
      </c>
      <c r="B5" s="11">
        <v>37.5</v>
      </c>
      <c r="C5" s="11"/>
      <c r="D5" s="12"/>
      <c r="E5" s="13">
        <f>1295.87*1.02</f>
        <v>1321.7873999999999</v>
      </c>
      <c r="F5" s="14">
        <f>E5*26.1</f>
        <v>34498.651140000002</v>
      </c>
      <c r="G5" s="14">
        <v>0</v>
      </c>
      <c r="H5" s="13">
        <f>F5+G5</f>
        <v>34498.651140000002</v>
      </c>
      <c r="I5" s="37"/>
      <c r="J5" s="12"/>
      <c r="K5" s="13">
        <f>1295.87*1.02</f>
        <v>1321.7873999999999</v>
      </c>
      <c r="L5" s="14">
        <f>K5*26.1</f>
        <v>34498.651140000002</v>
      </c>
      <c r="M5" s="14">
        <v>0</v>
      </c>
      <c r="N5" s="13">
        <f>L5+M5</f>
        <v>34498.651140000002</v>
      </c>
      <c r="O5" s="13">
        <f>C5*52.2</f>
        <v>0</v>
      </c>
      <c r="P5" s="13">
        <f>H5+N5+O5</f>
        <v>68997.302280000004</v>
      </c>
    </row>
    <row r="6" spans="1:20" x14ac:dyDescent="0.3">
      <c r="A6" s="11" t="s">
        <v>8</v>
      </c>
      <c r="B6" s="11">
        <v>37.5</v>
      </c>
      <c r="C6" s="11">
        <v>22</v>
      </c>
      <c r="D6" s="12" t="s">
        <v>9</v>
      </c>
      <c r="E6" s="13">
        <f>1067.83*1.02</f>
        <v>1089.1866</v>
      </c>
      <c r="F6" s="14">
        <f>E6*26.1</f>
        <v>28427.770260000001</v>
      </c>
      <c r="G6" s="14">
        <v>0</v>
      </c>
      <c r="H6" s="13">
        <f t="shared" ref="H6:H14" si="0">F6+G6</f>
        <v>28427.770260000001</v>
      </c>
      <c r="I6" s="37"/>
      <c r="J6" s="12" t="s">
        <v>9</v>
      </c>
      <c r="K6" s="13">
        <f>1067.83*1.02</f>
        <v>1089.1866</v>
      </c>
      <c r="L6" s="14">
        <f>K6*26.1</f>
        <v>28427.770260000001</v>
      </c>
      <c r="M6" s="14">
        <v>0</v>
      </c>
      <c r="N6" s="13">
        <f t="shared" ref="N6:N11" si="1">L6+M6</f>
        <v>28427.770260000001</v>
      </c>
      <c r="O6" s="13">
        <f>C6*52.2</f>
        <v>1148.4000000000001</v>
      </c>
      <c r="P6" s="13">
        <f>H6+N6+O6</f>
        <v>58003.940520000004</v>
      </c>
    </row>
    <row r="7" spans="1:20" x14ac:dyDescent="0.3">
      <c r="A7" s="11" t="s">
        <v>26</v>
      </c>
      <c r="B7" s="15">
        <v>37.5</v>
      </c>
      <c r="C7" s="15">
        <v>13</v>
      </c>
      <c r="D7" s="12" t="s">
        <v>29</v>
      </c>
      <c r="E7" s="13">
        <f>21.11*1.02</f>
        <v>21.5322</v>
      </c>
      <c r="F7" s="14">
        <f>(B7*E7)*26.1</f>
        <v>21074.640750000002</v>
      </c>
      <c r="G7" s="14">
        <v>0</v>
      </c>
      <c r="H7" s="13">
        <f t="shared" si="0"/>
        <v>21074.640750000002</v>
      </c>
      <c r="I7" s="37"/>
      <c r="J7" s="12" t="s">
        <v>10</v>
      </c>
      <c r="K7" s="13">
        <f>21.73*1.02</f>
        <v>22.1646</v>
      </c>
      <c r="L7" s="14">
        <f>(B7*K7)*26.1</f>
        <v>21693.60225</v>
      </c>
      <c r="M7" s="14">
        <v>0</v>
      </c>
      <c r="N7" s="13">
        <f t="shared" si="1"/>
        <v>21693.60225</v>
      </c>
      <c r="O7" s="13">
        <f>C7*52.2</f>
        <v>678.6</v>
      </c>
      <c r="P7" s="13">
        <f>H7+N7+O7</f>
        <v>43446.843000000001</v>
      </c>
    </row>
    <row r="8" spans="1:20" x14ac:dyDescent="0.3">
      <c r="A8" s="16" t="s">
        <v>30</v>
      </c>
      <c r="B8" s="16">
        <v>37.5</v>
      </c>
      <c r="C8" s="16">
        <v>23</v>
      </c>
      <c r="D8" s="17" t="s">
        <v>31</v>
      </c>
      <c r="E8" s="18">
        <f>23.64*1.02</f>
        <v>24.1128</v>
      </c>
      <c r="F8" s="19">
        <f>(B8*E8)*26.1</f>
        <v>23600.403000000002</v>
      </c>
      <c r="G8" s="19">
        <v>0</v>
      </c>
      <c r="H8" s="13">
        <f t="shared" si="0"/>
        <v>23600.403000000002</v>
      </c>
      <c r="I8" s="38"/>
      <c r="J8" s="17" t="s">
        <v>56</v>
      </c>
      <c r="K8" s="18">
        <f>24.35*1.02</f>
        <v>24.837000000000003</v>
      </c>
      <c r="L8" s="19">
        <f>(B8*K8)*26.1</f>
        <v>24309.213750000006</v>
      </c>
      <c r="M8" s="19">
        <v>0</v>
      </c>
      <c r="N8" s="13">
        <f t="shared" si="1"/>
        <v>24309.213750000006</v>
      </c>
      <c r="O8" s="18">
        <f>C8*52.2</f>
        <v>1200.6000000000001</v>
      </c>
      <c r="P8" s="18">
        <f>H8+N8+O8</f>
        <v>49110.216750000007</v>
      </c>
    </row>
    <row r="9" spans="1:20" x14ac:dyDescent="0.3">
      <c r="A9" s="16" t="s">
        <v>11</v>
      </c>
      <c r="B9" s="16">
        <v>37.5</v>
      </c>
      <c r="C9" s="16">
        <v>16</v>
      </c>
      <c r="D9" s="17" t="s">
        <v>12</v>
      </c>
      <c r="E9" s="18">
        <f>26.59*1.02</f>
        <v>27.1218</v>
      </c>
      <c r="F9" s="19">
        <f t="shared" ref="F9:F14" si="2">(B9*E9)*26.1</f>
        <v>26545.461750000002</v>
      </c>
      <c r="G9" s="19">
        <v>0</v>
      </c>
      <c r="H9" s="13">
        <f t="shared" si="0"/>
        <v>26545.461750000002</v>
      </c>
      <c r="I9" s="38"/>
      <c r="J9" s="17" t="s">
        <v>12</v>
      </c>
      <c r="K9" s="18">
        <f>26.59*1.02</f>
        <v>27.1218</v>
      </c>
      <c r="L9" s="19">
        <f>(B9*K9)*26.1</f>
        <v>26545.461750000002</v>
      </c>
      <c r="M9" s="19">
        <v>0</v>
      </c>
      <c r="N9" s="13">
        <f t="shared" si="1"/>
        <v>26545.461750000002</v>
      </c>
      <c r="O9" s="18">
        <f>C9*52.2</f>
        <v>835.2</v>
      </c>
      <c r="P9" s="18">
        <f>H9+N9+O9</f>
        <v>53926.123500000002</v>
      </c>
    </row>
    <row r="10" spans="1:20" x14ac:dyDescent="0.3">
      <c r="A10" s="16" t="s">
        <v>13</v>
      </c>
      <c r="B10" s="16">
        <v>37.5</v>
      </c>
      <c r="C10" s="16">
        <v>26</v>
      </c>
      <c r="D10" s="17" t="s">
        <v>12</v>
      </c>
      <c r="E10" s="18">
        <f>26.59*1.02</f>
        <v>27.1218</v>
      </c>
      <c r="F10" s="19">
        <f t="shared" si="2"/>
        <v>26545.461750000002</v>
      </c>
      <c r="G10" s="19">
        <v>0</v>
      </c>
      <c r="H10" s="13">
        <f t="shared" si="0"/>
        <v>26545.461750000002</v>
      </c>
      <c r="I10" s="38"/>
      <c r="J10" s="17" t="s">
        <v>12</v>
      </c>
      <c r="K10" s="18">
        <f>26.59*1.02</f>
        <v>27.1218</v>
      </c>
      <c r="L10" s="19">
        <f>(B10*K10)*26.1</f>
        <v>26545.461750000002</v>
      </c>
      <c r="M10" s="19">
        <v>0</v>
      </c>
      <c r="N10" s="13">
        <f t="shared" si="1"/>
        <v>26545.461750000002</v>
      </c>
      <c r="O10" s="18">
        <f>C10*52.2</f>
        <v>1357.2</v>
      </c>
      <c r="P10" s="18">
        <f>H10+N10+O10</f>
        <v>54448.123500000002</v>
      </c>
    </row>
    <row r="11" spans="1:20" x14ac:dyDescent="0.3">
      <c r="A11" s="16" t="s">
        <v>32</v>
      </c>
      <c r="B11" s="16">
        <v>37.5</v>
      </c>
      <c r="C11" s="16" t="s">
        <v>15</v>
      </c>
      <c r="D11" s="17" t="s">
        <v>33</v>
      </c>
      <c r="E11" s="18">
        <f>17.61*1.02</f>
        <v>17.962199999999999</v>
      </c>
      <c r="F11" s="19">
        <f t="shared" si="2"/>
        <v>17580.503250000002</v>
      </c>
      <c r="G11" s="19">
        <v>0</v>
      </c>
      <c r="H11" s="13">
        <f t="shared" si="0"/>
        <v>17580.503250000002</v>
      </c>
      <c r="I11" s="38"/>
      <c r="J11" s="17" t="s">
        <v>37</v>
      </c>
      <c r="K11" s="18">
        <f>18.15*1.02</f>
        <v>18.512999999999998</v>
      </c>
      <c r="L11" s="19">
        <f>(B11*K11)*26.1</f>
        <v>18119.598750000001</v>
      </c>
      <c r="M11" s="19">
        <v>0</v>
      </c>
      <c r="N11" s="13">
        <f t="shared" si="1"/>
        <v>18119.598750000001</v>
      </c>
      <c r="O11" s="18">
        <v>0</v>
      </c>
      <c r="P11" s="18">
        <f>H11+N11+O11</f>
        <v>35700.101999999999</v>
      </c>
    </row>
    <row r="12" spans="1:20" x14ac:dyDescent="0.3">
      <c r="A12" s="40" t="s">
        <v>44</v>
      </c>
      <c r="B12" s="40">
        <v>37.5</v>
      </c>
      <c r="C12" s="40"/>
      <c r="D12" s="41" t="s">
        <v>34</v>
      </c>
      <c r="E12" s="42">
        <f>14.7*1.02</f>
        <v>14.994</v>
      </c>
      <c r="F12" s="19">
        <f t="shared" si="2"/>
        <v>14675.377500000001</v>
      </c>
      <c r="G12" s="43">
        <v>0</v>
      </c>
      <c r="H12" s="13">
        <f t="shared" si="0"/>
        <v>14675.377500000001</v>
      </c>
      <c r="I12" s="44"/>
      <c r="J12" s="41" t="s">
        <v>35</v>
      </c>
      <c r="K12" s="42">
        <f>15.13*1.02</f>
        <v>15.432600000000001</v>
      </c>
      <c r="L12" s="55">
        <v>14387.625</v>
      </c>
      <c r="M12" s="57">
        <v>0</v>
      </c>
      <c r="N12" s="42">
        <v>14387.625</v>
      </c>
      <c r="O12" s="18">
        <v>0</v>
      </c>
      <c r="P12" s="18">
        <f t="shared" ref="P12:P14" si="3">H12+N12+O12</f>
        <v>29063.002500000002</v>
      </c>
      <c r="Q12" s="42"/>
      <c r="R12" s="41"/>
      <c r="S12" s="41"/>
      <c r="T12" s="41"/>
    </row>
    <row r="13" spans="1:20" x14ac:dyDescent="0.3">
      <c r="A13" s="40" t="s">
        <v>45</v>
      </c>
      <c r="B13" s="40">
        <v>37.5</v>
      </c>
      <c r="C13" s="40" t="s">
        <v>15</v>
      </c>
      <c r="D13" s="41" t="s">
        <v>36</v>
      </c>
      <c r="E13" s="42">
        <f>15.58*1.02</f>
        <v>15.8916</v>
      </c>
      <c r="F13" s="19">
        <f t="shared" si="2"/>
        <v>15553.903500000002</v>
      </c>
      <c r="G13" s="43">
        <v>0</v>
      </c>
      <c r="H13" s="13">
        <f t="shared" si="0"/>
        <v>15553.903500000002</v>
      </c>
      <c r="I13" s="44"/>
      <c r="J13" s="41" t="s">
        <v>41</v>
      </c>
      <c r="K13" s="42">
        <f>16.06*1.02</f>
        <v>16.3812</v>
      </c>
      <c r="L13" s="55">
        <v>15248.925000000001</v>
      </c>
      <c r="M13" s="57">
        <v>0</v>
      </c>
      <c r="N13" s="42">
        <v>15248.925000000001</v>
      </c>
      <c r="O13" s="18">
        <v>0</v>
      </c>
      <c r="P13" s="18">
        <f t="shared" si="3"/>
        <v>30802.828500000003</v>
      </c>
      <c r="Q13" s="42"/>
      <c r="R13" s="41"/>
      <c r="S13" s="41"/>
      <c r="T13" s="41"/>
    </row>
    <row r="14" spans="1:20" x14ac:dyDescent="0.3">
      <c r="A14" s="40" t="s">
        <v>46</v>
      </c>
      <c r="B14" s="40">
        <v>37.5</v>
      </c>
      <c r="C14" s="40" t="s">
        <v>15</v>
      </c>
      <c r="D14" s="41" t="s">
        <v>37</v>
      </c>
      <c r="E14" s="42">
        <f>18.15*1.02</f>
        <v>18.512999999999998</v>
      </c>
      <c r="F14" s="19">
        <f t="shared" si="2"/>
        <v>18119.598750000001</v>
      </c>
      <c r="G14" s="43">
        <v>0</v>
      </c>
      <c r="H14" s="13">
        <f t="shared" si="0"/>
        <v>18119.598750000001</v>
      </c>
      <c r="I14" s="44"/>
      <c r="J14" s="41" t="s">
        <v>57</v>
      </c>
      <c r="K14" s="42">
        <f>18.7*1.02</f>
        <v>19.073999999999998</v>
      </c>
      <c r="L14" s="55">
        <v>17764.3125</v>
      </c>
      <c r="M14" s="57">
        <v>0</v>
      </c>
      <c r="N14" s="42">
        <v>17764.3125</v>
      </c>
      <c r="O14" s="18">
        <v>0</v>
      </c>
      <c r="P14" s="18">
        <f t="shared" si="3"/>
        <v>35883.911250000005</v>
      </c>
      <c r="T14" s="47"/>
    </row>
    <row r="15" spans="1:20" x14ac:dyDescent="0.3">
      <c r="A15" s="48" t="s">
        <v>47</v>
      </c>
      <c r="B15" s="48">
        <v>19</v>
      </c>
      <c r="C15" s="48" t="s">
        <v>15</v>
      </c>
      <c r="D15" s="49" t="s">
        <v>40</v>
      </c>
      <c r="E15" s="50">
        <f>17.01*1.02</f>
        <v>17.350200000000001</v>
      </c>
      <c r="F15" s="51">
        <f>(B15*E15)*26.1</f>
        <v>8603.9641800000009</v>
      </c>
      <c r="G15" s="51">
        <f>E15*1.5</f>
        <v>26.025300000000001</v>
      </c>
      <c r="H15" s="50">
        <f>F15+G15</f>
        <v>8629.9894800000002</v>
      </c>
      <c r="I15" s="52"/>
      <c r="J15" s="49" t="s">
        <v>58</v>
      </c>
      <c r="K15" s="50">
        <f>17.47*1.02</f>
        <v>17.819399999999998</v>
      </c>
      <c r="L15" s="56">
        <v>8435.2590000000018</v>
      </c>
      <c r="M15" s="58">
        <f>K15*1.5</f>
        <v>26.729099999999995</v>
      </c>
      <c r="N15" s="50">
        <f>L15+M15</f>
        <v>8461.9881000000023</v>
      </c>
      <c r="O15" s="45">
        <v>0</v>
      </c>
      <c r="P15" s="50">
        <f>H15+N15+O15</f>
        <v>17091.977580000002</v>
      </c>
      <c r="Q15" s="49"/>
      <c r="R15" s="50"/>
      <c r="S15" s="49"/>
      <c r="T15" s="49"/>
    </row>
    <row r="16" spans="1:20" x14ac:dyDescent="0.3">
      <c r="A16" s="48" t="s">
        <v>48</v>
      </c>
      <c r="B16" s="48">
        <v>34</v>
      </c>
      <c r="C16" s="48"/>
      <c r="D16" s="49" t="s">
        <v>33</v>
      </c>
      <c r="E16" s="50">
        <f>17.61*1.02</f>
        <v>17.962199999999999</v>
      </c>
      <c r="F16" s="51">
        <f>(B16*E16)*26.1</f>
        <v>15939.656279999999</v>
      </c>
      <c r="G16" s="51">
        <f>E16*1.5</f>
        <v>26.943300000000001</v>
      </c>
      <c r="H16" s="50">
        <f t="shared" ref="H16:H25" si="4">F16+G16</f>
        <v>15966.59958</v>
      </c>
      <c r="I16" s="52"/>
      <c r="J16" s="49" t="s">
        <v>37</v>
      </c>
      <c r="K16" s="50">
        <f>18.15*1.02</f>
        <v>18.512999999999998</v>
      </c>
      <c r="L16" s="56">
        <v>15627.114000000001</v>
      </c>
      <c r="M16" s="58">
        <f t="shared" ref="M16:M25" si="5">K16*1.5</f>
        <v>27.769499999999997</v>
      </c>
      <c r="N16" s="50">
        <f t="shared" ref="N16:N25" si="6">L16+M16</f>
        <v>15654.883500000002</v>
      </c>
      <c r="O16" s="45">
        <v>0</v>
      </c>
      <c r="P16" s="50">
        <f t="shared" ref="P16:P25" si="7">H16+N16+O16</f>
        <v>31621.483080000002</v>
      </c>
      <c r="Q16" s="49"/>
      <c r="R16" s="49"/>
      <c r="S16" s="49"/>
      <c r="T16" s="49"/>
    </row>
    <row r="17" spans="1:20" x14ac:dyDescent="0.3">
      <c r="A17" s="48" t="s">
        <v>49</v>
      </c>
      <c r="B17" s="48">
        <v>11.75</v>
      </c>
      <c r="C17" s="48"/>
      <c r="D17" s="49" t="s">
        <v>41</v>
      </c>
      <c r="E17" s="50">
        <f>16.06*1.02</f>
        <v>16.3812</v>
      </c>
      <c r="F17" s="51">
        <f t="shared" ref="F17:F25" si="8">(B17*E17)*26.1</f>
        <v>5023.7045099999996</v>
      </c>
      <c r="G17" s="51">
        <f>E17*1.5</f>
        <v>24.5718</v>
      </c>
      <c r="H17" s="50">
        <f t="shared" si="4"/>
        <v>5048.2763099999993</v>
      </c>
      <c r="I17" s="52"/>
      <c r="J17" s="49" t="s">
        <v>39</v>
      </c>
      <c r="K17" s="50">
        <f>16.53*1.02</f>
        <v>16.860600000000002</v>
      </c>
      <c r="L17" s="56">
        <v>4925.2004999999999</v>
      </c>
      <c r="M17" s="58">
        <f t="shared" si="5"/>
        <v>25.290900000000001</v>
      </c>
      <c r="N17" s="50">
        <f t="shared" si="6"/>
        <v>4950.4913999999999</v>
      </c>
      <c r="O17" s="45">
        <v>0</v>
      </c>
      <c r="P17" s="50">
        <f t="shared" si="7"/>
        <v>9998.7677100000001</v>
      </c>
      <c r="Q17" s="49"/>
      <c r="R17" s="50"/>
      <c r="S17" s="49"/>
      <c r="T17" s="49"/>
    </row>
    <row r="18" spans="1:20" x14ac:dyDescent="0.3">
      <c r="A18" s="48" t="s">
        <v>50</v>
      </c>
      <c r="B18" s="48">
        <v>11</v>
      </c>
      <c r="C18" s="48"/>
      <c r="D18" s="49" t="s">
        <v>41</v>
      </c>
      <c r="E18" s="50">
        <f>16.06*1.02</f>
        <v>16.3812</v>
      </c>
      <c r="F18" s="51">
        <f t="shared" si="8"/>
        <v>4703.04252</v>
      </c>
      <c r="G18" s="51">
        <f>E18*1.5</f>
        <v>24.5718</v>
      </c>
      <c r="H18" s="50">
        <f t="shared" si="4"/>
        <v>4727.6143199999997</v>
      </c>
      <c r="I18" s="52"/>
      <c r="J18" s="49" t="s">
        <v>39</v>
      </c>
      <c r="K18" s="50">
        <f>16.53*1.02</f>
        <v>16.860600000000002</v>
      </c>
      <c r="L18" s="56">
        <v>4610.826</v>
      </c>
      <c r="M18" s="58">
        <f t="shared" si="5"/>
        <v>25.290900000000001</v>
      </c>
      <c r="N18" s="50">
        <f t="shared" si="6"/>
        <v>4636.1169</v>
      </c>
      <c r="O18" s="45">
        <v>0</v>
      </c>
      <c r="P18" s="50">
        <f t="shared" si="7"/>
        <v>9363.7312199999997</v>
      </c>
      <c r="Q18" s="49"/>
      <c r="R18" s="53"/>
      <c r="S18" s="49"/>
      <c r="T18" s="49"/>
    </row>
    <row r="19" spans="1:20" x14ac:dyDescent="0.3">
      <c r="A19" s="48" t="s">
        <v>51</v>
      </c>
      <c r="B19" s="48">
        <v>14.5</v>
      </c>
      <c r="C19" s="48" t="s">
        <v>15</v>
      </c>
      <c r="D19" s="49" t="s">
        <v>35</v>
      </c>
      <c r="E19" s="50">
        <f>15.13*1.02</f>
        <v>15.432600000000001</v>
      </c>
      <c r="F19" s="51">
        <f t="shared" si="8"/>
        <v>5840.4674700000005</v>
      </c>
      <c r="G19" s="51">
        <f>E19*1.5</f>
        <v>23.148900000000001</v>
      </c>
      <c r="H19" s="50">
        <f t="shared" si="4"/>
        <v>5863.6163700000006</v>
      </c>
      <c r="I19" s="52"/>
      <c r="J19" s="49" t="s">
        <v>36</v>
      </c>
      <c r="K19" s="50">
        <f>15.58*1.02</f>
        <v>15.8916</v>
      </c>
      <c r="L19" s="56">
        <v>5725.9485000000004</v>
      </c>
      <c r="M19" s="58">
        <f t="shared" si="5"/>
        <v>23.837400000000002</v>
      </c>
      <c r="N19" s="50">
        <f t="shared" si="6"/>
        <v>5749.7859000000008</v>
      </c>
      <c r="O19" s="45">
        <v>0</v>
      </c>
      <c r="P19" s="50">
        <f t="shared" si="7"/>
        <v>11613.402270000002</v>
      </c>
      <c r="Q19" s="49"/>
      <c r="R19" s="53"/>
      <c r="S19" s="49"/>
      <c r="T19" s="49"/>
    </row>
    <row r="20" spans="1:20" x14ac:dyDescent="0.3">
      <c r="A20" s="48" t="s">
        <v>52</v>
      </c>
      <c r="B20" s="48">
        <v>14.5</v>
      </c>
      <c r="C20" s="48" t="s">
        <v>15</v>
      </c>
      <c r="D20" s="49" t="s">
        <v>34</v>
      </c>
      <c r="E20" s="50">
        <f>14.7*1.02</f>
        <v>14.994</v>
      </c>
      <c r="F20" s="51">
        <f t="shared" si="8"/>
        <v>5674.4793000000009</v>
      </c>
      <c r="G20" s="51">
        <f>E20*1.5</f>
        <v>22.491</v>
      </c>
      <c r="H20" s="50">
        <f t="shared" si="4"/>
        <v>5696.9703000000009</v>
      </c>
      <c r="I20" s="52"/>
      <c r="J20" s="49" t="s">
        <v>35</v>
      </c>
      <c r="K20" s="50">
        <f>15.13*1.02</f>
        <v>15.432600000000001</v>
      </c>
      <c r="L20" s="56">
        <v>5563.2150000000001</v>
      </c>
      <c r="M20" s="58">
        <f t="shared" si="5"/>
        <v>23.148900000000001</v>
      </c>
      <c r="N20" s="50">
        <f t="shared" si="6"/>
        <v>5586.3639000000003</v>
      </c>
      <c r="O20" s="45">
        <v>0</v>
      </c>
      <c r="P20" s="50">
        <f t="shared" si="7"/>
        <v>11283.334200000001</v>
      </c>
      <c r="R20" s="53"/>
      <c r="T20" s="53"/>
    </row>
    <row r="21" spans="1:20" x14ac:dyDescent="0.3">
      <c r="A21" s="20" t="s">
        <v>14</v>
      </c>
      <c r="B21" s="20">
        <v>8</v>
      </c>
      <c r="C21" s="20"/>
      <c r="D21" s="21" t="s">
        <v>43</v>
      </c>
      <c r="E21" s="22">
        <f>13.82*1.02</f>
        <v>14.096400000000001</v>
      </c>
      <c r="F21" s="51">
        <f t="shared" si="8"/>
        <v>2943.3283200000005</v>
      </c>
      <c r="G21" s="51">
        <f>E21*1.5</f>
        <v>21.144600000000001</v>
      </c>
      <c r="H21" s="50">
        <f t="shared" si="4"/>
        <v>2964.4729200000006</v>
      </c>
      <c r="I21" s="39"/>
      <c r="J21" s="21" t="s">
        <v>43</v>
      </c>
      <c r="K21" s="22">
        <f>13.82*1.02</f>
        <v>14.096400000000001</v>
      </c>
      <c r="L21" s="23">
        <f>(B21*K21)*26.1</f>
        <v>2943.3283200000005</v>
      </c>
      <c r="M21" s="51">
        <f t="shared" si="5"/>
        <v>21.144600000000001</v>
      </c>
      <c r="N21" s="50">
        <f t="shared" si="6"/>
        <v>2964.4729200000006</v>
      </c>
      <c r="O21" s="22">
        <v>0</v>
      </c>
      <c r="P21" s="50">
        <f t="shared" si="7"/>
        <v>5928.9458400000012</v>
      </c>
    </row>
    <row r="22" spans="1:20" x14ac:dyDescent="0.3">
      <c r="A22" s="20" t="s">
        <v>16</v>
      </c>
      <c r="B22" s="20">
        <v>8</v>
      </c>
      <c r="C22" s="20"/>
      <c r="D22" s="21" t="s">
        <v>43</v>
      </c>
      <c r="E22" s="22">
        <f t="shared" ref="E22:E25" si="9">13.82*1.02</f>
        <v>14.096400000000001</v>
      </c>
      <c r="F22" s="51">
        <f t="shared" si="8"/>
        <v>2943.3283200000005</v>
      </c>
      <c r="G22" s="51">
        <f>E22*1.5</f>
        <v>21.144600000000001</v>
      </c>
      <c r="H22" s="50">
        <f t="shared" si="4"/>
        <v>2964.4729200000006</v>
      </c>
      <c r="I22" s="39"/>
      <c r="J22" s="21" t="s">
        <v>43</v>
      </c>
      <c r="K22" s="22">
        <f t="shared" ref="K22:K25" si="10">13.82*1.02</f>
        <v>14.096400000000001</v>
      </c>
      <c r="L22" s="23">
        <f>(B22*K22)*26.1</f>
        <v>2943.3283200000005</v>
      </c>
      <c r="M22" s="51">
        <f t="shared" si="5"/>
        <v>21.144600000000001</v>
      </c>
      <c r="N22" s="50">
        <f t="shared" si="6"/>
        <v>2964.4729200000006</v>
      </c>
      <c r="O22" s="22">
        <v>0</v>
      </c>
      <c r="P22" s="50">
        <f t="shared" si="7"/>
        <v>5928.9458400000012</v>
      </c>
    </row>
    <row r="23" spans="1:20" x14ac:dyDescent="0.3">
      <c r="A23" s="20" t="s">
        <v>17</v>
      </c>
      <c r="B23" s="20">
        <v>8</v>
      </c>
      <c r="C23" s="20" t="s">
        <v>15</v>
      </c>
      <c r="D23" s="21" t="s">
        <v>43</v>
      </c>
      <c r="E23" s="22">
        <f t="shared" si="9"/>
        <v>14.096400000000001</v>
      </c>
      <c r="F23" s="51">
        <f t="shared" si="8"/>
        <v>2943.3283200000005</v>
      </c>
      <c r="G23" s="51">
        <f>E23*1.5</f>
        <v>21.144600000000001</v>
      </c>
      <c r="H23" s="50">
        <f t="shared" si="4"/>
        <v>2964.4729200000006</v>
      </c>
      <c r="I23" s="39"/>
      <c r="J23" s="21" t="s">
        <v>43</v>
      </c>
      <c r="K23" s="22">
        <f t="shared" si="10"/>
        <v>14.096400000000001</v>
      </c>
      <c r="L23" s="23">
        <f>(B23*K23)*26.1</f>
        <v>2943.3283200000005</v>
      </c>
      <c r="M23" s="51">
        <f t="shared" si="5"/>
        <v>21.144600000000001</v>
      </c>
      <c r="N23" s="50">
        <f t="shared" si="6"/>
        <v>2964.4729200000006</v>
      </c>
      <c r="O23" s="22">
        <v>0</v>
      </c>
      <c r="P23" s="50">
        <f t="shared" si="7"/>
        <v>5928.9458400000012</v>
      </c>
    </row>
    <row r="24" spans="1:20" x14ac:dyDescent="0.3">
      <c r="A24" s="20" t="s">
        <v>18</v>
      </c>
      <c r="B24" s="20">
        <v>8</v>
      </c>
      <c r="C24" s="20"/>
      <c r="D24" s="21" t="s">
        <v>43</v>
      </c>
      <c r="E24" s="22">
        <f t="shared" si="9"/>
        <v>14.096400000000001</v>
      </c>
      <c r="F24" s="51">
        <f t="shared" si="8"/>
        <v>2943.3283200000005</v>
      </c>
      <c r="G24" s="51">
        <f>E24*1.5</f>
        <v>21.144600000000001</v>
      </c>
      <c r="H24" s="50">
        <f t="shared" si="4"/>
        <v>2964.4729200000006</v>
      </c>
      <c r="I24" s="39"/>
      <c r="J24" s="21" t="s">
        <v>43</v>
      </c>
      <c r="K24" s="22">
        <f t="shared" si="10"/>
        <v>14.096400000000001</v>
      </c>
      <c r="L24" s="23">
        <f>(B24*K24)*26.1</f>
        <v>2943.3283200000005</v>
      </c>
      <c r="M24" s="51">
        <f t="shared" si="5"/>
        <v>21.144600000000001</v>
      </c>
      <c r="N24" s="50">
        <f t="shared" si="6"/>
        <v>2964.4729200000006</v>
      </c>
      <c r="O24" s="22">
        <v>0</v>
      </c>
      <c r="P24" s="50">
        <f t="shared" si="7"/>
        <v>5928.9458400000012</v>
      </c>
    </row>
    <row r="25" spans="1:20" x14ac:dyDescent="0.3">
      <c r="A25" s="20" t="s">
        <v>25</v>
      </c>
      <c r="B25" s="20">
        <v>8</v>
      </c>
      <c r="C25" s="20"/>
      <c r="D25" s="21" t="s">
        <v>43</v>
      </c>
      <c r="E25" s="22">
        <f t="shared" si="9"/>
        <v>14.096400000000001</v>
      </c>
      <c r="F25" s="51">
        <f t="shared" si="8"/>
        <v>2943.3283200000005</v>
      </c>
      <c r="G25" s="51">
        <f>E25*1.5</f>
        <v>21.144600000000001</v>
      </c>
      <c r="H25" s="50">
        <f t="shared" si="4"/>
        <v>2964.4729200000006</v>
      </c>
      <c r="I25" s="39"/>
      <c r="J25" s="21" t="s">
        <v>43</v>
      </c>
      <c r="K25" s="22">
        <f t="shared" si="10"/>
        <v>14.096400000000001</v>
      </c>
      <c r="L25" s="23">
        <f>(B25*K25)*26.1</f>
        <v>2943.3283200000005</v>
      </c>
      <c r="M25" s="51">
        <f t="shared" si="5"/>
        <v>21.144600000000001</v>
      </c>
      <c r="N25" s="50">
        <f t="shared" si="6"/>
        <v>2964.4729200000006</v>
      </c>
      <c r="O25" s="22">
        <v>0</v>
      </c>
      <c r="P25" s="50">
        <f t="shared" si="7"/>
        <v>5928.9458400000012</v>
      </c>
    </row>
    <row r="26" spans="1:20" x14ac:dyDescent="0.3">
      <c r="A26" s="24" t="s">
        <v>19</v>
      </c>
      <c r="B26" s="25"/>
      <c r="C26" s="25"/>
      <c r="D26" s="26"/>
      <c r="E26" s="26"/>
      <c r="F26" s="26">
        <v>5500</v>
      </c>
      <c r="G26" s="26"/>
      <c r="H26" s="26">
        <f>F26</f>
        <v>5500</v>
      </c>
      <c r="I26" s="25"/>
      <c r="J26" s="25"/>
      <c r="K26" s="26"/>
      <c r="L26" s="26">
        <v>5500</v>
      </c>
      <c r="M26" s="26"/>
      <c r="N26" s="26">
        <f>L26</f>
        <v>5500</v>
      </c>
      <c r="O26" s="26"/>
      <c r="P26" s="26">
        <f>H26+N26</f>
        <v>11000</v>
      </c>
    </row>
    <row r="27" spans="1:20" x14ac:dyDescent="0.3">
      <c r="A27" s="27" t="s">
        <v>20</v>
      </c>
      <c r="B27" s="4"/>
      <c r="C27" s="4"/>
      <c r="D27" s="28"/>
      <c r="E27" s="28">
        <f>E28+E29+E30</f>
        <v>2009.7</v>
      </c>
      <c r="F27" s="28"/>
      <c r="G27" s="28"/>
      <c r="H27" s="28">
        <f>E27</f>
        <v>2009.7</v>
      </c>
      <c r="I27" s="4"/>
      <c r="J27" s="4"/>
      <c r="K27" s="28"/>
      <c r="L27" s="28">
        <f>L28+L29+L30</f>
        <v>2009.7</v>
      </c>
      <c r="M27" s="28"/>
      <c r="N27" s="28">
        <f>L27</f>
        <v>2009.7</v>
      </c>
      <c r="O27" s="28"/>
      <c r="P27" s="28">
        <f>H27+N27</f>
        <v>4019.4</v>
      </c>
    </row>
    <row r="28" spans="1:20" x14ac:dyDescent="0.3">
      <c r="A28" s="29" t="s">
        <v>54</v>
      </c>
      <c r="B28" s="29"/>
      <c r="C28" s="29"/>
      <c r="D28" s="30"/>
      <c r="E28" s="30">
        <f>(39*0.5)*26.1</f>
        <v>508.95000000000005</v>
      </c>
      <c r="F28" s="30"/>
      <c r="G28" s="30"/>
      <c r="H28" s="30"/>
      <c r="I28" s="29"/>
      <c r="J28" s="29"/>
      <c r="K28" s="30"/>
      <c r="L28" s="30">
        <f>(39*0.5)*26.1</f>
        <v>508.95000000000005</v>
      </c>
      <c r="M28" s="30"/>
      <c r="N28" s="30"/>
      <c r="O28" s="30"/>
      <c r="P28" s="30"/>
    </row>
    <row r="29" spans="1:20" x14ac:dyDescent="0.3">
      <c r="A29" s="29" t="s">
        <v>53</v>
      </c>
      <c r="B29" s="29"/>
      <c r="C29" s="29"/>
      <c r="D29" s="30"/>
      <c r="E29" s="30">
        <f>(95*0.5)*26.1</f>
        <v>1239.75</v>
      </c>
      <c r="F29" s="30"/>
      <c r="G29" s="30"/>
      <c r="H29" s="30"/>
      <c r="I29" s="29"/>
      <c r="J29" s="29"/>
      <c r="K29" s="30"/>
      <c r="L29" s="30">
        <f>(95*0.5)*26.1</f>
        <v>1239.75</v>
      </c>
      <c r="M29" s="30"/>
      <c r="N29" s="30"/>
      <c r="O29" s="30"/>
      <c r="P29" s="30"/>
    </row>
    <row r="30" spans="1:20" x14ac:dyDescent="0.3">
      <c r="A30" s="29" t="s">
        <v>55</v>
      </c>
      <c r="E30" s="30">
        <f>(20*0.5)*26.1</f>
        <v>261</v>
      </c>
      <c r="L30" s="30">
        <f>(20*0.5)*26.1</f>
        <v>261</v>
      </c>
    </row>
    <row r="33" spans="1:5" x14ac:dyDescent="0.3">
      <c r="A33" s="46" t="s">
        <v>38</v>
      </c>
      <c r="B33" s="47"/>
      <c r="E33" s="47">
        <v>441136.32750000001</v>
      </c>
    </row>
    <row r="34" spans="1:5" x14ac:dyDescent="0.3">
      <c r="A34" s="54" t="s">
        <v>42</v>
      </c>
      <c r="E34" s="53">
        <v>88716.381000000008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chkout01</dc:creator>
  <cp:lastModifiedBy>chkout01</cp:lastModifiedBy>
  <cp:lastPrinted>2018-06-12T15:11:15Z</cp:lastPrinted>
  <dcterms:created xsi:type="dcterms:W3CDTF">2011-12-30T17:52:24Z</dcterms:created>
  <dcterms:modified xsi:type="dcterms:W3CDTF">2018-06-12T15:17:18Z</dcterms:modified>
</cp:coreProperties>
</file>