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soares/Desktop/"/>
    </mc:Choice>
  </mc:AlternateContent>
  <xr:revisionPtr revIDLastSave="0" documentId="13_ncr:1_{6C31EEAC-2883-5642-8767-8A08C9C6F9FF}" xr6:coauthVersionLast="47" xr6:coauthVersionMax="47" xr10:uidLastSave="{00000000-0000-0000-0000-000000000000}"/>
  <bookViews>
    <workbookView xWindow="-38260" yWindow="-4040" windowWidth="37600" windowHeight="20260" xr2:uid="{3A565231-AE5C-B244-AB09-19AA71889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" i="1" l="1"/>
  <c r="K75" i="1"/>
  <c r="L75" i="1"/>
  <c r="M69" i="1"/>
  <c r="M75" i="1"/>
  <c r="N75" i="1"/>
  <c r="N69" i="1"/>
  <c r="L69" i="1"/>
  <c r="K69" i="1"/>
  <c r="AH91" i="1" a="1"/>
  <c r="AH91" i="1" s="1"/>
  <c r="AC91" i="1" a="1"/>
  <c r="AC91" i="1" s="1"/>
  <c r="N70" i="1"/>
  <c r="N76" i="1" s="1"/>
  <c r="M70" i="1"/>
  <c r="L70" i="1"/>
  <c r="N68" i="1"/>
  <c r="N67" i="1"/>
  <c r="M68" i="1"/>
  <c r="M74" i="1" s="1"/>
  <c r="M67" i="1"/>
  <c r="M73" i="1" s="1"/>
  <c r="L68" i="1"/>
  <c r="L74" i="1" s="1"/>
  <c r="L67" i="1"/>
  <c r="L73" i="1" s="1"/>
  <c r="K68" i="1"/>
  <c r="K74" i="1" s="1"/>
  <c r="K67" i="1"/>
  <c r="K70" i="1"/>
  <c r="K76" i="1" s="1"/>
  <c r="B82" i="1"/>
  <c r="D80" i="1"/>
  <c r="D82" i="1"/>
  <c r="B80" i="1"/>
  <c r="D72" i="1"/>
  <c r="D71" i="1"/>
  <c r="C72" i="1"/>
  <c r="C71" i="1"/>
  <c r="C65" i="1"/>
  <c r="C66" i="1"/>
  <c r="B66" i="1"/>
  <c r="B65" i="1"/>
  <c r="N79" i="1"/>
  <c r="M79" i="1"/>
  <c r="L79" i="1"/>
  <c r="N74" i="1"/>
  <c r="F60" i="1"/>
  <c r="M38" i="1"/>
  <c r="N38" i="1"/>
  <c r="N37" i="1"/>
  <c r="M37" i="1"/>
  <c r="L38" i="1"/>
  <c r="L37" i="1"/>
  <c r="K38" i="1"/>
  <c r="K37" i="1"/>
  <c r="C35" i="1"/>
  <c r="B36" i="1"/>
  <c r="B35" i="1"/>
  <c r="C36" i="1"/>
  <c r="D42" i="1"/>
  <c r="C42" i="1"/>
  <c r="C41" i="1"/>
  <c r="D41" i="1"/>
  <c r="N45" i="1"/>
  <c r="M45" i="1"/>
  <c r="L45" i="1"/>
  <c r="F30" i="1"/>
  <c r="N15" i="1"/>
  <c r="M15" i="1"/>
  <c r="L15" i="1"/>
  <c r="F4" i="1"/>
  <c r="C10" i="1" s="1"/>
  <c r="P69" i="1" l="1"/>
  <c r="AC87" i="1"/>
  <c r="AE87" i="1"/>
  <c r="AE86" i="1"/>
  <c r="M76" i="1"/>
  <c r="AC85" i="1"/>
  <c r="AD85" i="1"/>
  <c r="AE85" i="1"/>
  <c r="AC86" i="1"/>
  <c r="P70" i="1"/>
  <c r="AD86" i="1"/>
  <c r="AD87" i="1"/>
  <c r="L76" i="1"/>
  <c r="P76" i="1" s="1"/>
  <c r="AD74" i="1"/>
  <c r="P79" i="1"/>
  <c r="AD75" i="1"/>
  <c r="AC69" i="1"/>
  <c r="AE75" i="1"/>
  <c r="AC67" i="1"/>
  <c r="AE67" i="1"/>
  <c r="AE69" i="1"/>
  <c r="AD68" i="1"/>
  <c r="N73" i="1"/>
  <c r="AE74" i="1"/>
  <c r="AE68" i="1"/>
  <c r="AC73" i="1"/>
  <c r="AD69" i="1"/>
  <c r="AC68" i="1"/>
  <c r="AD73" i="1"/>
  <c r="AC75" i="1"/>
  <c r="AD67" i="1"/>
  <c r="AE73" i="1"/>
  <c r="P67" i="1"/>
  <c r="AC74" i="1"/>
  <c r="B75" i="1" a="1"/>
  <c r="B75" i="1" s="1"/>
  <c r="B85" i="1" s="1" a="1"/>
  <c r="B85" i="1" s="1"/>
  <c r="F85" i="1" s="1" a="1"/>
  <c r="F85" i="1" s="1"/>
  <c r="P74" i="1"/>
  <c r="P68" i="1"/>
  <c r="K73" i="1"/>
  <c r="L42" i="1"/>
  <c r="M42" i="1"/>
  <c r="K42" i="1"/>
  <c r="P45" i="1"/>
  <c r="P15" i="1"/>
  <c r="K11" i="1"/>
  <c r="L11" i="1"/>
  <c r="M11" i="1"/>
  <c r="N11" i="1"/>
  <c r="N13" i="1" s="1"/>
  <c r="K18" i="1" s="1"/>
  <c r="B9" i="1"/>
  <c r="C9" i="1"/>
  <c r="B10" i="1"/>
  <c r="K71" i="1" l="1"/>
  <c r="N71" i="1"/>
  <c r="M71" i="1"/>
  <c r="L71" i="1"/>
  <c r="AC79" i="1" a="1"/>
  <c r="AC79" i="1" s="1"/>
  <c r="P73" i="1"/>
  <c r="F9" i="1" a="1"/>
  <c r="F9" i="1" s="1"/>
  <c r="AE43" i="1"/>
  <c r="AC44" i="1"/>
  <c r="AE44" i="1"/>
  <c r="AC45" i="1"/>
  <c r="AE45" i="1"/>
  <c r="P38" i="1"/>
  <c r="AD45" i="1"/>
  <c r="M41" i="1"/>
  <c r="AC37" i="1"/>
  <c r="AE38" i="1"/>
  <c r="AD39" i="1"/>
  <c r="L41" i="1"/>
  <c r="AC38" i="1"/>
  <c r="AE39" i="1"/>
  <c r="AE37" i="1"/>
  <c r="AD38" i="1"/>
  <c r="AD37" i="1"/>
  <c r="AC39" i="1"/>
  <c r="K41" i="1"/>
  <c r="L39" i="1"/>
  <c r="K39" i="1"/>
  <c r="B45" i="1" a="1"/>
  <c r="B45" i="1" s="1"/>
  <c r="F45" i="1" s="1" a="1"/>
  <c r="F45" i="1" s="1"/>
  <c r="AD43" i="1"/>
  <c r="N42" i="1"/>
  <c r="P42" i="1" s="1"/>
  <c r="AD44" i="1"/>
  <c r="N41" i="1"/>
  <c r="M43" i="1" s="1"/>
  <c r="N39" i="1"/>
  <c r="AC43" i="1"/>
  <c r="P37" i="1"/>
  <c r="M13" i="1"/>
  <c r="T11" i="1"/>
  <c r="U13" i="1"/>
  <c r="V12" i="1"/>
  <c r="L13" i="1"/>
  <c r="V13" i="1"/>
  <c r="U11" i="1"/>
  <c r="U12" i="1"/>
  <c r="T13" i="1"/>
  <c r="T12" i="1"/>
  <c r="V11" i="1"/>
  <c r="P11" i="1"/>
  <c r="L18" i="1"/>
  <c r="K13" i="1"/>
  <c r="K77" i="1" l="1"/>
  <c r="U68" i="1"/>
  <c r="V67" i="1"/>
  <c r="T68" i="1"/>
  <c r="T69" i="1"/>
  <c r="U67" i="1"/>
  <c r="V69" i="1"/>
  <c r="L77" i="1"/>
  <c r="T67" i="1"/>
  <c r="U69" i="1"/>
  <c r="V68" i="1"/>
  <c r="P71" i="1"/>
  <c r="M77" i="1"/>
  <c r="N77" i="1"/>
  <c r="P75" i="1"/>
  <c r="P39" i="1"/>
  <c r="P41" i="1"/>
  <c r="AC49" i="1" a="1"/>
  <c r="AC49" i="1" s="1"/>
  <c r="AH49" i="1" s="1" a="1"/>
  <c r="AH49" i="1" s="1"/>
  <c r="K43" i="1"/>
  <c r="L43" i="1"/>
  <c r="T39" i="1"/>
  <c r="T38" i="1"/>
  <c r="V39" i="1"/>
  <c r="U38" i="1"/>
  <c r="V37" i="1"/>
  <c r="N43" i="1"/>
  <c r="U37" i="1"/>
  <c r="T37" i="1"/>
  <c r="V38" i="1"/>
  <c r="U39" i="1"/>
  <c r="Y11" i="1"/>
  <c r="Y12" i="1"/>
  <c r="Y13" i="1"/>
  <c r="N18" i="1"/>
  <c r="P13" i="1"/>
  <c r="M18" i="1"/>
  <c r="M19" i="1" s="1"/>
  <c r="M22" i="1" s="1"/>
  <c r="M81" i="1" l="1"/>
  <c r="P77" i="1"/>
  <c r="L81" i="1"/>
  <c r="N81" i="1"/>
  <c r="K81" i="1"/>
  <c r="L47" i="1"/>
  <c r="X67" i="1" a="1"/>
  <c r="X67" i="1" s="1"/>
  <c r="K47" i="1"/>
  <c r="N47" i="1"/>
  <c r="M47" i="1"/>
  <c r="X37" i="1" a="1"/>
  <c r="X37" i="1" s="1"/>
  <c r="P43" i="1"/>
  <c r="L19" i="1"/>
  <c r="M21" i="1" s="1"/>
  <c r="P18" i="1"/>
  <c r="K19" i="1"/>
  <c r="N19" i="1"/>
  <c r="M23" i="1" s="1"/>
  <c r="K82" i="1" l="1"/>
  <c r="N82" i="1"/>
  <c r="M87" i="1" s="1"/>
  <c r="L82" i="1"/>
  <c r="M85" i="1" s="1"/>
  <c r="P81" i="1"/>
  <c r="M82" i="1"/>
  <c r="M86" i="1" s="1"/>
  <c r="M48" i="1"/>
  <c r="M52" i="1" s="1"/>
  <c r="K48" i="1"/>
  <c r="N48" i="1"/>
  <c r="M53" i="1" s="1"/>
  <c r="L48" i="1"/>
  <c r="M51" i="1" s="1"/>
  <c r="P47" i="1"/>
  <c r="P19" i="1"/>
  <c r="P82" i="1" l="1"/>
  <c r="P4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<sst xmlns="http://schemas.openxmlformats.org/spreadsheetml/2006/main" count="105" uniqueCount="51">
  <si>
    <t>P0</t>
  </si>
  <si>
    <t>rot</t>
  </si>
  <si>
    <t>q0</t>
  </si>
  <si>
    <t>eixo</t>
  </si>
  <si>
    <t>R</t>
  </si>
  <si>
    <t>resultado</t>
  </si>
  <si>
    <t>ROT Euler</t>
  </si>
  <si>
    <t>(graus)</t>
  </si>
  <si>
    <t>(radianos)</t>
  </si>
  <si>
    <t>Quaternion</t>
  </si>
  <si>
    <t>Z</t>
  </si>
  <si>
    <t>Y</t>
  </si>
  <si>
    <t>X</t>
  </si>
  <si>
    <t>q</t>
  </si>
  <si>
    <t>q*</t>
  </si>
  <si>
    <t>q1 (i)</t>
  </si>
  <si>
    <t>q2 (j)</t>
  </si>
  <si>
    <t>q3 (k)</t>
  </si>
  <si>
    <t>v q*</t>
  </si>
  <si>
    <t>q ( v q* )</t>
  </si>
  <si>
    <t>|q|</t>
  </si>
  <si>
    <t>v (ponto P0)</t>
  </si>
  <si>
    <t>Quat Homogeneous</t>
  </si>
  <si>
    <t>eixo 1</t>
  </si>
  <si>
    <t>eixo 2</t>
  </si>
  <si>
    <t>ROT Z</t>
  </si>
  <si>
    <t>ROT Final</t>
  </si>
  <si>
    <t>ROT X</t>
  </si>
  <si>
    <t>R Z</t>
  </si>
  <si>
    <t>Rot Final</t>
  </si>
  <si>
    <t>R X</t>
  </si>
  <si>
    <t>qx</t>
  </si>
  <si>
    <t>Quaternion Direto Mat</t>
  </si>
  <si>
    <t>qz qx</t>
  </si>
  <si>
    <t>qz*</t>
  </si>
  <si>
    <t>qx*</t>
  </si>
  <si>
    <t>qx* qz*</t>
  </si>
  <si>
    <t>v qx* qz*</t>
  </si>
  <si>
    <t>qz qx ( v qx*qz* )</t>
  </si>
  <si>
    <t>qz</t>
  </si>
  <si>
    <t>eixo 3</t>
  </si>
  <si>
    <t>ROT Inter</t>
  </si>
  <si>
    <t>ROT Y</t>
  </si>
  <si>
    <t>qy</t>
  </si>
  <si>
    <t>qz qx qy</t>
  </si>
  <si>
    <t>qy*</t>
  </si>
  <si>
    <t>qy* qx* qz*</t>
  </si>
  <si>
    <t>v qy*qx* qz*</t>
  </si>
  <si>
    <t>qz qx qy ( v qx*qz* )</t>
  </si>
  <si>
    <t>Rot Interm</t>
  </si>
  <si>
    <t>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</si>
</sst>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/>
    <xf numFmtId="168" fontId="0" fillId="0" borderId="0" xfId="0" applyNumberFormat="1"/>
    <xf numFmtId="168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68147</xdr:colOff>
      <xdr:row>0</xdr:row>
      <xdr:rowOff>170366</xdr:rowOff>
    </xdr:from>
    <xdr:to>
      <xdr:col>12</xdr:col>
      <xdr:colOff>449147</xdr:colOff>
      <xdr:row>3</xdr:row>
      <xdr:rowOff>28829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73AA8F-9A00-C445-9499-DB774B614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0464" y="170366"/>
          <a:ext cx="3137829" cy="462487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12</xdr:row>
      <xdr:rowOff>73016</xdr:rowOff>
    </xdr:from>
    <xdr:to>
      <xdr:col>4</xdr:col>
      <xdr:colOff>558800</xdr:colOff>
      <xdr:row>16</xdr:row>
      <xdr:rowOff>192142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C6EE5B-B974-7E43-BF4E-3563A5F41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2308216"/>
          <a:ext cx="2578100" cy="931925"/>
        </a:xfrm>
        <a:prstGeom prst="rect">
          <a:avLst/>
        </a:prstGeom>
      </xdr:spPr>
    </xdr:pic>
    <xdr:clientData/>
  </xdr:twoCellAnchor>
  <xdr:twoCellAnchor editAs="oneCell">
    <xdr:from>
      <xdr:col>19</xdr:col>
      <xdr:colOff>170365</xdr:colOff>
      <xdr:row>0</xdr:row>
      <xdr:rowOff>95570</xdr:rowOff>
    </xdr:from>
    <xdr:to>
      <xdr:col>23</xdr:col>
      <xdr:colOff>294267</xdr:colOff>
      <xdr:row>4</xdr:row>
      <xdr:rowOff>59823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2D95F5-CBA2-AA4E-A5BB-7B7B3E34F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365" y="95570"/>
          <a:ext cx="3407317" cy="769619"/>
        </a:xfrm>
        <a:prstGeom prst="rect">
          <a:avLst/>
        </a:prstGeom>
        <a:solidFill>
          <a:schemeClr val="bg1"/>
        </a:solidFill>
      </xdr:spPr>
    </xdr:pic>
    <xdr:clientData/>
  </xdr:twoCellAnchor>
  <xdr:oneCellAnchor>
    <xdr:from>
      <xdr:col>1</xdr:col>
      <xdr:colOff>120495</xdr:colOff>
      <xdr:row>47</xdr:row>
      <xdr:rowOff>161607</xdr:rowOff>
    </xdr:from>
    <xdr:ext cx="2156213" cy="773949"/>
    <xdr:pic>
      <xdr:nvPicPr>
        <xdr:cNvPr id="9" name="Picture 8">
          <a:extLst>
            <a:ext uri="{FF2B5EF4-FFF2-40B4-BE49-F238E27FC236}">
              <a16:creationId xmlns:a16="http://schemas.microsoft.com/office/drawing/2014/main" id="{79C9EE78-AC19-D043-88BE-9CE23804F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397" y="10228680"/>
          <a:ext cx="2156213" cy="773949"/>
        </a:xfrm>
        <a:prstGeom prst="rect">
          <a:avLst/>
        </a:prstGeom>
      </xdr:spPr>
    </xdr:pic>
    <xdr:clientData/>
  </xdr:oneCellAnchor>
  <xdr:oneCellAnchor>
    <xdr:from>
      <xdr:col>13</xdr:col>
      <xdr:colOff>16108</xdr:colOff>
      <xdr:row>2</xdr:row>
      <xdr:rowOff>137568</xdr:rowOff>
    </xdr:from>
    <xdr:ext cx="1145478" cy="442606"/>
    <xdr:pic>
      <xdr:nvPicPr>
        <xdr:cNvPr id="10" name="Picture 9">
          <a:extLst>
            <a:ext uri="{FF2B5EF4-FFF2-40B4-BE49-F238E27FC236}">
              <a16:creationId xmlns:a16="http://schemas.microsoft.com/office/drawing/2014/main" id="{A5164DFB-77A8-E441-8D62-AF1B29641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11840" y="540251"/>
          <a:ext cx="1145478" cy="442606"/>
        </a:xfrm>
        <a:prstGeom prst="rect">
          <a:avLst/>
        </a:prstGeom>
      </xdr:spPr>
    </xdr:pic>
    <xdr:clientData/>
  </xdr:oneCellAnchor>
  <xdr:twoCellAnchor editAs="oneCell">
    <xdr:from>
      <xdr:col>3</xdr:col>
      <xdr:colOff>758903</xdr:colOff>
      <xdr:row>47</xdr:row>
      <xdr:rowOff>104030</xdr:rowOff>
    </xdr:from>
    <xdr:to>
      <xdr:col>6</xdr:col>
      <xdr:colOff>696952</xdr:colOff>
      <xdr:row>51</xdr:row>
      <xdr:rowOff>101600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895D7C2-700E-C84B-8A1B-D22A9A8C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074" y="10171103"/>
          <a:ext cx="2400610" cy="802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27569</xdr:colOff>
      <xdr:row>91</xdr:row>
      <xdr:rowOff>193751</xdr:rowOff>
    </xdr:from>
    <xdr:ext cx="1505724" cy="540463"/>
    <xdr:pic>
      <xdr:nvPicPr>
        <xdr:cNvPr id="13" name="Picture 12">
          <a:extLst>
            <a:ext uri="{FF2B5EF4-FFF2-40B4-BE49-F238E27FC236}">
              <a16:creationId xmlns:a16="http://schemas.microsoft.com/office/drawing/2014/main" id="{BEC905DA-3DFD-744C-BCE4-5871C2B7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71" y="17307775"/>
          <a:ext cx="1505724" cy="540463"/>
        </a:xfrm>
        <a:prstGeom prst="rect">
          <a:avLst/>
        </a:prstGeom>
      </xdr:spPr>
    </xdr:pic>
    <xdr:clientData/>
  </xdr:oneCellAnchor>
  <xdr:oneCellAnchor>
    <xdr:from>
      <xdr:col>3</xdr:col>
      <xdr:colOff>46464</xdr:colOff>
      <xdr:row>91</xdr:row>
      <xdr:rowOff>187603</xdr:rowOff>
    </xdr:from>
    <xdr:ext cx="1548779" cy="518023"/>
    <xdr:pic>
      <xdr:nvPicPr>
        <xdr:cNvPr id="14" name="Picture 13">
          <a:extLst>
            <a:ext uri="{FF2B5EF4-FFF2-40B4-BE49-F238E27FC236}">
              <a16:creationId xmlns:a16="http://schemas.microsoft.com/office/drawing/2014/main" id="{A49876E5-BEB5-5842-B003-8250A628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4635" y="17301627"/>
          <a:ext cx="1548779" cy="518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108415</xdr:colOff>
      <xdr:row>92</xdr:row>
      <xdr:rowOff>15488</xdr:rowOff>
    </xdr:from>
    <xdr:to>
      <xdr:col>6</xdr:col>
      <xdr:colOff>720478</xdr:colOff>
      <xdr:row>94</xdr:row>
      <xdr:rowOff>96025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E9CDFF5-125F-8541-A61F-751E1DA19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293" y="17934878"/>
          <a:ext cx="1432917" cy="483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7B7A-FA6F-C945-8BEB-F2AF3F2F589E}">
  <dimension ref="A1:AK96"/>
  <sheetViews>
    <sheetView tabSelected="1" zoomScale="53" zoomScaleNormal="53" workbookViewId="0">
      <selection activeCell="AM104" sqref="AM104"/>
    </sheetView>
  </sheetViews>
  <sheetFormatPr baseColWidth="10" defaultRowHeight="16" x14ac:dyDescent="0.2"/>
  <cols>
    <col min="1" max="1" width="1.6640625" customWidth="1"/>
    <col min="2" max="2" width="9.6640625" customWidth="1"/>
    <col min="8" max="8" width="2.33203125" customWidth="1"/>
    <col min="9" max="9" width="2.33203125" style="13" customWidth="1"/>
    <col min="10" max="10" width="14.6640625" customWidth="1"/>
    <col min="15" max="15" width="1.6640625" style="13" customWidth="1"/>
    <col min="16" max="16" width="5" bestFit="1" customWidth="1"/>
    <col min="17" max="17" width="2.33203125" customWidth="1"/>
    <col min="18" max="18" width="2.1640625" style="13" customWidth="1"/>
    <col min="19" max="19" width="3" customWidth="1"/>
    <col min="25" max="25" width="13.1640625" bestFit="1" customWidth="1"/>
    <col min="26" max="26" width="2.5" customWidth="1"/>
    <col min="27" max="27" width="3.5" customWidth="1"/>
    <col min="28" max="28" width="2.5" customWidth="1"/>
    <col min="33" max="33" width="3.83203125" customWidth="1"/>
    <col min="35" max="35" width="2" customWidth="1"/>
    <col min="36" max="36" width="2.6640625" customWidth="1"/>
  </cols>
  <sheetData>
    <row r="1" spans="1:37" x14ac:dyDescent="0.2">
      <c r="A1" s="10"/>
      <c r="B1" s="10"/>
      <c r="C1" s="10"/>
      <c r="D1" s="10"/>
      <c r="E1" s="10"/>
      <c r="F1" s="10"/>
      <c r="G1" s="10"/>
      <c r="H1" s="10"/>
    </row>
    <row r="2" spans="1:37" x14ac:dyDescent="0.2">
      <c r="A2" s="10"/>
      <c r="B2" s="1" t="s">
        <v>0</v>
      </c>
      <c r="D2" s="1" t="s">
        <v>3</v>
      </c>
      <c r="F2" s="1" t="s">
        <v>1</v>
      </c>
      <c r="H2" s="10"/>
    </row>
    <row r="3" spans="1:37" x14ac:dyDescent="0.2">
      <c r="A3" s="10"/>
      <c r="B3">
        <v>0</v>
      </c>
      <c r="D3">
        <v>0</v>
      </c>
      <c r="E3" t="s">
        <v>12</v>
      </c>
      <c r="F3">
        <v>45</v>
      </c>
      <c r="G3" t="s">
        <v>7</v>
      </c>
      <c r="H3" s="10"/>
    </row>
    <row r="4" spans="1:37" x14ac:dyDescent="0.2">
      <c r="A4" s="10"/>
      <c r="B4">
        <v>1</v>
      </c>
      <c r="D4">
        <v>0</v>
      </c>
      <c r="E4" t="s">
        <v>11</v>
      </c>
      <c r="F4">
        <f>RADIANS(F3)</f>
        <v>0.78539816339744828</v>
      </c>
      <c r="G4" t="s">
        <v>8</v>
      </c>
      <c r="H4" s="10"/>
    </row>
    <row r="5" spans="1:37" x14ac:dyDescent="0.2">
      <c r="A5" s="10"/>
      <c r="B5">
        <v>0</v>
      </c>
      <c r="D5">
        <v>1</v>
      </c>
      <c r="E5" t="s">
        <v>10</v>
      </c>
      <c r="H5" s="10"/>
    </row>
    <row r="6" spans="1:37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x14ac:dyDescent="0.2">
      <c r="A7" s="10"/>
      <c r="H7" s="10"/>
      <c r="R7" s="10"/>
      <c r="AA7" s="10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x14ac:dyDescent="0.2">
      <c r="A8" s="10"/>
      <c r="B8" t="s">
        <v>6</v>
      </c>
      <c r="F8" t="s">
        <v>5</v>
      </c>
      <c r="H8" s="10"/>
      <c r="J8" t="s">
        <v>9</v>
      </c>
      <c r="R8" s="10"/>
      <c r="T8" t="s">
        <v>22</v>
      </c>
      <c r="AA8" s="10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x14ac:dyDescent="0.2">
      <c r="A9" s="10"/>
      <c r="B9" s="2">
        <f>COS($F$4)</f>
        <v>0.70710678118654757</v>
      </c>
      <c r="C9" s="3">
        <f>-SIN($F$4)</f>
        <v>-0.70710678118654746</v>
      </c>
      <c r="D9" s="4">
        <v>0</v>
      </c>
      <c r="F9" s="5" cm="1">
        <f t="array" ref="F9:F11">MMULT(B9:D11,B3:B5)</f>
        <v>-0.70710678118654746</v>
      </c>
      <c r="H9" s="10"/>
      <c r="R9" s="10"/>
      <c r="AA9" s="10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x14ac:dyDescent="0.2">
      <c r="A10" s="10"/>
      <c r="B10" s="2">
        <f>SIN($F$4)</f>
        <v>0.70710678118654746</v>
      </c>
      <c r="C10" s="3">
        <f>COS($F$4)</f>
        <v>0.70710678118654757</v>
      </c>
      <c r="D10" s="4">
        <v>0</v>
      </c>
      <c r="F10" s="5">
        <v>0.70710678118654757</v>
      </c>
      <c r="H10" s="10"/>
      <c r="K10" s="8" t="s">
        <v>2</v>
      </c>
      <c r="L10" s="8" t="s">
        <v>15</v>
      </c>
      <c r="M10" s="8" t="s">
        <v>16</v>
      </c>
      <c r="N10" s="8" t="s">
        <v>17</v>
      </c>
      <c r="O10" s="14"/>
      <c r="P10" s="8" t="s">
        <v>20</v>
      </c>
      <c r="Q10" s="8"/>
      <c r="R10" s="11"/>
      <c r="T10" t="s">
        <v>4</v>
      </c>
      <c r="Y10" t="s">
        <v>5</v>
      </c>
      <c r="AA10" s="10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x14ac:dyDescent="0.2">
      <c r="A11" s="10"/>
      <c r="B11" s="2">
        <v>0</v>
      </c>
      <c r="C11" s="3">
        <v>0</v>
      </c>
      <c r="D11" s="4">
        <v>1</v>
      </c>
      <c r="F11" s="9">
        <v>0</v>
      </c>
      <c r="H11" s="10"/>
      <c r="J11" s="12" t="s">
        <v>13</v>
      </c>
      <c r="K11">
        <f>COS($F$4/2)</f>
        <v>0.92387953251128674</v>
      </c>
      <c r="L11">
        <f>SIN($F$4/2)*$D$3</f>
        <v>0</v>
      </c>
      <c r="M11">
        <f>SIN($F$4/2)*$D$4</f>
        <v>0</v>
      </c>
      <c r="N11">
        <f>SIN($F$4/2)*$D$5</f>
        <v>0.38268343236508978</v>
      </c>
      <c r="P11" s="15">
        <f>SQRT(K11*K11+L11*L11+M11*M11+N11*N11)</f>
        <v>1</v>
      </c>
      <c r="R11" s="10"/>
      <c r="T11" s="2">
        <f>1-2*($M$11*$M$11+$N$11*$N$11)</f>
        <v>0.70710678118654746</v>
      </c>
      <c r="U11" s="3">
        <f>2*($L$11*$M$11-$K$11*$N$11)</f>
        <v>-0.70710678118654757</v>
      </c>
      <c r="V11" s="3">
        <f>2*($L$11*$N$11+$K$11*$M$11)</f>
        <v>0</v>
      </c>
      <c r="W11" s="4">
        <v>0</v>
      </c>
      <c r="Y11" s="5">
        <f>T11*$B$3+U11*$B$4+V11*$B$5</f>
        <v>-0.70710678118654757</v>
      </c>
      <c r="Z11" s="3"/>
      <c r="AA11" s="10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x14ac:dyDescent="0.2">
      <c r="A12" s="10"/>
      <c r="H12" s="10"/>
      <c r="J12" s="12"/>
      <c r="P12" s="15"/>
      <c r="R12" s="10"/>
      <c r="T12" s="2">
        <f>2*($L$11*$M$11+$K$11*$N$11)</f>
        <v>0.70710678118654757</v>
      </c>
      <c r="U12" s="3">
        <f>1-2*($L$11*$L$11+$N$11*$N$11)</f>
        <v>0.70710678118654746</v>
      </c>
      <c r="V12" s="3">
        <f>2*($M$11*$N$11-$K$11*$L$11)</f>
        <v>0</v>
      </c>
      <c r="W12" s="4">
        <v>0</v>
      </c>
      <c r="Y12" s="6">
        <f>T12*$B$3+U12*$B$4+V12*$B$5</f>
        <v>0.70710678118654746</v>
      </c>
      <c r="Z12" s="3"/>
      <c r="AA12" s="10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x14ac:dyDescent="0.2">
      <c r="A13" s="10"/>
      <c r="H13" s="10"/>
      <c r="J13" s="12" t="s">
        <v>14</v>
      </c>
      <c r="K13">
        <f>K11</f>
        <v>0.92387953251128674</v>
      </c>
      <c r="L13">
        <f>-L11</f>
        <v>0</v>
      </c>
      <c r="M13">
        <f>-M11</f>
        <v>0</v>
      </c>
      <c r="N13">
        <f>-N11</f>
        <v>-0.38268343236508978</v>
      </c>
      <c r="P13" s="15">
        <f>SQRT(K13*K13+L13*L13+M13*M13+N13*N13)</f>
        <v>1</v>
      </c>
      <c r="R13" s="10"/>
      <c r="T13" s="2">
        <f>2*($L$11*$N$11-$K$11*$M$11)</f>
        <v>0</v>
      </c>
      <c r="U13" s="3">
        <f>2*($M$11*$N$11+$K$11*$L$11)</f>
        <v>0</v>
      </c>
      <c r="V13" s="3">
        <f>1-2*($L$11*$L$11+$M$11*$M$11)</f>
        <v>1</v>
      </c>
      <c r="W13" s="4">
        <v>0</v>
      </c>
      <c r="Y13" s="6">
        <f>T13*$B$3+U13*$B$4+V13*$B$5</f>
        <v>0</v>
      </c>
      <c r="Z13" s="3"/>
      <c r="AA13" s="10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x14ac:dyDescent="0.2">
      <c r="A14" s="10"/>
      <c r="H14" s="10"/>
      <c r="J14" s="12"/>
      <c r="P14" s="15"/>
      <c r="R14" s="10"/>
      <c r="T14" s="2">
        <v>0</v>
      </c>
      <c r="U14" s="3">
        <v>0</v>
      </c>
      <c r="V14" s="3">
        <v>0</v>
      </c>
      <c r="W14" s="4">
        <v>1</v>
      </c>
      <c r="Y14" s="7">
        <v>1</v>
      </c>
      <c r="AA14" s="10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">
      <c r="A15" s="10"/>
      <c r="H15" s="10"/>
      <c r="J15" s="12" t="s">
        <v>21</v>
      </c>
      <c r="K15">
        <v>0</v>
      </c>
      <c r="L15">
        <f>B3</f>
        <v>0</v>
      </c>
      <c r="M15">
        <f>B4</f>
        <v>1</v>
      </c>
      <c r="N15">
        <f>B5</f>
        <v>0</v>
      </c>
      <c r="P15" s="15">
        <f>SQRT(K15*K15+L15*L15+M15*M15+N15*N15)</f>
        <v>1</v>
      </c>
      <c r="R15" s="10"/>
      <c r="AA15" s="10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x14ac:dyDescent="0.2">
      <c r="A16" s="10"/>
      <c r="H16" s="10"/>
      <c r="J16" s="12"/>
      <c r="P16" s="15"/>
      <c r="R16" s="10"/>
      <c r="AA16" s="10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x14ac:dyDescent="0.2">
      <c r="A17" s="10"/>
      <c r="H17" s="10"/>
      <c r="J17" s="12"/>
      <c r="P17" s="15"/>
      <c r="R17" s="10"/>
      <c r="AA17" s="10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x14ac:dyDescent="0.2">
      <c r="A18" s="10"/>
      <c r="H18" s="10"/>
      <c r="J18" s="12" t="s">
        <v>18</v>
      </c>
      <c r="K18">
        <f>N15*N13*(-1)</f>
        <v>0</v>
      </c>
      <c r="L18">
        <f>M15*N13</f>
        <v>-0.38268343236508978</v>
      </c>
      <c r="M18">
        <f>M15*K13</f>
        <v>0.92387953251128674</v>
      </c>
      <c r="N18">
        <f>N15*K13</f>
        <v>0</v>
      </c>
      <c r="P18" s="15">
        <f>SQRT(K18*K18+L18*L18+M18*M18+N18*N18)</f>
        <v>1</v>
      </c>
      <c r="R18" s="10"/>
      <c r="AA18" s="10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7" x14ac:dyDescent="0.2">
      <c r="A19" s="10"/>
      <c r="H19" s="10"/>
      <c r="J19" s="12" t="s">
        <v>19</v>
      </c>
      <c r="K19">
        <f>K11*K18+N11*N18*(-1)</f>
        <v>0</v>
      </c>
      <c r="L19">
        <f>K11*L18+N11*M18*(-1)</f>
        <v>-0.70710678118654757</v>
      </c>
      <c r="M19">
        <f>K11*M18+N11*L18</f>
        <v>0.70710678118654746</v>
      </c>
      <c r="N19">
        <f>K11*N18+N11*K18</f>
        <v>0</v>
      </c>
      <c r="P19" s="15">
        <f>SQRT(K19*K19+L19*L19+M19*M19+N19*N19)</f>
        <v>1</v>
      </c>
      <c r="R19" s="10"/>
      <c r="AA19" s="10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x14ac:dyDescent="0.2">
      <c r="A20" s="10"/>
      <c r="H20" s="10"/>
      <c r="J20" s="12"/>
      <c r="P20" s="15"/>
      <c r="R20" s="10"/>
      <c r="AA20" s="10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x14ac:dyDescent="0.2">
      <c r="A21" s="10"/>
      <c r="H21" s="10"/>
      <c r="L21" s="12" t="s">
        <v>5</v>
      </c>
      <c r="M21" s="9">
        <f>L19</f>
        <v>-0.70710678118654757</v>
      </c>
      <c r="P21" s="15"/>
      <c r="R21" s="10"/>
      <c r="AA21" s="10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1:37" x14ac:dyDescent="0.2">
      <c r="A22" s="10"/>
      <c r="H22" s="10"/>
      <c r="M22" s="9">
        <f>M19</f>
        <v>0.70710678118654746</v>
      </c>
      <c r="P22" s="15"/>
      <c r="R22" s="10"/>
      <c r="AA22" s="10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x14ac:dyDescent="0.2">
      <c r="A23" s="10"/>
      <c r="H23" s="10"/>
      <c r="M23" s="9">
        <f>N19</f>
        <v>0</v>
      </c>
      <c r="P23" s="15"/>
      <c r="R23" s="10"/>
      <c r="AA23" s="10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x14ac:dyDescent="0.2">
      <c r="A24" s="10"/>
      <c r="H24" s="10"/>
      <c r="R24" s="10"/>
      <c r="AA24" s="10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x14ac:dyDescent="0.2">
      <c r="H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37" x14ac:dyDescent="0.2">
      <c r="A27" s="10"/>
      <c r="B27" s="10"/>
      <c r="C27" s="10"/>
      <c r="D27" s="10"/>
      <c r="E27" s="10"/>
      <c r="F27" s="10"/>
      <c r="G27" s="10"/>
      <c r="H27" s="10"/>
    </row>
    <row r="28" spans="1:37" x14ac:dyDescent="0.2">
      <c r="A28" s="10"/>
      <c r="B28" s="1" t="s">
        <v>0</v>
      </c>
      <c r="C28" s="1" t="s">
        <v>23</v>
      </c>
      <c r="D28" s="1" t="s">
        <v>24</v>
      </c>
      <c r="F28" s="1" t="s">
        <v>1</v>
      </c>
      <c r="H28" s="10"/>
    </row>
    <row r="29" spans="1:37" x14ac:dyDescent="0.2">
      <c r="A29" s="10"/>
      <c r="B29">
        <v>0</v>
      </c>
      <c r="C29">
        <v>0</v>
      </c>
      <c r="D29">
        <v>1</v>
      </c>
      <c r="E29" t="s">
        <v>12</v>
      </c>
      <c r="F29">
        <v>45</v>
      </c>
      <c r="G29" t="s">
        <v>7</v>
      </c>
      <c r="H29" s="10"/>
    </row>
    <row r="30" spans="1:37" x14ac:dyDescent="0.2">
      <c r="A30" s="10"/>
      <c r="B30">
        <v>1</v>
      </c>
      <c r="C30">
        <v>0</v>
      </c>
      <c r="D30">
        <v>0</v>
      </c>
      <c r="E30" t="s">
        <v>11</v>
      </c>
      <c r="F30">
        <f>RADIANS(F29)</f>
        <v>0.78539816339744828</v>
      </c>
      <c r="G30" t="s">
        <v>8</v>
      </c>
      <c r="H30" s="10"/>
    </row>
    <row r="31" spans="1:37" x14ac:dyDescent="0.2">
      <c r="A31" s="10"/>
      <c r="B31">
        <v>0</v>
      </c>
      <c r="C31">
        <v>1</v>
      </c>
      <c r="D31">
        <v>0</v>
      </c>
      <c r="E31" t="s">
        <v>10</v>
      </c>
      <c r="H31" s="10"/>
    </row>
    <row r="32" spans="1:3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 spans="1:36" x14ac:dyDescent="0.2">
      <c r="A33" s="10"/>
      <c r="H33" s="10"/>
      <c r="R33" s="10"/>
      <c r="AA33" s="10"/>
      <c r="AJ33" s="10"/>
    </row>
    <row r="34" spans="1:36" x14ac:dyDescent="0.2">
      <c r="A34" s="10"/>
      <c r="B34" t="s">
        <v>25</v>
      </c>
      <c r="H34" s="10"/>
      <c r="J34" t="s">
        <v>9</v>
      </c>
      <c r="R34" s="10"/>
      <c r="T34" t="s">
        <v>32</v>
      </c>
      <c r="AA34" s="10"/>
      <c r="AC34" t="s">
        <v>22</v>
      </c>
      <c r="AJ34" s="10"/>
    </row>
    <row r="35" spans="1:36" x14ac:dyDescent="0.2">
      <c r="A35" s="10"/>
      <c r="B35" s="2">
        <f>COS($F$29)</f>
        <v>0.52532198881772973</v>
      </c>
      <c r="C35" s="3">
        <f>-SIN($F$29)</f>
        <v>-0.85090352453411844</v>
      </c>
      <c r="D35" s="4">
        <v>0</v>
      </c>
      <c r="H35" s="10"/>
      <c r="R35" s="10"/>
      <c r="AA35" s="10"/>
      <c r="AJ35" s="10"/>
    </row>
    <row r="36" spans="1:36" x14ac:dyDescent="0.2">
      <c r="A36" s="10"/>
      <c r="B36" s="2">
        <f>SIN($F$29)</f>
        <v>0.85090352453411844</v>
      </c>
      <c r="C36" s="3">
        <f>COS($F$29)</f>
        <v>0.52532198881772973</v>
      </c>
      <c r="D36" s="4">
        <v>0</v>
      </c>
      <c r="H36" s="10"/>
      <c r="K36" s="8" t="s">
        <v>2</v>
      </c>
      <c r="L36" s="8" t="s">
        <v>15</v>
      </c>
      <c r="M36" s="8" t="s">
        <v>16</v>
      </c>
      <c r="N36" s="8" t="s">
        <v>17</v>
      </c>
      <c r="O36" s="14"/>
      <c r="P36" s="8" t="s">
        <v>20</v>
      </c>
      <c r="Q36" s="8"/>
      <c r="R36" s="11"/>
      <c r="T36" t="s">
        <v>4</v>
      </c>
      <c r="X36" t="s">
        <v>5</v>
      </c>
      <c r="AA36" s="10"/>
      <c r="AC36" t="s">
        <v>28</v>
      </c>
      <c r="AJ36" s="10"/>
    </row>
    <row r="37" spans="1:36" x14ac:dyDescent="0.2">
      <c r="A37" s="10"/>
      <c r="B37" s="2">
        <v>0</v>
      </c>
      <c r="C37" s="3">
        <v>0</v>
      </c>
      <c r="D37" s="4">
        <v>1</v>
      </c>
      <c r="H37" s="10"/>
      <c r="J37" s="12" t="s">
        <v>39</v>
      </c>
      <c r="K37">
        <f>COS($F$29/2)</f>
        <v>-0.87330464009351561</v>
      </c>
      <c r="L37">
        <f>SIN($F$29/2)*$D$3</f>
        <v>0</v>
      </c>
      <c r="M37">
        <f>SIN($F$29/2)*$D$4</f>
        <v>0</v>
      </c>
      <c r="N37">
        <f>SIN($F$29/2)*$D$5</f>
        <v>-0.48717451246050952</v>
      </c>
      <c r="P37" s="15">
        <f>SQRT(K37*K37+L37*L37+M37*M37+N37*N37)</f>
        <v>1</v>
      </c>
      <c r="R37" s="10"/>
      <c r="T37" s="2">
        <f>1-2*($M$39*$M$39+$N$39*$N$39)</f>
        <v>0.52532198881772962</v>
      </c>
      <c r="U37" s="3">
        <f>2*($L$39*$M$39-$K$39*$N$39)</f>
        <v>-0.85090352453411844</v>
      </c>
      <c r="V37" s="4">
        <f>2*($L$39*$N$39+$K$39*$M$39)</f>
        <v>5.5511151231257827E-17</v>
      </c>
      <c r="W37" s="4"/>
      <c r="X37" s="5" cm="1">
        <f t="array" ref="X37:X39">MMULT(T37:V39,B29:B31)</f>
        <v>-0.85090352453411844</v>
      </c>
      <c r="Y37" s="3"/>
      <c r="Z37" s="3"/>
      <c r="AA37" s="10"/>
      <c r="AC37" s="2">
        <f>1-2*($M$37*$M$37+$N$37*$N$37)</f>
        <v>0.52532198881772962</v>
      </c>
      <c r="AD37" s="3">
        <f>2*($L$37*$M$37-$K$37*$N$37)</f>
        <v>-0.85090352453411844</v>
      </c>
      <c r="AE37" s="3">
        <f>2*($L$37*$N$37+$K$37*$M$37)</f>
        <v>0</v>
      </c>
      <c r="AF37" s="4">
        <v>0</v>
      </c>
      <c r="AJ37" s="10"/>
    </row>
    <row r="38" spans="1:36" x14ac:dyDescent="0.2">
      <c r="A38" s="10"/>
      <c r="H38" s="10"/>
      <c r="J38" s="12" t="s">
        <v>31</v>
      </c>
      <c r="K38">
        <f>COS($F$29/2)</f>
        <v>-0.87330464009351561</v>
      </c>
      <c r="L38">
        <f>SIN($F$29/2)*$D$29</f>
        <v>-0.48717451246050952</v>
      </c>
      <c r="M38">
        <f>SIN($F$29/2)*$D$30</f>
        <v>0</v>
      </c>
      <c r="N38">
        <f>SIN($F$29/2)*$D$31</f>
        <v>0</v>
      </c>
      <c r="P38" s="15">
        <f>SQRT(K38*K38+L38*L38+M38*M38+N38*N38)</f>
        <v>1</v>
      </c>
      <c r="R38" s="10"/>
      <c r="T38" s="2">
        <f>2*($L$39*$M$39+$K$39*$N$39)</f>
        <v>0.44699833180027893</v>
      </c>
      <c r="U38" s="3">
        <f>1-2*($L$39*$L$39+$N$39*$N$39)</f>
        <v>0.27596319193541485</v>
      </c>
      <c r="V38" s="4">
        <f>2*($M$39*$N$39-$K$39*$L$39)</f>
        <v>-0.85090352453411844</v>
      </c>
      <c r="W38" s="4"/>
      <c r="X38" s="6">
        <v>0.27596319193541485</v>
      </c>
      <c r="Y38" s="3"/>
      <c r="Z38" s="3"/>
      <c r="AA38" s="10"/>
      <c r="AC38" s="2">
        <f>2*($L$37*$M$37+$K$37*$N$37)</f>
        <v>0.85090352453411844</v>
      </c>
      <c r="AD38" s="3">
        <f>1-2*($L$37*$L$37+$N$37*$N$37)</f>
        <v>0.52532198881772962</v>
      </c>
      <c r="AE38" s="3">
        <f>2*($M$37*$N$37-$K$37*$L$37)</f>
        <v>0</v>
      </c>
      <c r="AF38" s="4">
        <v>0</v>
      </c>
      <c r="AJ38" s="10"/>
    </row>
    <row r="39" spans="1:36" x14ac:dyDescent="0.2">
      <c r="A39" s="10"/>
      <c r="B39" t="s">
        <v>27</v>
      </c>
      <c r="H39" s="10"/>
      <c r="J39" s="12" t="s">
        <v>33</v>
      </c>
      <c r="K39">
        <f>K37*K38</f>
        <v>0.76266099440886481</v>
      </c>
      <c r="L39">
        <f>K37*L38</f>
        <v>0.42545176226705922</v>
      </c>
      <c r="M39">
        <f>N37*L38*(-1)</f>
        <v>-0.23733900559113516</v>
      </c>
      <c r="N39">
        <f>N37*K38</f>
        <v>0.42545176226705922</v>
      </c>
      <c r="P39" s="15">
        <f>SQRT(K39*K39+L39*L39+M39*M39+N39*N39)</f>
        <v>0.99999999999999989</v>
      </c>
      <c r="R39" s="10"/>
      <c r="T39" s="2">
        <f>2*($L$39*$N$39-$K$39*$M$39)</f>
        <v>0.72403680806458515</v>
      </c>
      <c r="U39" s="3">
        <f>2*($M$39*$N$39+$K$39*$L$39)</f>
        <v>0.44699833180027893</v>
      </c>
      <c r="V39" s="4">
        <f>1-2*($L$39*$L$39+$M$39*$M$39)</f>
        <v>0.52532198881772962</v>
      </c>
      <c r="W39" s="4"/>
      <c r="X39" s="7">
        <v>0.44699833180027893</v>
      </c>
      <c r="Y39" s="3"/>
      <c r="Z39" s="3"/>
      <c r="AA39" s="10"/>
      <c r="AC39" s="2">
        <f>2*($L$37*$N$37-$K$37*$M$37)</f>
        <v>0</v>
      </c>
      <c r="AD39" s="3">
        <f>2*($M$37*$N$37+$K$37*$L$37)</f>
        <v>0</v>
      </c>
      <c r="AE39" s="3">
        <f>1-2*($L$37*$L$37+$M$37*$M$37)</f>
        <v>1</v>
      </c>
      <c r="AF39" s="4">
        <v>0</v>
      </c>
      <c r="AJ39" s="10"/>
    </row>
    <row r="40" spans="1:36" x14ac:dyDescent="0.2">
      <c r="A40" s="10"/>
      <c r="B40" s="2">
        <v>1</v>
      </c>
      <c r="C40" s="3">
        <v>0</v>
      </c>
      <c r="D40" s="4">
        <v>0</v>
      </c>
      <c r="H40" s="10"/>
      <c r="P40" s="15"/>
      <c r="R40" s="10"/>
      <c r="S40" s="3"/>
      <c r="T40" s="3"/>
      <c r="U40" s="3"/>
      <c r="V40" s="3"/>
      <c r="W40" s="3"/>
      <c r="AA40" s="10"/>
      <c r="AC40" s="2">
        <v>0</v>
      </c>
      <c r="AD40" s="3">
        <v>0</v>
      </c>
      <c r="AE40" s="3">
        <v>0</v>
      </c>
      <c r="AF40" s="4">
        <v>1</v>
      </c>
      <c r="AJ40" s="10"/>
    </row>
    <row r="41" spans="1:36" x14ac:dyDescent="0.2">
      <c r="A41" s="10"/>
      <c r="B41" s="2">
        <v>0</v>
      </c>
      <c r="C41" s="3">
        <f>COS($F$29)</f>
        <v>0.52532198881772973</v>
      </c>
      <c r="D41" s="4">
        <f>-SIN($F$29)</f>
        <v>-0.85090352453411844</v>
      </c>
      <c r="H41" s="10"/>
      <c r="J41" s="12" t="s">
        <v>34</v>
      </c>
      <c r="K41">
        <f>K37</f>
        <v>-0.87330464009351561</v>
      </c>
      <c r="L41">
        <f>-L37</f>
        <v>0</v>
      </c>
      <c r="M41">
        <f>-M37</f>
        <v>0</v>
      </c>
      <c r="N41">
        <f>-N37</f>
        <v>0.48717451246050952</v>
      </c>
      <c r="P41" s="15">
        <f>SQRT(K41*K41+L41*L41+M41*M41+N41*N41)</f>
        <v>1</v>
      </c>
      <c r="R41" s="10"/>
      <c r="X41" s="16"/>
      <c r="AA41" s="10"/>
      <c r="AJ41" s="10"/>
    </row>
    <row r="42" spans="1:36" x14ac:dyDescent="0.2">
      <c r="A42" s="10"/>
      <c r="B42" s="2">
        <v>0</v>
      </c>
      <c r="C42" s="3">
        <f>SIN($F$29)</f>
        <v>0.85090352453411844</v>
      </c>
      <c r="D42" s="4">
        <f>COS($F$29)</f>
        <v>0.52532198881772973</v>
      </c>
      <c r="H42" s="10"/>
      <c r="J42" s="12" t="s">
        <v>35</v>
      </c>
      <c r="K42">
        <f>K38</f>
        <v>-0.87330464009351561</v>
      </c>
      <c r="L42">
        <f>-L38</f>
        <v>0.48717451246050952</v>
      </c>
      <c r="M42">
        <f>-M38</f>
        <v>0</v>
      </c>
      <c r="N42">
        <f>-N38</f>
        <v>0</v>
      </c>
      <c r="P42" s="15">
        <f>SQRT(K42*K42+L42*L42+M42*M42+N42*N42)</f>
        <v>1</v>
      </c>
      <c r="R42" s="10"/>
      <c r="AA42" s="10"/>
      <c r="AC42" t="s">
        <v>30</v>
      </c>
      <c r="AJ42" s="10"/>
    </row>
    <row r="43" spans="1:36" x14ac:dyDescent="0.2">
      <c r="A43" s="10"/>
      <c r="H43" s="10"/>
      <c r="J43" s="12" t="s">
        <v>36</v>
      </c>
      <c r="K43">
        <f>K41*K42</f>
        <v>0.76266099440886481</v>
      </c>
      <c r="L43">
        <f>K41*L42</f>
        <v>-0.42545176226705922</v>
      </c>
      <c r="M43">
        <f>N41*L42</f>
        <v>0.23733900559113516</v>
      </c>
      <c r="N43">
        <f>N41*K42</f>
        <v>-0.42545176226705922</v>
      </c>
      <c r="P43" s="15">
        <f>SQRT(K43*K43+L43*L43+M43*M43+N43*N43)</f>
        <v>0.99999999999999989</v>
      </c>
      <c r="R43" s="10"/>
      <c r="AA43" s="10"/>
      <c r="AC43" s="2">
        <f>1-2*($M$38*$M$38+$N$38*$N$38)</f>
        <v>1</v>
      </c>
      <c r="AD43" s="3">
        <f>2*($L$38*$M$38-$K$38*$N$38)</f>
        <v>0</v>
      </c>
      <c r="AE43" s="3">
        <f>2*($L$38*$N$38+$K$38*$M$38)</f>
        <v>0</v>
      </c>
      <c r="AF43" s="4">
        <v>0</v>
      </c>
      <c r="AJ43" s="10"/>
    </row>
    <row r="44" spans="1:36" x14ac:dyDescent="0.2">
      <c r="A44" s="10"/>
      <c r="B44" t="s">
        <v>26</v>
      </c>
      <c r="F44" t="s">
        <v>5</v>
      </c>
      <c r="H44" s="10"/>
      <c r="R44" s="10"/>
      <c r="AA44" s="10"/>
      <c r="AC44" s="2">
        <f>2*($L$38*$M$38+$K$38*$N$38)</f>
        <v>0</v>
      </c>
      <c r="AD44" s="3">
        <f>1-2*($L$38*$L$38+$N$38*$N$38)</f>
        <v>0.52532198881772962</v>
      </c>
      <c r="AE44" s="3">
        <f>2*($M$38*$N$38-$K$38*$L$38)</f>
        <v>-0.85090352453411844</v>
      </c>
      <c r="AF44" s="4">
        <v>0</v>
      </c>
      <c r="AJ44" s="10"/>
    </row>
    <row r="45" spans="1:36" x14ac:dyDescent="0.2">
      <c r="A45" s="10"/>
      <c r="B45" s="2" cm="1">
        <f t="array" ref="B45:D47">MMULT(B40:D42,B35:D37)</f>
        <v>0.52532198881772973</v>
      </c>
      <c r="C45" s="3">
        <v>-0.85090352453411844</v>
      </c>
      <c r="D45" s="4">
        <v>0</v>
      </c>
      <c r="F45" s="5" cm="1">
        <f t="array" ref="F45:F47">MMULT(_xlfn.ANCHORARRAY(B45),B29:B31)</f>
        <v>-0.85090352453411844</v>
      </c>
      <c r="H45" s="10"/>
      <c r="J45" s="12" t="s">
        <v>21</v>
      </c>
      <c r="K45">
        <v>0</v>
      </c>
      <c r="L45">
        <f>B29</f>
        <v>0</v>
      </c>
      <c r="M45">
        <f>B30</f>
        <v>1</v>
      </c>
      <c r="N45">
        <f>B31</f>
        <v>0</v>
      </c>
      <c r="P45" s="15">
        <f>SQRT(K45*K45+L45*L45+M45*M45+N45*N45)</f>
        <v>1</v>
      </c>
      <c r="R45" s="10"/>
      <c r="AA45" s="10"/>
      <c r="AC45" s="2">
        <f>2*($L$38*$N$38-$K$38*$M$38)</f>
        <v>0</v>
      </c>
      <c r="AD45" s="3">
        <f>2*($M$38*$N$38+$K$38*$L$38)</f>
        <v>0.85090352453411844</v>
      </c>
      <c r="AE45" s="3">
        <f>1-2*($L$38*$L$38+$M$38*$M$38)</f>
        <v>0.52532198881772962</v>
      </c>
      <c r="AF45" s="4">
        <v>0</v>
      </c>
      <c r="AJ45" s="10"/>
    </row>
    <row r="46" spans="1:36" x14ac:dyDescent="0.2">
      <c r="A46" s="10"/>
      <c r="B46" s="2">
        <v>0.44699833180027898</v>
      </c>
      <c r="C46" s="3">
        <v>0.27596319193541496</v>
      </c>
      <c r="D46" s="4">
        <v>-0.85090352453411844</v>
      </c>
      <c r="F46" s="5">
        <v>0.27596319193541496</v>
      </c>
      <c r="H46" s="10"/>
      <c r="J46" s="12"/>
      <c r="P46" s="15"/>
      <c r="R46" s="10"/>
      <c r="AA46" s="10"/>
      <c r="AC46" s="2">
        <v>0</v>
      </c>
      <c r="AD46" s="3">
        <v>0</v>
      </c>
      <c r="AE46" s="3">
        <v>0</v>
      </c>
      <c r="AF46" s="4">
        <v>1</v>
      </c>
      <c r="AJ46" s="10"/>
    </row>
    <row r="47" spans="1:36" x14ac:dyDescent="0.2">
      <c r="A47" s="10"/>
      <c r="B47" s="2">
        <v>0.72403680806458515</v>
      </c>
      <c r="C47">
        <v>0.44699833180027898</v>
      </c>
      <c r="D47" s="4">
        <v>0.52532198881772973</v>
      </c>
      <c r="F47" s="9">
        <v>0.44699833180027898</v>
      </c>
      <c r="H47" s="10"/>
      <c r="J47" s="12" t="s">
        <v>37</v>
      </c>
      <c r="K47">
        <f>K45*K43+L45*L43*(-1)+M45*M43*(-1)+N45*N43*(-1)</f>
        <v>-0.23733900559113516</v>
      </c>
      <c r="L47">
        <f>K45*L43+L45*K43+M45*N43+N45*M43*(-1)</f>
        <v>-0.42545176226705922</v>
      </c>
      <c r="M47">
        <f>K45*M43+L45*N43*(-1)+M45*K43+N45*L43</f>
        <v>0.76266099440886481</v>
      </c>
      <c r="N47">
        <f>K45*N43+L45*M43+M45*L43*(-1)+N45*K43</f>
        <v>0.42545176226705922</v>
      </c>
      <c r="P47" s="15">
        <f>SQRT(K47*K47+L47*L47+M47*M47+N47*N47)</f>
        <v>1</v>
      </c>
      <c r="R47" s="10"/>
      <c r="AA47" s="10"/>
      <c r="AJ47" s="10"/>
    </row>
    <row r="48" spans="1:36" x14ac:dyDescent="0.2">
      <c r="A48" s="10"/>
      <c r="H48" s="10"/>
      <c r="J48" s="12" t="s">
        <v>38</v>
      </c>
      <c r="K48">
        <f>K39*K47+L39*L47*(-1)+M39*M47*(-1)+N39*N47*(-1)</f>
        <v>0</v>
      </c>
      <c r="L48">
        <f>K39*L47+L39*K47+M39*N47+N39*M47*(-1)</f>
        <v>-0.85090352453411855</v>
      </c>
      <c r="M48">
        <f>K39*M47+L39*N47*(-1)+M39*K47+N39*L47</f>
        <v>0.2759631919354148</v>
      </c>
      <c r="N48">
        <f>K39*N47+L39*M47+M39*L47*(-1)+N39*K47</f>
        <v>0.44699833180027893</v>
      </c>
      <c r="P48" s="15">
        <f>SQRT(K48*K48+L48*L48+M48*M48+N48*N48)</f>
        <v>1</v>
      </c>
      <c r="R48" s="10"/>
      <c r="AA48" s="10"/>
      <c r="AC48" t="s">
        <v>29</v>
      </c>
      <c r="AH48" t="s">
        <v>5</v>
      </c>
      <c r="AJ48" s="10"/>
    </row>
    <row r="49" spans="1:36" x14ac:dyDescent="0.2">
      <c r="A49" s="10"/>
      <c r="H49" s="10"/>
      <c r="R49" s="10"/>
      <c r="AA49" s="10"/>
      <c r="AC49" cm="1">
        <f t="array" ref="AC49:AF52">MMULT(AC43:AF46,AC37:AF40)</f>
        <v>0.52532198881772962</v>
      </c>
      <c r="AD49">
        <v>-0.85090352453411844</v>
      </c>
      <c r="AE49">
        <v>0</v>
      </c>
      <c r="AF49">
        <v>0</v>
      </c>
      <c r="AH49" s="5" cm="1">
        <f t="array" ref="AH49:AH51">MMULT(AC49:AE51,B29:B31)</f>
        <v>-0.85090352453411844</v>
      </c>
      <c r="AJ49" s="10"/>
    </row>
    <row r="50" spans="1:36" x14ac:dyDescent="0.2">
      <c r="A50" s="10"/>
      <c r="H50" s="10"/>
      <c r="R50" s="10"/>
      <c r="AA50" s="10"/>
      <c r="AC50">
        <v>0.44699833180027887</v>
      </c>
      <c r="AD50">
        <v>0.27596319193541485</v>
      </c>
      <c r="AE50">
        <v>-0.85090352453411844</v>
      </c>
      <c r="AF50">
        <v>0</v>
      </c>
      <c r="AH50" s="6">
        <v>0.27596319193541485</v>
      </c>
      <c r="AJ50" s="10"/>
    </row>
    <row r="51" spans="1:36" x14ac:dyDescent="0.2">
      <c r="A51" s="10"/>
      <c r="H51" s="10"/>
      <c r="L51" s="12" t="s">
        <v>5</v>
      </c>
      <c r="M51" s="9">
        <f>L48</f>
        <v>-0.85090352453411855</v>
      </c>
      <c r="R51" s="10"/>
      <c r="AA51" s="10"/>
      <c r="AC51">
        <v>0.72403680806458515</v>
      </c>
      <c r="AD51">
        <v>0.44699833180027887</v>
      </c>
      <c r="AE51">
        <v>0.52532198881772962</v>
      </c>
      <c r="AF51">
        <v>0</v>
      </c>
      <c r="AH51" s="6">
        <v>0.44699833180027887</v>
      </c>
      <c r="AJ51" s="10"/>
    </row>
    <row r="52" spans="1:36" x14ac:dyDescent="0.2">
      <c r="A52" s="10"/>
      <c r="H52" s="10"/>
      <c r="M52" s="9">
        <f>M48</f>
        <v>0.2759631919354148</v>
      </c>
      <c r="R52" s="10"/>
      <c r="AA52" s="10"/>
      <c r="AC52">
        <v>0</v>
      </c>
      <c r="AD52">
        <v>0</v>
      </c>
      <c r="AE52">
        <v>0</v>
      </c>
      <c r="AF52">
        <v>1</v>
      </c>
      <c r="AH52" s="7">
        <v>1</v>
      </c>
      <c r="AJ52" s="10"/>
    </row>
    <row r="53" spans="1:36" x14ac:dyDescent="0.2">
      <c r="A53" s="10"/>
      <c r="H53" s="10"/>
      <c r="M53" s="9">
        <f>N48</f>
        <v>0.44699833180027893</v>
      </c>
      <c r="R53" s="10"/>
      <c r="AA53" s="10"/>
      <c r="AH53" s="16"/>
      <c r="AJ53" s="10"/>
    </row>
    <row r="54" spans="1:36" x14ac:dyDescent="0.2">
      <c r="A54" s="10"/>
      <c r="H54" s="10"/>
      <c r="R54" s="10"/>
      <c r="AA54" s="10"/>
      <c r="AJ54" s="10"/>
    </row>
    <row r="55" spans="1:36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7" spans="1:36" x14ac:dyDescent="0.2">
      <c r="A57" s="10"/>
      <c r="B57" s="10"/>
      <c r="C57" s="10"/>
      <c r="D57" s="10"/>
      <c r="E57" s="10"/>
      <c r="F57" s="10"/>
      <c r="G57" s="10"/>
      <c r="H57" s="10"/>
    </row>
    <row r="58" spans="1:36" x14ac:dyDescent="0.2">
      <c r="A58" s="10"/>
      <c r="B58" s="1" t="s">
        <v>0</v>
      </c>
      <c r="C58" s="1" t="s">
        <v>23</v>
      </c>
      <c r="D58" s="1" t="s">
        <v>24</v>
      </c>
      <c r="E58" s="1" t="s">
        <v>40</v>
      </c>
      <c r="F58" s="1" t="s">
        <v>1</v>
      </c>
      <c r="H58" s="10"/>
    </row>
    <row r="59" spans="1:36" x14ac:dyDescent="0.2">
      <c r="A59" s="10"/>
      <c r="B59">
        <v>0</v>
      </c>
      <c r="C59">
        <v>0</v>
      </c>
      <c r="D59">
        <v>1</v>
      </c>
      <c r="E59">
        <v>0</v>
      </c>
      <c r="F59">
        <v>45</v>
      </c>
      <c r="G59" t="s">
        <v>7</v>
      </c>
      <c r="H59" s="10"/>
    </row>
    <row r="60" spans="1:36" x14ac:dyDescent="0.2">
      <c r="A60" s="10"/>
      <c r="B60">
        <v>1</v>
      </c>
      <c r="C60">
        <v>0</v>
      </c>
      <c r="D60">
        <v>0</v>
      </c>
      <c r="E60">
        <v>1</v>
      </c>
      <c r="F60">
        <f>RADIANS(F59)</f>
        <v>0.78539816339744828</v>
      </c>
      <c r="G60" t="s">
        <v>8</v>
      </c>
      <c r="H60" s="10"/>
    </row>
    <row r="61" spans="1:36" x14ac:dyDescent="0.2">
      <c r="A61" s="10"/>
      <c r="B61">
        <v>0</v>
      </c>
      <c r="C61">
        <v>1</v>
      </c>
      <c r="D61">
        <v>0</v>
      </c>
      <c r="E61">
        <v>0</v>
      </c>
      <c r="H61" s="10"/>
    </row>
    <row r="62" spans="1:36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spans="1:36" x14ac:dyDescent="0.2">
      <c r="A63" s="10"/>
      <c r="H63" s="10"/>
      <c r="R63" s="10"/>
      <c r="AA63" s="10"/>
      <c r="AJ63" s="10"/>
    </row>
    <row r="64" spans="1:36" x14ac:dyDescent="0.2">
      <c r="A64" s="10"/>
      <c r="B64" t="s">
        <v>25</v>
      </c>
      <c r="H64" s="10"/>
      <c r="J64" t="s">
        <v>9</v>
      </c>
      <c r="R64" s="10"/>
      <c r="T64" t="s">
        <v>32</v>
      </c>
      <c r="AA64" s="10"/>
      <c r="AC64" t="s">
        <v>22</v>
      </c>
      <c r="AJ64" s="10"/>
    </row>
    <row r="65" spans="1:36" x14ac:dyDescent="0.2">
      <c r="A65" s="10"/>
      <c r="B65" s="2">
        <f>COS($F$59)</f>
        <v>0.52532198881772973</v>
      </c>
      <c r="C65" s="3">
        <f>-SIN($F$59)</f>
        <v>-0.85090352453411844</v>
      </c>
      <c r="D65" s="4">
        <v>0</v>
      </c>
      <c r="H65" s="10"/>
      <c r="R65" s="10"/>
      <c r="AA65" s="10"/>
      <c r="AJ65" s="10"/>
    </row>
    <row r="66" spans="1:36" x14ac:dyDescent="0.2">
      <c r="A66" s="10"/>
      <c r="B66" s="2">
        <f>SIN($F$59)</f>
        <v>0.85090352453411844</v>
      </c>
      <c r="C66" s="3">
        <f>COS($F$59)</f>
        <v>0.52532198881772973</v>
      </c>
      <c r="D66" s="4">
        <v>0</v>
      </c>
      <c r="H66" s="10"/>
      <c r="K66" s="8" t="s">
        <v>2</v>
      </c>
      <c r="L66" s="8" t="s">
        <v>15</v>
      </c>
      <c r="M66" s="8" t="s">
        <v>16</v>
      </c>
      <c r="N66" s="8" t="s">
        <v>17</v>
      </c>
      <c r="O66" s="14"/>
      <c r="P66" s="8" t="s">
        <v>20</v>
      </c>
      <c r="Q66" s="8"/>
      <c r="R66" s="11"/>
      <c r="T66" t="s">
        <v>4</v>
      </c>
      <c r="X66" t="s">
        <v>5</v>
      </c>
      <c r="AA66" s="10"/>
      <c r="AC66" t="s">
        <v>28</v>
      </c>
      <c r="AJ66" s="10"/>
    </row>
    <row r="67" spans="1:36" x14ac:dyDescent="0.2">
      <c r="A67" s="10"/>
      <c r="B67" s="2">
        <v>0</v>
      </c>
      <c r="C67" s="3">
        <v>0</v>
      </c>
      <c r="D67" s="4">
        <v>1</v>
      </c>
      <c r="H67" s="10"/>
      <c r="J67" s="12" t="s">
        <v>39</v>
      </c>
      <c r="K67">
        <f>COS($F$59/2)</f>
        <v>-0.87330464009351561</v>
      </c>
      <c r="L67">
        <f>SIN($F$59/2)*$D$3</f>
        <v>0</v>
      </c>
      <c r="M67">
        <f>SIN($F$59/2)*$D$4</f>
        <v>0</v>
      </c>
      <c r="N67">
        <f>SIN($F$59/2)*$D$5</f>
        <v>-0.48717451246050952</v>
      </c>
      <c r="P67" s="15">
        <f>SQRT(K67*K67+L67*L67+M67*M67+N67*N67)</f>
        <v>1</v>
      </c>
      <c r="R67" s="10"/>
      <c r="T67" s="2">
        <f>1-2*($M$71*$M$71+$N$71*$N$71)</f>
        <v>-0.34012227993917366</v>
      </c>
      <c r="U67" s="3">
        <f>2*($L$71*$M$71-$K$71*$N$71)</f>
        <v>-0.44699833180027881</v>
      </c>
      <c r="V67" s="4">
        <f>2*($L$71*$N$71+$K$71*$M$71)</f>
        <v>0.82735078779000748</v>
      </c>
      <c r="W67" s="4"/>
      <c r="X67" s="5" cm="1">
        <f t="array" ref="X67:X69">MMULT(T67:V69,B59:B61)</f>
        <v>-0.44699833180027881</v>
      </c>
      <c r="Y67" s="3"/>
      <c r="Z67" s="3"/>
      <c r="AA67" s="10"/>
      <c r="AC67" s="2">
        <f>1-2*($M$37*$M$37+$N$37*$N$37)</f>
        <v>0.52532198881772962</v>
      </c>
      <c r="AD67" s="3">
        <f>2*($L$37*$M$37-$K$37*$N$37)</f>
        <v>-0.85090352453411844</v>
      </c>
      <c r="AE67" s="3">
        <f>2*($L$37*$N$37+$K$37*$M$37)</f>
        <v>0</v>
      </c>
      <c r="AF67" s="4">
        <v>0</v>
      </c>
      <c r="AJ67" s="10"/>
    </row>
    <row r="68" spans="1:36" x14ac:dyDescent="0.2">
      <c r="A68" s="10"/>
      <c r="H68" s="10"/>
      <c r="J68" s="12" t="s">
        <v>31</v>
      </c>
      <c r="K68">
        <f>COS($F$59/2)</f>
        <v>-0.87330464009351561</v>
      </c>
      <c r="L68">
        <f>SIN($F$59/2)*$D$29</f>
        <v>-0.48717451246050952</v>
      </c>
      <c r="M68">
        <f>SIN($F$59/2)*$D$30</f>
        <v>0</v>
      </c>
      <c r="N68">
        <f>SIN($F$59/2)*$D$31</f>
        <v>0</v>
      </c>
      <c r="P68" s="15">
        <f>SQRT(K68*K68+L68*L68+M68*M68+N68*N68)</f>
        <v>1</v>
      </c>
      <c r="R68" s="10"/>
      <c r="T68" s="2">
        <f>2*($L$71*$M$71+$K$71*$N$71)</f>
        <v>0.82735078779000748</v>
      </c>
      <c r="U68" s="3">
        <f>1-2*($L$71*$L$71+$N$71*$N$71)</f>
        <v>0.27596319193541485</v>
      </c>
      <c r="V68" s="4">
        <f>2*($M$71*$N$71-$K$71*$L$71)</f>
        <v>0.48921875540505522</v>
      </c>
      <c r="W68" s="4"/>
      <c r="X68" s="6">
        <v>0.27596319193541485</v>
      </c>
      <c r="Y68" s="3"/>
      <c r="Z68" s="3"/>
      <c r="AA68" s="10"/>
      <c r="AC68" s="2">
        <f>2*($L$37*$M$37+$K$37*$N$37)</f>
        <v>0.85090352453411844</v>
      </c>
      <c r="AD68" s="3">
        <f>1-2*($L$37*$L$37+$N$37*$N$37)</f>
        <v>0.52532198881772962</v>
      </c>
      <c r="AE68" s="3">
        <f>2*($M$37*$N$37-$K$37*$L$37)</f>
        <v>0</v>
      </c>
      <c r="AF68" s="4">
        <v>0</v>
      </c>
      <c r="AJ68" s="10"/>
    </row>
    <row r="69" spans="1:36" x14ac:dyDescent="0.2">
      <c r="A69" s="10"/>
      <c r="B69" t="s">
        <v>27</v>
      </c>
      <c r="H69" s="10"/>
      <c r="J69" s="12" t="s">
        <v>33</v>
      </c>
      <c r="K69">
        <f>K67*K68+L67*L68*(-1)+M67*M68*(-1)+N67*N68*(-1)</f>
        <v>0.76266099440886481</v>
      </c>
      <c r="L69">
        <f>K67*L68+L67*K68+M67*N68+N67*M68*(-1)</f>
        <v>0.42545176226705922</v>
      </c>
      <c r="M69">
        <f>K67*M68+L67*N68*(-1)+M67*K68+N67*L68</f>
        <v>0.23733900559113516</v>
      </c>
      <c r="N69">
        <f>K67*N68+L67*M68+M67*L68*(-1)+N67*K68</f>
        <v>0.42545176226705922</v>
      </c>
      <c r="P69" s="15">
        <f>SQRT(K69*K69+L69*L69+M69*M69+N69*N69)</f>
        <v>0.99999999999999989</v>
      </c>
      <c r="R69" s="10"/>
      <c r="T69" s="2">
        <f>2*($L$71*$N$71-$K$71*$M$71)</f>
        <v>-0.44699833180027881</v>
      </c>
      <c r="U69" s="3">
        <f>2*($M$71*$N$71+$K$71*$L$71)</f>
        <v>0.85090352453411844</v>
      </c>
      <c r="V69" s="4">
        <f>1-2*($L$71*$L$71+$M$71*$M$71)</f>
        <v>0.27596319193541485</v>
      </c>
      <c r="W69" s="4"/>
      <c r="X69" s="7">
        <v>0.85090352453411844</v>
      </c>
      <c r="Y69" s="3"/>
      <c r="Z69" s="3"/>
      <c r="AA69" s="10"/>
      <c r="AC69" s="2">
        <f>2*($L$37*$N$37-$K$37*$M$37)</f>
        <v>0</v>
      </c>
      <c r="AD69" s="3">
        <f>2*($M$37*$N$37+$K$37*$L$37)</f>
        <v>0</v>
      </c>
      <c r="AE69" s="3">
        <f>1-2*($L$37*$L$37+$M$37*$M$37)</f>
        <v>1</v>
      </c>
      <c r="AF69" s="4">
        <v>0</v>
      </c>
      <c r="AJ69" s="10"/>
    </row>
    <row r="70" spans="1:36" x14ac:dyDescent="0.2">
      <c r="A70" s="10"/>
      <c r="B70" s="2">
        <v>1</v>
      </c>
      <c r="C70" s="3">
        <v>0</v>
      </c>
      <c r="D70" s="4">
        <v>0</v>
      </c>
      <c r="H70" s="10"/>
      <c r="J70" s="12" t="s">
        <v>43</v>
      </c>
      <c r="K70">
        <f>COS($F$59/2)</f>
        <v>-0.87330464009351561</v>
      </c>
      <c r="L70">
        <f>SIN($F$59/2)*$E$59</f>
        <v>0</v>
      </c>
      <c r="M70">
        <f>SIN($F$59/2)*$E$60</f>
        <v>-0.48717451246050952</v>
      </c>
      <c r="N70">
        <f>SIN($F$59/2)*$E$61</f>
        <v>0</v>
      </c>
      <c r="P70" s="15">
        <f>SQRT(K70*K70+L70*L70+M70*M70+N70*N70)</f>
        <v>1</v>
      </c>
      <c r="R70" s="10"/>
      <c r="S70" s="3"/>
      <c r="T70" s="3"/>
      <c r="U70" s="3"/>
      <c r="V70" s="3"/>
      <c r="W70" s="3"/>
      <c r="AA70" s="10"/>
      <c r="AC70" s="2">
        <v>0</v>
      </c>
      <c r="AD70" s="3">
        <v>0</v>
      </c>
      <c r="AE70" s="3">
        <v>0</v>
      </c>
      <c r="AF70" s="4">
        <v>1</v>
      </c>
      <c r="AJ70" s="10"/>
    </row>
    <row r="71" spans="1:36" x14ac:dyDescent="0.2">
      <c r="A71" s="10"/>
      <c r="B71" s="2">
        <v>0</v>
      </c>
      <c r="C71" s="3">
        <f>COS($F$59)</f>
        <v>0.52532198881772973</v>
      </c>
      <c r="D71" s="4">
        <f>-SIN($F$59)</f>
        <v>-0.85090352453411844</v>
      </c>
      <c r="H71" s="10"/>
      <c r="J71" s="12" t="s">
        <v>44</v>
      </c>
      <c r="K71">
        <f>K69*K70+L69*L70*(-1)+M69*M70*(-1)+N69*N70*(-1)</f>
        <v>-0.55040987089887294</v>
      </c>
      <c r="L71">
        <f>K69*L70+L69*K70+M69*N70+N69*M70*(-1)</f>
        <v>-0.16427974326586695</v>
      </c>
      <c r="M71">
        <f>K69*M70+L69*N70*(-1)+M69*K70+N69*L70</f>
        <v>-0.57881825298170531</v>
      </c>
      <c r="N71">
        <f>K69*N70+L69*M70+M69*L70*(-1)+N69*K70</f>
        <v>-0.57881825298170531</v>
      </c>
      <c r="P71" s="15">
        <f>SQRT(K71*K71+L71*L71+M71*M71+N71*N71)</f>
        <v>1</v>
      </c>
      <c r="R71" s="10"/>
      <c r="X71" s="16"/>
      <c r="AA71" s="10"/>
      <c r="AJ71" s="10"/>
    </row>
    <row r="72" spans="1:36" x14ac:dyDescent="0.2">
      <c r="A72" s="10"/>
      <c r="B72" s="2">
        <v>0</v>
      </c>
      <c r="C72" s="3">
        <f>SIN($F$59)</f>
        <v>0.85090352453411844</v>
      </c>
      <c r="D72" s="4">
        <f>COS($F$59)</f>
        <v>0.52532198881772973</v>
      </c>
      <c r="H72" s="10"/>
      <c r="R72" s="10"/>
      <c r="AA72" s="10"/>
      <c r="AC72" t="s">
        <v>30</v>
      </c>
      <c r="AJ72" s="10"/>
    </row>
    <row r="73" spans="1:36" x14ac:dyDescent="0.2">
      <c r="A73" s="10"/>
      <c r="H73" s="10"/>
      <c r="J73" s="12" t="s">
        <v>34</v>
      </c>
      <c r="K73">
        <f>K67</f>
        <v>-0.87330464009351561</v>
      </c>
      <c r="L73">
        <f>-L67</f>
        <v>0</v>
      </c>
      <c r="M73">
        <f>-M67</f>
        <v>0</v>
      </c>
      <c r="N73">
        <f>-N67</f>
        <v>0.48717451246050952</v>
      </c>
      <c r="P73" s="15">
        <f>SQRT(K73*K73+L73*L73+M73*M73+N73*N73)</f>
        <v>1</v>
      </c>
      <c r="R73" s="10"/>
      <c r="AA73" s="10"/>
      <c r="AC73" s="2">
        <f>1-2*($M$38*$M$38+$N$38*$N$38)</f>
        <v>1</v>
      </c>
      <c r="AD73" s="3">
        <f>2*($L$38*$M$38-$K$38*$N$38)</f>
        <v>0</v>
      </c>
      <c r="AE73" s="3">
        <f>2*($L$38*$N$38+$K$38*$M$38)</f>
        <v>0</v>
      </c>
      <c r="AF73" s="4">
        <v>0</v>
      </c>
      <c r="AJ73" s="10"/>
    </row>
    <row r="74" spans="1:36" x14ac:dyDescent="0.2">
      <c r="A74" s="10"/>
      <c r="B74" t="s">
        <v>41</v>
      </c>
      <c r="H74" s="10"/>
      <c r="J74" s="12" t="s">
        <v>35</v>
      </c>
      <c r="K74">
        <f>K68</f>
        <v>-0.87330464009351561</v>
      </c>
      <c r="L74">
        <f>-L68</f>
        <v>0.48717451246050952</v>
      </c>
      <c r="M74">
        <f>-M68</f>
        <v>0</v>
      </c>
      <c r="N74">
        <f>-N68</f>
        <v>0</v>
      </c>
      <c r="P74" s="15">
        <f>SQRT(K74*K74+L74*L74+M74*M74+N74*N74)</f>
        <v>1</v>
      </c>
      <c r="R74" s="10"/>
      <c r="AA74" s="10"/>
      <c r="AC74" s="2">
        <f>2*($L$38*$M$38+$K$38*$N$38)</f>
        <v>0</v>
      </c>
      <c r="AD74" s="3">
        <f>1-2*($L$38*$L$38+$N$38*$N$38)</f>
        <v>0.52532198881772962</v>
      </c>
      <c r="AE74" s="3">
        <f>2*($M$38*$N$38-$K$38*$L$38)</f>
        <v>-0.85090352453411844</v>
      </c>
      <c r="AF74" s="4">
        <v>0</v>
      </c>
      <c r="AJ74" s="10"/>
    </row>
    <row r="75" spans="1:36" x14ac:dyDescent="0.2">
      <c r="A75" s="10"/>
      <c r="B75" s="2" cm="1">
        <f t="array" ref="B75:D77">MMULT(B70:D72,B65:D67)</f>
        <v>0.52532198881772973</v>
      </c>
      <c r="C75" s="3">
        <v>-0.85090352453411844</v>
      </c>
      <c r="D75" s="4">
        <v>0</v>
      </c>
      <c r="H75" s="10"/>
      <c r="J75" s="12" t="s">
        <v>36</v>
      </c>
      <c r="K75">
        <f>K74*K73+L74*L73*(-1)+M74*M73*(-1)+N74*N73*(-1)</f>
        <v>0.76266099440886481</v>
      </c>
      <c r="L75">
        <f>K74*L73+L74*K73+M74*N73+N74*M73*(-1)</f>
        <v>-0.42545176226705922</v>
      </c>
      <c r="M75">
        <f>K74*M73+L74*N73*(-1)+M74*K73+N74*L73</f>
        <v>-0.23733900559113516</v>
      </c>
      <c r="N75">
        <f>K74*N73+L74*M73+M74*L73*(-1)+N74*K73</f>
        <v>-0.42545176226705922</v>
      </c>
      <c r="P75" s="15">
        <f>SQRT(K75*K75+L75*L75+M75*M75+N75*N75)</f>
        <v>0.99999999999999989</v>
      </c>
      <c r="R75" s="10"/>
      <c r="AA75" s="10"/>
      <c r="AC75" s="2">
        <f>2*($L$38*$N$38-$K$38*$M$38)</f>
        <v>0</v>
      </c>
      <c r="AD75" s="3">
        <f>2*($M$38*$N$38+$K$38*$L$38)</f>
        <v>0.85090352453411844</v>
      </c>
      <c r="AE75" s="3">
        <f>1-2*($L$38*$L$38+$M$38*$M$38)</f>
        <v>0.52532198881772962</v>
      </c>
      <c r="AF75" s="4">
        <v>0</v>
      </c>
      <c r="AJ75" s="10"/>
    </row>
    <row r="76" spans="1:36" x14ac:dyDescent="0.2">
      <c r="A76" s="10"/>
      <c r="B76" s="2">
        <v>0.44699833180027898</v>
      </c>
      <c r="C76" s="3">
        <v>0.27596319193541496</v>
      </c>
      <c r="D76" s="4">
        <v>-0.85090352453411844</v>
      </c>
      <c r="H76" s="10"/>
      <c r="J76" s="12" t="s">
        <v>45</v>
      </c>
      <c r="K76">
        <f>K70</f>
        <v>-0.87330464009351561</v>
      </c>
      <c r="L76">
        <f>-L70</f>
        <v>0</v>
      </c>
      <c r="M76">
        <f>-M70</f>
        <v>0.48717451246050952</v>
      </c>
      <c r="N76">
        <f>-N70</f>
        <v>0</v>
      </c>
      <c r="P76" s="15">
        <f>SQRT(K76*K76+L76*L76+M76*M76+N76*N76)</f>
        <v>1</v>
      </c>
      <c r="R76" s="10"/>
      <c r="AA76" s="10"/>
      <c r="AC76" s="2">
        <v>0</v>
      </c>
      <c r="AD76" s="3">
        <v>0</v>
      </c>
      <c r="AE76" s="3">
        <v>0</v>
      </c>
      <c r="AF76" s="4">
        <v>1</v>
      </c>
      <c r="AJ76" s="10"/>
    </row>
    <row r="77" spans="1:36" x14ac:dyDescent="0.2">
      <c r="A77" s="10"/>
      <c r="B77" s="2">
        <v>0.72403680806458515</v>
      </c>
      <c r="C77">
        <v>0.44699833180027898</v>
      </c>
      <c r="D77" s="4">
        <v>0.52532198881772973</v>
      </c>
      <c r="H77" s="10"/>
      <c r="J77" s="12" t="s">
        <v>46</v>
      </c>
      <c r="K77">
        <f>K76*K75+L76*L75*(-1)+M76*M75*(-1)+N76*N75*(-1)</f>
        <v>-0.55040987089887294</v>
      </c>
      <c r="L77">
        <f>K76*L75+L76*K75+M76*N75+N76*M75*(-1)</f>
        <v>0.16427974326586695</v>
      </c>
      <c r="M77">
        <f>K76*M75+L76*N75*(-1)+M76*K75+N76*L75</f>
        <v>0.57881825298170531</v>
      </c>
      <c r="N77">
        <f>K76*N75+L76*M75+M76*L75*(-1)+N76*K75</f>
        <v>0.57881825298170531</v>
      </c>
      <c r="P77" s="15">
        <f>SQRT(K77*K77+L77*L77+M77*M77+N77*N77)</f>
        <v>1</v>
      </c>
      <c r="R77" s="10"/>
      <c r="AA77" s="10"/>
      <c r="AJ77" s="10"/>
    </row>
    <row r="78" spans="1:36" x14ac:dyDescent="0.2">
      <c r="A78" s="10"/>
      <c r="H78" s="10"/>
      <c r="R78" s="10"/>
      <c r="AA78" s="10"/>
      <c r="AC78" t="s">
        <v>49</v>
      </c>
      <c r="AH78" s="3"/>
      <c r="AJ78" s="10"/>
    </row>
    <row r="79" spans="1:36" x14ac:dyDescent="0.2">
      <c r="A79" s="10"/>
      <c r="B79" t="s">
        <v>42</v>
      </c>
      <c r="H79" s="10"/>
      <c r="J79" s="12" t="s">
        <v>21</v>
      </c>
      <c r="K79">
        <v>0</v>
      </c>
      <c r="L79">
        <f>B59</f>
        <v>0</v>
      </c>
      <c r="M79">
        <f>B60</f>
        <v>1</v>
      </c>
      <c r="N79">
        <f>B61</f>
        <v>0</v>
      </c>
      <c r="P79" s="15">
        <f>SQRT(K79*K79+L79*L79+M79*M79+N79*N79)</f>
        <v>1</v>
      </c>
      <c r="R79" s="10"/>
      <c r="AA79" s="10"/>
      <c r="AC79" cm="1">
        <f t="array" ref="AC79:AF82">MMULT(AC73:AF76,AC67:AF70)</f>
        <v>0.52532198881772962</v>
      </c>
      <c r="AD79">
        <v>-0.85090352453411844</v>
      </c>
      <c r="AE79">
        <v>0</v>
      </c>
      <c r="AF79">
        <v>0</v>
      </c>
      <c r="AH79" s="3"/>
      <c r="AJ79" s="10"/>
    </row>
    <row r="80" spans="1:36" x14ac:dyDescent="0.2">
      <c r="A80" s="10"/>
      <c r="B80" s="3">
        <f>COS($F$59)</f>
        <v>0.52532198881772973</v>
      </c>
      <c r="C80" s="3">
        <v>0</v>
      </c>
      <c r="D80" s="4">
        <f>SIN($F$59)</f>
        <v>0.85090352453411844</v>
      </c>
      <c r="H80" s="10"/>
      <c r="J80" s="12"/>
      <c r="P80" s="15"/>
      <c r="R80" s="10"/>
      <c r="AA80" s="10"/>
      <c r="AC80">
        <v>0.44699833180027887</v>
      </c>
      <c r="AD80">
        <v>0.27596319193541485</v>
      </c>
      <c r="AE80">
        <v>-0.85090352453411844</v>
      </c>
      <c r="AF80">
        <v>0</v>
      </c>
      <c r="AH80" s="3"/>
      <c r="AJ80" s="10"/>
    </row>
    <row r="81" spans="1:36" x14ac:dyDescent="0.2">
      <c r="A81" s="10"/>
      <c r="B81" s="2">
        <v>0</v>
      </c>
      <c r="C81">
        <v>1</v>
      </c>
      <c r="D81">
        <v>0</v>
      </c>
      <c r="H81" s="10"/>
      <c r="J81" s="12" t="s">
        <v>47</v>
      </c>
      <c r="K81">
        <f>K79*K77+L79*L77*(-1)+M79*M77*(-1)+N79*N77*(-1)</f>
        <v>-0.57881825298170531</v>
      </c>
      <c r="L81">
        <f>K79*L77+L79*K77+M79*N77+N79*M77*(-1)</f>
        <v>0.57881825298170531</v>
      </c>
      <c r="M81">
        <f>K79*M77+L79*N77*(-1)+M79*K77+N79*L77</f>
        <v>-0.55040987089887294</v>
      </c>
      <c r="N81">
        <f>K79*N77+L79*M77+M79*L77*(-1)+N79*K77</f>
        <v>-0.16427974326586695</v>
      </c>
      <c r="P81" s="15">
        <f>SQRT(K81*K81+L81*L81+M81*M81+N81*N81)</f>
        <v>1</v>
      </c>
      <c r="R81" s="10"/>
      <c r="AA81" s="10"/>
      <c r="AC81">
        <v>0.72403680806458515</v>
      </c>
      <c r="AD81">
        <v>0.44699833180027887</v>
      </c>
      <c r="AE81">
        <v>0.52532198881772962</v>
      </c>
      <c r="AF81">
        <v>0</v>
      </c>
      <c r="AH81" s="3"/>
      <c r="AJ81" s="10"/>
    </row>
    <row r="82" spans="1:36" x14ac:dyDescent="0.2">
      <c r="A82" s="10"/>
      <c r="B82" s="3">
        <f>-SIN($F$59)</f>
        <v>-0.85090352453411844</v>
      </c>
      <c r="C82" s="2">
        <v>0</v>
      </c>
      <c r="D82" s="4">
        <f>COS($F$59)</f>
        <v>0.52532198881772973</v>
      </c>
      <c r="H82" s="10"/>
      <c r="J82" s="12" t="s">
        <v>48</v>
      </c>
      <c r="K82">
        <f>K71*K81+L71*L81*(-1)+M71*M81*(-1)+N71*N81*(-1)</f>
        <v>0</v>
      </c>
      <c r="L82">
        <f>K71*L81+L71*K81+M71*N81+N71*M81*(-1)</f>
        <v>-0.44699833180027881</v>
      </c>
      <c r="M82">
        <f>K71*M81+L71*N81*(-1)+M71*K81+N71*L81</f>
        <v>0.27596319193541474</v>
      </c>
      <c r="N82">
        <f>K71*N81+L71*M81+M71*L81*(-1)+N71*K81</f>
        <v>0.85090352453411844</v>
      </c>
      <c r="P82" s="15">
        <f>SQRT(K82*K82+L82*L82+M82*M82+N82*N82)</f>
        <v>0.99999999999999989</v>
      </c>
      <c r="R82" s="10"/>
      <c r="AA82" s="10"/>
      <c r="AC82">
        <v>0</v>
      </c>
      <c r="AD82">
        <v>0</v>
      </c>
      <c r="AE82">
        <v>0</v>
      </c>
      <c r="AF82">
        <v>1</v>
      </c>
      <c r="AH82" s="3"/>
      <c r="AJ82" s="10"/>
    </row>
    <row r="83" spans="1:36" x14ac:dyDescent="0.2">
      <c r="A83" s="10"/>
      <c r="H83" s="10"/>
      <c r="R83" s="10"/>
      <c r="AA83" s="10"/>
      <c r="AH83" s="3"/>
      <c r="AJ83" s="10"/>
    </row>
    <row r="84" spans="1:36" x14ac:dyDescent="0.2">
      <c r="A84" s="10"/>
      <c r="B84" t="s">
        <v>26</v>
      </c>
      <c r="F84" t="s">
        <v>5</v>
      </c>
      <c r="H84" s="10"/>
      <c r="R84" s="10"/>
      <c r="AA84" s="10"/>
      <c r="AC84" t="s">
        <v>50</v>
      </c>
      <c r="AH84" s="3"/>
      <c r="AJ84" s="10"/>
    </row>
    <row r="85" spans="1:36" x14ac:dyDescent="0.2">
      <c r="A85" s="10"/>
      <c r="B85" s="2" cm="1">
        <f t="array" ref="B85:D87">MMULT(B80:D82,B75:D77)</f>
        <v>0.89204866381000347</v>
      </c>
      <c r="C85" s="3">
        <v>-6.6645875810550259E-2</v>
      </c>
      <c r="D85" s="4">
        <v>0.44699833180027898</v>
      </c>
      <c r="F85" s="5" cm="1">
        <f t="array" ref="F85:F87">MMULT(_xlfn.ANCHORARRAY(B85),B59:B61)</f>
        <v>-6.6645875810550259E-2</v>
      </c>
      <c r="H85" s="10"/>
      <c r="L85" s="12" t="s">
        <v>5</v>
      </c>
      <c r="M85" s="9">
        <f>L82</f>
        <v>-0.44699833180027881</v>
      </c>
      <c r="R85" s="10"/>
      <c r="AA85" s="10"/>
      <c r="AC85" s="2">
        <f>1-2*($M$70*$M$70+$N$70*$N$70)</f>
        <v>0.52532198881772962</v>
      </c>
      <c r="AD85" s="3">
        <f>2*($L$70*$M$70-$K$70*$N$70)</f>
        <v>0</v>
      </c>
      <c r="AE85" s="3">
        <f>2*($L$70*$N$70+$K$70*$M$70)</f>
        <v>0.85090352453411844</v>
      </c>
      <c r="AF85" s="4">
        <v>0</v>
      </c>
      <c r="AH85" s="3"/>
      <c r="AJ85" s="10"/>
    </row>
    <row r="86" spans="1:36" x14ac:dyDescent="0.2">
      <c r="A86" s="10"/>
      <c r="B86" s="2">
        <v>0.44699833180027898</v>
      </c>
      <c r="C86" s="3">
        <v>0.27596319193541496</v>
      </c>
      <c r="D86" s="4">
        <v>-0.85090352453411844</v>
      </c>
      <c r="F86" s="5">
        <v>0.27596319193541496</v>
      </c>
      <c r="H86" s="10"/>
      <c r="M86" s="9">
        <f>M82</f>
        <v>0.27596319193541474</v>
      </c>
      <c r="R86" s="10"/>
      <c r="AA86" s="10"/>
      <c r="AC86" s="2">
        <f>2*($L$70*$M$70+$K$70*$N$70)</f>
        <v>0</v>
      </c>
      <c r="AD86" s="3">
        <f>1-2*($L$70*$L$70+$N$70*$N$70)</f>
        <v>1</v>
      </c>
      <c r="AE86" s="3">
        <f>2*($M$70*$N$70-$K$70*$L$70)</f>
        <v>0</v>
      </c>
      <c r="AF86" s="4">
        <v>0</v>
      </c>
      <c r="AH86" s="3"/>
      <c r="AJ86" s="10"/>
    </row>
    <row r="87" spans="1:36" x14ac:dyDescent="0.2">
      <c r="A87" s="10"/>
      <c r="B87" s="2">
        <v>-6.6645875810550259E-2</v>
      </c>
      <c r="C87">
        <v>0.95885486072411519</v>
      </c>
      <c r="D87" s="4">
        <v>0.27596319193541496</v>
      </c>
      <c r="F87" s="9">
        <v>0.95885486072411519</v>
      </c>
      <c r="H87" s="10"/>
      <c r="M87" s="9">
        <f>N82</f>
        <v>0.85090352453411844</v>
      </c>
      <c r="R87" s="10"/>
      <c r="AA87" s="10"/>
      <c r="AC87" s="2">
        <f>2*($L$38*$N$38-$K$38*$M$38)</f>
        <v>0</v>
      </c>
      <c r="AD87" s="3">
        <f>2*($M$70*$N$70+$K$70*$L$70)</f>
        <v>0</v>
      </c>
      <c r="AE87" s="3">
        <f>1-2*($L$70*$L$70+$M$70*$M$70)</f>
        <v>0.52532198881772962</v>
      </c>
      <c r="AF87" s="4">
        <v>0</v>
      </c>
      <c r="AH87" s="3"/>
      <c r="AJ87" s="10"/>
    </row>
    <row r="88" spans="1:36" x14ac:dyDescent="0.2">
      <c r="A88" s="10"/>
      <c r="H88" s="10"/>
      <c r="R88" s="10"/>
      <c r="AA88" s="10"/>
      <c r="AC88" s="2">
        <v>0</v>
      </c>
      <c r="AD88" s="3">
        <v>0</v>
      </c>
      <c r="AE88" s="3">
        <v>0</v>
      </c>
      <c r="AF88" s="4">
        <v>1</v>
      </c>
      <c r="AH88" s="3"/>
      <c r="AJ88" s="10"/>
    </row>
    <row r="89" spans="1:36" x14ac:dyDescent="0.2">
      <c r="A89" s="10"/>
      <c r="H89" s="10"/>
      <c r="R89" s="10"/>
      <c r="AA89" s="10"/>
      <c r="AC89" s="3"/>
      <c r="AD89" s="3"/>
      <c r="AE89" s="3"/>
      <c r="AF89" s="3"/>
      <c r="AH89" s="3"/>
      <c r="AJ89" s="10"/>
    </row>
    <row r="90" spans="1:36" x14ac:dyDescent="0.2">
      <c r="A90" s="10"/>
      <c r="H90" s="10"/>
      <c r="R90" s="10"/>
      <c r="AA90" s="10"/>
      <c r="AC90" t="s">
        <v>29</v>
      </c>
      <c r="AD90" s="3"/>
      <c r="AE90" s="3"/>
      <c r="AF90" s="3"/>
      <c r="AH90" t="s">
        <v>5</v>
      </c>
      <c r="AJ90" s="10"/>
    </row>
    <row r="91" spans="1:36" x14ac:dyDescent="0.2">
      <c r="A91" s="10"/>
      <c r="H91" s="10"/>
      <c r="R91" s="10"/>
      <c r="AA91" s="10"/>
      <c r="AC91" cm="1">
        <f t="array" ref="AC91:AF94">MMULT(AC85:AF88,_xlfn.ANCHORARRAY(AC79))</f>
        <v>0.89204866381000336</v>
      </c>
      <c r="AD91" s="3">
        <v>-6.6645875810550259E-2</v>
      </c>
      <c r="AE91" s="3">
        <v>0.44699833180027887</v>
      </c>
      <c r="AF91" s="3">
        <v>0</v>
      </c>
      <c r="AH91" s="5" cm="1">
        <f t="array" ref="AH91:AH93">MMULT(AC91:AE93,B59:B61)</f>
        <v>-6.6645875810550259E-2</v>
      </c>
      <c r="AJ91" s="10"/>
    </row>
    <row r="92" spans="1:36" x14ac:dyDescent="0.2">
      <c r="A92" s="10"/>
      <c r="H92" s="10"/>
      <c r="R92" s="10"/>
      <c r="AA92" s="10"/>
      <c r="AC92">
        <v>0.44699833180027887</v>
      </c>
      <c r="AD92">
        <v>0.27596319193541485</v>
      </c>
      <c r="AE92">
        <v>-0.85090352453411844</v>
      </c>
      <c r="AF92">
        <v>0</v>
      </c>
      <c r="AH92" s="6">
        <v>0.27596319193541485</v>
      </c>
      <c r="AJ92" s="10"/>
    </row>
    <row r="93" spans="1:36" x14ac:dyDescent="0.2">
      <c r="A93" s="10"/>
      <c r="H93" s="10"/>
      <c r="R93" s="10"/>
      <c r="AA93" s="10"/>
      <c r="AC93">
        <v>0.38035245598972867</v>
      </c>
      <c r="AD93">
        <v>0.2348180526595299</v>
      </c>
      <c r="AE93">
        <v>0.27596319193541485</v>
      </c>
      <c r="AF93">
        <v>0</v>
      </c>
      <c r="AH93" s="6">
        <v>0.2348180526595299</v>
      </c>
      <c r="AJ93" s="10"/>
    </row>
    <row r="94" spans="1:36" x14ac:dyDescent="0.2">
      <c r="A94" s="10"/>
      <c r="H94" s="10"/>
      <c r="R94" s="10"/>
      <c r="AA94" s="10"/>
      <c r="AC94">
        <v>0</v>
      </c>
      <c r="AD94">
        <v>0</v>
      </c>
      <c r="AE94">
        <v>0</v>
      </c>
      <c r="AF94">
        <v>1</v>
      </c>
      <c r="AH94" s="17">
        <v>1</v>
      </c>
      <c r="AJ94" s="10"/>
    </row>
    <row r="95" spans="1:36" x14ac:dyDescent="0.2">
      <c r="A95" s="10"/>
      <c r="H95" s="10"/>
      <c r="R95" s="10"/>
      <c r="AA95" s="10"/>
      <c r="AJ95" s="10"/>
    </row>
    <row r="96" spans="1:36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Pereira Soares</dc:creator>
  <cp:lastModifiedBy>Luciano Pereira Soares</cp:lastModifiedBy>
  <dcterms:created xsi:type="dcterms:W3CDTF">2021-08-22T23:42:37Z</dcterms:created>
  <dcterms:modified xsi:type="dcterms:W3CDTF">2021-08-31T00:00:41Z</dcterms:modified>
</cp:coreProperties>
</file>