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ran.Berna/Downloads/"/>
    </mc:Choice>
  </mc:AlternateContent>
  <xr:revisionPtr revIDLastSave="0" documentId="8_{9C57A8FC-680D-F44B-8CC9-68FE9C50EB40}" xr6:coauthVersionLast="47" xr6:coauthVersionMax="47" xr10:uidLastSave="{00000000-0000-0000-0000-000000000000}"/>
  <bookViews>
    <workbookView xWindow="0" yWindow="0" windowWidth="25600" windowHeight="160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1" l="1"/>
  <c r="K68" i="1" s="1"/>
  <c r="H68" i="1"/>
  <c r="I68" i="1" s="1"/>
  <c r="F68" i="1"/>
  <c r="F69" i="1" s="1"/>
  <c r="D68" i="1"/>
  <c r="E68" i="1" s="1"/>
  <c r="J67" i="1"/>
  <c r="K67" i="1" s="1"/>
  <c r="H67" i="1"/>
  <c r="I67" i="1" s="1"/>
  <c r="G67" i="1"/>
  <c r="F67" i="1"/>
  <c r="E67" i="1"/>
  <c r="D67" i="1"/>
  <c r="D69" i="1" s="1"/>
  <c r="J66" i="1"/>
  <c r="K66" i="1" s="1"/>
  <c r="H66" i="1"/>
  <c r="I66" i="1" s="1"/>
  <c r="I69" i="1" s="1"/>
  <c r="F66" i="1"/>
  <c r="G66" i="1" s="1"/>
  <c r="D66" i="1"/>
  <c r="E66" i="1" s="1"/>
  <c r="E69" i="1" s="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K69" i="1" l="1"/>
  <c r="H69" i="1"/>
  <c r="G68" i="1"/>
  <c r="G69" i="1" s="1"/>
  <c r="C69" i="1" s="1"/>
  <c r="C70" i="1" s="1"/>
  <c r="J69" i="1"/>
  <c r="D57" i="1"/>
  <c r="E57" i="1"/>
  <c r="F57" i="1"/>
  <c r="H57" i="1"/>
  <c r="J57" i="1"/>
  <c r="E34" i="1"/>
  <c r="I34" i="1"/>
  <c r="K34" i="1"/>
  <c r="G34" i="1"/>
  <c r="G57" i="1"/>
  <c r="I57" i="1"/>
  <c r="K57" i="1"/>
  <c r="E46" i="1"/>
  <c r="G46" i="1"/>
  <c r="I46" i="1"/>
  <c r="K46" i="1"/>
  <c r="D14" i="1"/>
  <c r="E14" i="1" s="1"/>
  <c r="D15" i="1"/>
  <c r="E15" i="1" s="1"/>
  <c r="D18" i="1"/>
  <c r="E18" i="1" s="1"/>
  <c r="D22" i="1"/>
  <c r="E22" i="1" s="1"/>
  <c r="G20" i="1"/>
  <c r="F21" i="1"/>
  <c r="G21" i="1" s="1"/>
  <c r="C57" i="1" l="1"/>
  <c r="C46" i="1"/>
  <c r="D21" i="1"/>
  <c r="E21" i="1" s="1"/>
  <c r="H21" i="1"/>
  <c r="I21" i="1" s="1"/>
  <c r="J21" i="1"/>
  <c r="K21" i="1" s="1"/>
  <c r="F22" i="1"/>
  <c r="G22" i="1" s="1"/>
  <c r="H22" i="1"/>
  <c r="I22" i="1" s="1"/>
  <c r="J22" i="1"/>
  <c r="K22" i="1" s="1"/>
  <c r="C27" i="1"/>
  <c r="J20" i="1"/>
  <c r="K20" i="1" s="1"/>
  <c r="H20" i="1"/>
  <c r="I20" i="1" s="1"/>
  <c r="J18" i="1"/>
  <c r="K18" i="1" s="1"/>
  <c r="H18" i="1"/>
  <c r="I18" i="1" s="1"/>
  <c r="F18" i="1"/>
  <c r="G18" i="1" s="1"/>
  <c r="J16" i="1"/>
  <c r="K16" i="1" s="1"/>
  <c r="H16" i="1"/>
  <c r="I16" i="1" s="1"/>
  <c r="G16" i="1"/>
  <c r="J15" i="1"/>
  <c r="K15" i="1" s="1"/>
  <c r="H15" i="1"/>
  <c r="I15" i="1" s="1"/>
  <c r="F15" i="1"/>
  <c r="G15" i="1" s="1"/>
  <c r="J13" i="1"/>
  <c r="K13" i="1" s="1"/>
  <c r="H13" i="1"/>
  <c r="I13" i="1" s="1"/>
  <c r="G13" i="1"/>
  <c r="C47" i="1" l="1"/>
  <c r="D5" i="1" s="1"/>
  <c r="C58" i="1"/>
  <c r="D6" i="1" s="1"/>
  <c r="E23" i="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<sst xmlns="http://schemas.openxmlformats.org/spreadsheetml/2006/main" count="180" uniqueCount="101">
  <si>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</si>
  <si>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</si>
  <si>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</si>
  <si>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</si>
  <si>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</si>
  <si>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</si>
  <si>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</si>
  <si>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</si>
  <si>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</si>
  <si>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</si>
  <si>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</si>
  <si>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</si>
  <si>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</si>
  <si>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</si>
  <si>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</si>
  <si>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</si>
  <si>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</si>
  <si>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</si>
  <si>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</si>
  <si>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</si>
  <si>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</si>
  <si>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</si>
  <si>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</si>
  <si>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</si>
  <si>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</si>
  <si>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</si>
  <si>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</si>
  <si>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</si>
  <si>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</si>
  <si>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</si>
  <si>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</si>
  <si>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</si>
  <si>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</si>
  <si>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</si>
  <si>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</si>
  <si>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</si>
  <si>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</si>
  <si>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</si>
  <si>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</si>
  <si>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</si>
  <si>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</si>
  <si>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</si>
  <si>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</si>
  <si>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</si>
  <si>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</si>
  <si>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</si>
  <si>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</si>
  <si>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</si>
  <si>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</si>
  <si>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</si>
  <si>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</si>
  <si>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</si>
  <si>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</si>
  <si>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</si>
  <si>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</si>
  <si>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</si>
  <si>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</si>
  <si>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</si>
  <si>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</si>
  <si>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</si>
  <si>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</si>
  <si>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</si>
  <si>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</si>
  <si>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</si>
  <si>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</si>
  <si>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</si>
  <si>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</si>
  <si>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</si>
  <si>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</si>
  <si>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</si>
  <si>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</si>
  <si>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</si>
  <si>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</si>
  <si>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</si>
  <si>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</si>
  <si>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</si>
  <si>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</si>
  <si>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</si>
  <si>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</si>
  <si>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</si>
  <si>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</si>
  <si>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</si>
  <si>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</si>
  <si>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</si>
  <si>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</si>
  <si>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</si>
  <si>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</si>
  <si>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</si>
  <si>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</si>
  <si>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</si>
  <si>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</si>
  <si>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</si>
  <si>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</si>
  <si>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</si>
  <si>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</si>
  <si>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Matías Cid</t>
  </si>
  <si>
    <t>Leandro Plaza</t>
  </si>
  <si>
    <t>Jimmy Rojas</t>
  </si>
  <si>
    <t>Benjamín Vidal</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</si>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</sst>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64" sqref="C64:C6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6.1</v>
      </c>
      <c r="D4" s="6">
        <f>$C$35</f>
        <v>7</v>
      </c>
      <c r="E4" s="51">
        <f>C4*C$2+D4*D$2</f>
        <v>6.3249999999999993</v>
      </c>
      <c r="G4" s="1"/>
    </row>
    <row r="5" spans="1:11" x14ac:dyDescent="0.2">
      <c r="A5" s="5">
        <v>2</v>
      </c>
      <c r="B5" s="38" t="s">
        <v>96</v>
      </c>
      <c r="C5" s="6">
        <f>EVALUACION1!$C$24</f>
        <v>6.1</v>
      </c>
      <c r="D5" s="6">
        <f>C47</f>
        <v>7</v>
      </c>
      <c r="E5" s="51">
        <f t="shared" ref="E5:E6" si="0">C5*C$2+D5*D$2</f>
        <v>6.3249999999999993</v>
      </c>
      <c r="G5" s="1"/>
    </row>
    <row r="6" spans="1:11" x14ac:dyDescent="0.2">
      <c r="A6" s="5">
        <v>3</v>
      </c>
      <c r="B6" s="38" t="s">
        <v>97</v>
      </c>
      <c r="C6" s="6">
        <f>EVALUACION1!$C$24</f>
        <v>6.1</v>
      </c>
      <c r="D6" s="6">
        <f>C58</f>
        <v>7</v>
      </c>
      <c r="E6" s="51">
        <f t="shared" si="0"/>
        <v>6.3249999999999993</v>
      </c>
      <c r="G6" s="1"/>
    </row>
    <row r="7" spans="1:11" ht="15" customHeight="1" x14ac:dyDescent="0.2">
      <c r="A7" s="5">
        <v>4</v>
      </c>
      <c r="B7" s="38" t="s">
        <v>98</v>
      </c>
      <c r="C7" s="6">
        <f>EVALUACION1!$C$24</f>
        <v>6.1</v>
      </c>
      <c r="D7" s="6">
        <v>7</v>
      </c>
      <c r="E7" s="51">
        <f t="shared" ref="E7" si="1">C7*C$2+D7*D$2</f>
        <v>6.3249999999999993</v>
      </c>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c r="E13" s="17"/>
      <c r="F13" s="17" t="s">
        <v>99</v>
      </c>
      <c r="G13" s="17">
        <f>IF(F13="X",60*0.1,"")</f>
        <v>6</v>
      </c>
      <c r="H13" s="17" t="str">
        <f t="shared" ref="H13:H16" si="2">IF($C13=ML,"X","")</f>
        <v/>
      </c>
      <c r="I13" s="17" t="str">
        <f>IF(H13="X",30*0.1,"")</f>
        <v/>
      </c>
      <c r="J13" s="17" t="str">
        <f t="shared" ref="J13:J16" si="3">IF($C13=NL,"X","")</f>
        <v/>
      </c>
      <c r="K13" s="17" t="str">
        <f t="shared" ref="K13:K16" si="4">IF($J13="X",0,"")</f>
        <v/>
      </c>
    </row>
    <row r="14" spans="1:11" ht="26.5" customHeight="1" outlineLevel="1" x14ac:dyDescent="0.2">
      <c r="A14" s="70"/>
      <c r="B14" s="41" t="str">
        <f>RUBRICA!A6</f>
        <v>2. Relaciona el Proyecto APT con las competencias del perfil de egreso de su Plan de Estudio.</v>
      </c>
      <c r="C14" s="39" t="s">
        <v>7</v>
      </c>
      <c r="D14" s="17" t="str">
        <f t="shared" ref="D14:D15" si="5">IF($C14=CL,"X","")</f>
        <v>X</v>
      </c>
      <c r="E14" s="17">
        <f t="shared" ref="E14" si="6">IF(D14="X",100*0.05,"")</f>
        <v>5</v>
      </c>
      <c r="F14" s="17" t="str">
        <f t="shared" ref="F14:F15" si="7">IF($C14=L,"X","")</f>
        <v/>
      </c>
      <c r="G14" s="17" t="str">
        <f t="shared" ref="G14" si="8">IF(F14="X",60*0.05,"")</f>
        <v/>
      </c>
      <c r="H14" s="17" t="str">
        <f t="shared" si="2"/>
        <v/>
      </c>
      <c r="I14" s="17" t="str">
        <f t="shared" ref="I14" si="9">IF(H14="X",30*0.05,"")</f>
        <v/>
      </c>
      <c r="J14" s="17" t="str">
        <f t="shared" si="3"/>
        <v/>
      </c>
      <c r="K14" s="17" t="str">
        <f t="shared" si="4"/>
        <v/>
      </c>
    </row>
    <row r="15" spans="1:11" outlineLevel="1" x14ac:dyDescent="0.2">
      <c r="A15" s="70"/>
      <c r="B15" s="41" t="str">
        <f>RUBRICA!A8</f>
        <v xml:space="preserve">4.  Argumenta por qué el proyecto es factible de realizarse en el marco de la asignatura. </v>
      </c>
      <c r="C15" s="39" t="s">
        <v>7</v>
      </c>
      <c r="D15" s="17" t="str">
        <f t="shared" si="5"/>
        <v>X</v>
      </c>
      <c r="E15" s="17">
        <f t="shared" ref="E15:E21" si="10">IF(D15="X",100*0.05,"")</f>
        <v>5</v>
      </c>
      <c r="F15" s="17" t="str">
        <f t="shared" si="7"/>
        <v/>
      </c>
      <c r="G15" s="17" t="str">
        <f t="shared" ref="G15:G21" si="11">IF(F15="X",60*0.05,"")</f>
        <v/>
      </c>
      <c r="H15" s="17" t="str">
        <f t="shared" si="2"/>
        <v/>
      </c>
      <c r="I15" s="17" t="str">
        <f t="shared" ref="I15:I21" si="12">IF(H15="X",30*0.05,"")</f>
        <v/>
      </c>
      <c r="J15" s="17" t="str">
        <f t="shared" si="3"/>
        <v/>
      </c>
      <c r="K15" s="17" t="str">
        <f t="shared" si="4"/>
        <v/>
      </c>
    </row>
    <row r="16" spans="1:11" outlineLevel="1" x14ac:dyDescent="0.2">
      <c r="A16" s="70"/>
      <c r="B16" s="41" t="str">
        <f>RUBRICA!A9</f>
        <v xml:space="preserve">5. Formula objetivos claros, concisos y coherentes con la disciplina y la situación a abordar. </v>
      </c>
      <c r="C16" s="39" t="s">
        <v>7</v>
      </c>
      <c r="D16" s="17"/>
      <c r="E16" s="17"/>
      <c r="F16" s="17" t="s">
        <v>99</v>
      </c>
      <c r="G16" s="17">
        <f>IF(F16="X",60*0.05,"")</f>
        <v>3</v>
      </c>
      <c r="H16" s="17" t="str">
        <f t="shared" si="2"/>
        <v/>
      </c>
      <c r="I16" s="17" t="str">
        <f>IF(H16="X",30*0.05,"")</f>
        <v/>
      </c>
      <c r="J16" s="17" t="str">
        <f t="shared" si="3"/>
        <v/>
      </c>
      <c r="K16" s="17" t="str">
        <f t="shared" si="4"/>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6" outlineLevel="1" x14ac:dyDescent="0.2">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outlineLevel="1" x14ac:dyDescent="0.2">
      <c r="A20" s="70"/>
      <c r="B20" s="41" t="str">
        <f>RUBRICA!A13</f>
        <v xml:space="preserve">9. Utiliza reglas de redacción, ortografía (literal, puntual, acentual) y las normas para citas y referencias. </v>
      </c>
      <c r="C20" s="39" t="s">
        <v>7</v>
      </c>
      <c r="D20" s="17"/>
      <c r="E20" s="17"/>
      <c r="F20" s="17" t="s">
        <v>100</v>
      </c>
      <c r="G20" s="17">
        <f t="shared" si="11"/>
        <v>3</v>
      </c>
      <c r="H20" s="17" t="str">
        <f t="shared" si="17"/>
        <v/>
      </c>
      <c r="I20" s="17" t="str">
        <f t="shared" si="12"/>
        <v/>
      </c>
      <c r="J20" s="17" t="str">
        <f t="shared" si="19"/>
        <v/>
      </c>
      <c r="K20" s="17" t="str">
        <f t="shared" si="20"/>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25">
      <c r="A23" s="66"/>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25">
      <c r="A24" s="54"/>
      <c r="B24" s="43" t="s">
        <v>16</v>
      </c>
      <c r="C24" s="21">
        <f>VLOOKUP(C23,ESCALA_IEP!A2:B142,2,FALSE)</f>
        <v>6.1</v>
      </c>
    </row>
    <row r="25" spans="1:11" ht="15.75" customHeight="1" x14ac:dyDescent="0.2"/>
    <row r="26" spans="1:11" ht="15.75" customHeight="1" x14ac:dyDescent="0.2"/>
    <row r="27" spans="1:11" ht="15.75" customHeight="1" x14ac:dyDescent="0.2">
      <c r="A27" s="65" t="s">
        <v>18</v>
      </c>
      <c r="B27" s="53" t="s">
        <v>19</v>
      </c>
      <c r="C27" s="55" t="str">
        <f>$B$4</f>
        <v>Matías Cid</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Leandro Plaza</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Jimmy Rojas</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c r="A62" s="65" t="s">
        <v>18</v>
      </c>
      <c r="B62" s="53" t="s">
        <v>19</v>
      </c>
      <c r="C62" s="55" t="s">
        <v>98</v>
      </c>
      <c r="D62" s="56"/>
      <c r="E62" s="56"/>
      <c r="F62" s="56"/>
      <c r="G62" s="56"/>
      <c r="H62" s="56"/>
      <c r="I62" s="56"/>
      <c r="J62" s="56"/>
      <c r="K62" s="57"/>
    </row>
    <row r="63" spans="1:11" ht="15.75" customHeight="1" x14ac:dyDescent="0.2">
      <c r="A63" s="66"/>
      <c r="B63" s="54"/>
      <c r="C63" s="58"/>
      <c r="D63" s="59"/>
      <c r="E63" s="59"/>
      <c r="F63" s="59"/>
      <c r="G63" s="59"/>
      <c r="H63" s="59"/>
      <c r="I63" s="59"/>
      <c r="J63" s="59"/>
      <c r="K63" s="60"/>
    </row>
    <row r="64" spans="1:11" ht="15.75" customHeight="1" x14ac:dyDescent="0.2">
      <c r="A64" s="66"/>
      <c r="B64" s="15" t="s">
        <v>20</v>
      </c>
      <c r="C64" s="61" t="s">
        <v>13</v>
      </c>
      <c r="D64" s="62" t="s">
        <v>14</v>
      </c>
      <c r="E64" s="63"/>
      <c r="F64" s="63"/>
      <c r="G64" s="63"/>
      <c r="H64" s="63"/>
      <c r="I64" s="63"/>
      <c r="J64" s="63"/>
      <c r="K64" s="64"/>
    </row>
    <row r="65" spans="1:11" ht="15.75" customHeight="1" x14ac:dyDescent="0.2">
      <c r="A65" s="66"/>
      <c r="B65" s="16" t="s">
        <v>15</v>
      </c>
      <c r="C65" s="54"/>
      <c r="D65" s="62" t="s">
        <v>7</v>
      </c>
      <c r="E65" s="64"/>
      <c r="F65" s="62" t="s">
        <v>8</v>
      </c>
      <c r="G65" s="64"/>
      <c r="H65" s="62" t="s">
        <v>9</v>
      </c>
      <c r="I65" s="64"/>
      <c r="J65" s="62" t="s">
        <v>10</v>
      </c>
      <c r="K65" s="64"/>
    </row>
    <row r="66" spans="1:11" ht="25.75" customHeight="1" x14ac:dyDescent="0.2">
      <c r="A66" s="66"/>
      <c r="B66" s="41" t="s">
        <v>36</v>
      </c>
      <c r="C66" s="39" t="s">
        <v>7</v>
      </c>
      <c r="D66" s="17" t="str">
        <f t="shared" ref="D66:D67" si="51">IF($C66=CL,"X","")</f>
        <v>X</v>
      </c>
      <c r="E66" s="17">
        <f>IF(D66="X",100*0.1,"")</f>
        <v>10</v>
      </c>
      <c r="F66" s="17" t="str">
        <f t="shared" ref="F66:F67" si="52">IF($C66=L,"X","")</f>
        <v/>
      </c>
      <c r="G66" s="17" t="str">
        <f>IF(F66="X",60*0.1,"")</f>
        <v/>
      </c>
      <c r="H66" s="17" t="str">
        <f t="shared" ref="H66:H67" si="53">IF($C66=ML,"X","")</f>
        <v/>
      </c>
      <c r="I66" s="17" t="str">
        <f>IF(H66="X",30*0.1,"")</f>
        <v/>
      </c>
      <c r="J66" s="17" t="str">
        <f t="shared" ref="J66:J67" si="54">IF($C66=NL,"X","")</f>
        <v/>
      </c>
      <c r="K66" s="17" t="str">
        <f t="shared" ref="K66:K67" si="55">IF($J66="X",0,"")</f>
        <v/>
      </c>
    </row>
    <row r="67" spans="1:11" ht="26" x14ac:dyDescent="0.2">
      <c r="A67" s="66"/>
      <c r="B67" s="41" t="s">
        <v>84</v>
      </c>
      <c r="C67" s="39" t="s">
        <v>7</v>
      </c>
      <c r="D67" s="17" t="str">
        <f t="shared" si="51"/>
        <v>X</v>
      </c>
      <c r="E67" s="17">
        <f>IF(D67="X",100*0.1,"")</f>
        <v>10</v>
      </c>
      <c r="F67" s="17" t="str">
        <f t="shared" si="52"/>
        <v/>
      </c>
      <c r="G67" s="17" t="str">
        <f>IF(F67="X",60*0.1,"")</f>
        <v/>
      </c>
      <c r="H67" s="17" t="str">
        <f t="shared" si="53"/>
        <v/>
      </c>
      <c r="I67" s="17" t="str">
        <f>IF(H67="X",30*0.1,"")</f>
        <v/>
      </c>
      <c r="J67" s="17" t="str">
        <f t="shared" si="54"/>
        <v/>
      </c>
      <c r="K67" s="17" t="str">
        <f t="shared" si="55"/>
        <v/>
      </c>
    </row>
    <row r="68" spans="1:11" ht="15.75" customHeight="1" x14ac:dyDescent="0.2">
      <c r="A68" s="66"/>
      <c r="B68" s="41" t="s">
        <v>83</v>
      </c>
      <c r="C68" s="39" t="s">
        <v>7</v>
      </c>
      <c r="D68" s="17" t="str">
        <f>IF($C68=CL,"X","")</f>
        <v>X</v>
      </c>
      <c r="E68" s="17">
        <f>IF(D68="X",100*0.1,"")</f>
        <v>10</v>
      </c>
      <c r="F68" s="17" t="str">
        <f>IF($C68=L,"X","")</f>
        <v/>
      </c>
      <c r="G68" s="17" t="str">
        <f>IF(F68="X",60*0.1,"")</f>
        <v/>
      </c>
      <c r="H68" s="17" t="str">
        <f>IF($C68=ML,"X","")</f>
        <v/>
      </c>
      <c r="I68" s="17" t="str">
        <f>IF(H68="X",30*0.1,"")</f>
        <v/>
      </c>
      <c r="J68" s="17" t="str">
        <f>IF($C68=NL,"X","")</f>
        <v/>
      </c>
      <c r="K68" s="17" t="str">
        <f>IF($J68="X",0,"")</f>
        <v/>
      </c>
    </row>
    <row r="69" spans="1:11" ht="15.75" customHeight="1" x14ac:dyDescent="0.25">
      <c r="A69" s="66"/>
      <c r="B69" s="22" t="s">
        <v>17</v>
      </c>
      <c r="C69" s="19">
        <f>E69+G69+I69+K69</f>
        <v>30</v>
      </c>
      <c r="D69" s="20">
        <f>COUNTIF(D67:D68,"X")</f>
        <v>2</v>
      </c>
      <c r="E69" s="20">
        <f>SUM(E66:E68)</f>
        <v>30</v>
      </c>
      <c r="F69" s="20">
        <f t="shared" ref="F69:K69" si="56">SUM(F66:F68)</f>
        <v>0</v>
      </c>
      <c r="G69" s="20">
        <f t="shared" si="56"/>
        <v>0</v>
      </c>
      <c r="H69" s="20">
        <f t="shared" si="56"/>
        <v>0</v>
      </c>
      <c r="I69" s="20">
        <f t="shared" si="56"/>
        <v>0</v>
      </c>
      <c r="J69" s="20">
        <f t="shared" si="56"/>
        <v>0</v>
      </c>
      <c r="K69" s="20">
        <f t="shared" si="56"/>
        <v>0</v>
      </c>
    </row>
    <row r="70" spans="1:11" ht="15.75" customHeight="1" x14ac:dyDescent="0.25">
      <c r="A70" s="54"/>
      <c r="B70" s="18" t="s">
        <v>16</v>
      </c>
      <c r="C70" s="21">
        <f>VLOOKUP(C69,ESCALA_TRAB_EQUIP!A14:B74,2,FALSE)</f>
        <v>7</v>
      </c>
    </row>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44">
    <mergeCell ref="A62:A70"/>
    <mergeCell ref="B62:B63"/>
    <mergeCell ref="C62:K63"/>
    <mergeCell ref="C64:C65"/>
    <mergeCell ref="D64:K64"/>
    <mergeCell ref="D65:E65"/>
    <mergeCell ref="F65:G65"/>
    <mergeCell ref="H65:I65"/>
    <mergeCell ref="J65:K6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C66:C68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Franciaalejandra Berna Sanchez</cp:lastModifiedBy>
  <dcterms:created xsi:type="dcterms:W3CDTF">2023-08-07T04:08:01Z</dcterms:created>
  <dcterms:modified xsi:type="dcterms:W3CDTF">2024-09-24T15:14:00Z</dcterms:modified>
</cp:coreProperties>
</file>