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" sheetId="1" r:id="rId4"/>
    <sheet state="visible" name="Qx" sheetId="2" r:id="rId5"/>
    <sheet state="visible" name="Rate" sheetId="3" r:id="rId6"/>
    <sheet state="visible" name="Annuity" sheetId="4" r:id="rId7"/>
    <sheet state="visible" name="Statement" sheetId="5" r:id="rId8"/>
    <sheet state="visible" name="Pivot Table" sheetId="6" r:id="rId9"/>
    <sheet state="visible" name="Pivot Table (EEDataBase)" sheetId="7" r:id="rId10"/>
    <sheet state="visible" name="Sort DB" sheetId="8" r:id="rId11"/>
    <sheet state="visible" name="Filter DB" sheetId="9" r:id="rId12"/>
    <sheet state="visible" name="Filter Advance" sheetId="10" r:id="rId13"/>
    <sheet state="hidden" name="Employee Database" sheetId="11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QxTable">Qx!$B$3:$C$119</definedName>
    <definedName name="RecordTable">Record!$B$6:$I$16</definedName>
  </definedNames>
  <calcPr/>
  <pivotCaches>
    <pivotCache cacheId="0" r:id="rId21"/>
    <pivotCache cacheId="1" r:id="rId22"/>
  </pivotCaches>
  <extLst>
    <ext uri="GoogleSheetsCustomDataVersion1">
      <go:sheetsCustomData xmlns:go="http://customooxmlschemas.google.com/" r:id="rId23" roundtripDataSignature="AMtx7mh8UWl73EHFAWpO6TjcOssPmG0dBg=="/>
    </ext>
  </extLst>
</workbook>
</file>

<file path=xl/sharedStrings.xml><?xml version="1.0" encoding="utf-8"?>
<sst xmlns="http://schemas.openxmlformats.org/spreadsheetml/2006/main" count="365" uniqueCount="148">
  <si>
    <t>Valuation Date</t>
  </si>
  <si>
    <t>Employee Database</t>
  </si>
  <si>
    <t>ID</t>
  </si>
  <si>
    <t>Name</t>
  </si>
  <si>
    <t>Salary</t>
  </si>
  <si>
    <t>PY Salary</t>
  </si>
  <si>
    <t>Date of Birth</t>
  </si>
  <si>
    <t>Date of Hire</t>
  </si>
  <si>
    <t>Age</t>
  </si>
  <si>
    <t>Service</t>
  </si>
  <si>
    <t>Klendshoj,Roxanne L</t>
  </si>
  <si>
    <t>Woolley,Jeanne M</t>
  </si>
  <si>
    <t>Bartho,Jerome F</t>
  </si>
  <si>
    <t>Benson,Scott G</t>
  </si>
  <si>
    <t>Aho,Diane M</t>
  </si>
  <si>
    <t>Larson,DeeAnn S</t>
  </si>
  <si>
    <t>Nelson,Susann K</t>
  </si>
  <si>
    <t>Asche,Tracy A</t>
  </si>
  <si>
    <t>Carlson,Robert L</t>
  </si>
  <si>
    <t>Donovan,Richard G</t>
  </si>
  <si>
    <t>Mortality Table</t>
  </si>
  <si>
    <t>qx</t>
  </si>
  <si>
    <t>Interest Rate</t>
  </si>
  <si>
    <t>Year</t>
  </si>
  <si>
    <t>Rate</t>
  </si>
  <si>
    <t>Number of Records</t>
  </si>
  <si>
    <t>Starting Row</t>
  </si>
  <si>
    <t>Date</t>
  </si>
  <si>
    <t>Current Year Info</t>
  </si>
  <si>
    <t>Contract Year</t>
  </si>
  <si>
    <t>Life Annuity</t>
  </si>
  <si>
    <t>Current Age</t>
  </si>
  <si>
    <t>Annual Payment</t>
  </si>
  <si>
    <t>Annuity Factor</t>
  </si>
  <si>
    <t>Annuity Value</t>
  </si>
  <si>
    <t>Excel Calculation</t>
  </si>
  <si>
    <t>px</t>
  </si>
  <si>
    <t>tpx</t>
  </si>
  <si>
    <t>Discount Value</t>
  </si>
  <si>
    <t>Benefit Statement</t>
  </si>
  <si>
    <t>Date of Participation</t>
  </si>
  <si>
    <t>Date of Normal Retirement</t>
  </si>
  <si>
    <t>Age last birthday</t>
  </si>
  <si>
    <t>Service since the participation date</t>
  </si>
  <si>
    <t>Annual Benefit</t>
  </si>
  <si>
    <t>Early Retirement factor</t>
  </si>
  <si>
    <t>Early Retirement Benefit</t>
  </si>
  <si>
    <t>Annuity purchase value</t>
  </si>
  <si>
    <t>Retirement Goal</t>
  </si>
  <si>
    <t>Achieved Goal Percentage</t>
  </si>
  <si>
    <r>
      <rPr>
        <rFont val="Calibri (Body)_x0000_"/>
        <b/>
        <color theme="1"/>
        <sz val="14.0"/>
      </rPr>
      <t>Identification Number</t>
    </r>
    <r>
      <rPr>
        <rFont val="Calibri"/>
        <color theme="1"/>
        <sz val="12.0"/>
      </rPr>
      <t>-- input item</t>
    </r>
  </si>
  <si>
    <t>Age by Service Table with total Salaries plus total PY Salaries</t>
  </si>
  <si>
    <t xml:space="preserve">Service </t>
  </si>
  <si>
    <t xml:space="preserve">Age </t>
  </si>
  <si>
    <t>Values</t>
  </si>
  <si>
    <t>Group1</t>
  </si>
  <si>
    <t>Group2</t>
  </si>
  <si>
    <t>Group3</t>
  </si>
  <si>
    <t>Group4</t>
  </si>
  <si>
    <t>Grand Total</t>
  </si>
  <si>
    <t>Sum of Sal+PYSal</t>
  </si>
  <si>
    <t>Count of Name</t>
  </si>
  <si>
    <t xml:space="preserve"> </t>
  </si>
  <si>
    <t>Group1 Total</t>
  </si>
  <si>
    <t>Group2 Total</t>
  </si>
  <si>
    <t>Group3 Total</t>
  </si>
  <si>
    <t>Group4 Total</t>
  </si>
  <si>
    <t xml:space="preserve">Grouped Age </t>
  </si>
  <si>
    <t>&lt; 45</t>
  </si>
  <si>
    <t>Sum of Sal Plus PY Sal2</t>
  </si>
  <si>
    <t>Count of 2014 Salary</t>
  </si>
  <si>
    <t>45 - 50</t>
  </si>
  <si>
    <t>50 - 55</t>
  </si>
  <si>
    <t>55 - 60</t>
  </si>
  <si>
    <t>&gt; 64</t>
  </si>
  <si>
    <t>Summary Information</t>
  </si>
  <si>
    <t>Total Number of Records</t>
  </si>
  <si>
    <t>Total Salary of Current Year</t>
  </si>
  <si>
    <t>Average Salary of Current Year</t>
  </si>
  <si>
    <t>Maximum Age</t>
  </si>
  <si>
    <t>Minimum Age</t>
  </si>
  <si>
    <t>Average Service</t>
  </si>
  <si>
    <t>&gt;50</t>
  </si>
  <si>
    <t>&gt;80000</t>
  </si>
  <si>
    <t>&lt;40</t>
  </si>
  <si>
    <t>Employee Data Provided for the 2015 valuation</t>
  </si>
  <si>
    <t>2014 Salary</t>
  </si>
  <si>
    <t>2013 Salary</t>
  </si>
  <si>
    <t>2012 Salary</t>
  </si>
  <si>
    <t>Retirement Date</t>
  </si>
  <si>
    <t>Retirement Benefit</t>
  </si>
  <si>
    <t>1/1/2015 Status</t>
  </si>
  <si>
    <t>1/1/2014 Status</t>
  </si>
  <si>
    <t>Average Salary</t>
  </si>
  <si>
    <t>Salary Increase</t>
  </si>
  <si>
    <t>Lee, Gordon</t>
  </si>
  <si>
    <t>R</t>
  </si>
  <si>
    <t>Clinton, Bills</t>
  </si>
  <si>
    <t>Jordon, Hillary</t>
  </si>
  <si>
    <t>V</t>
  </si>
  <si>
    <t>Jobs, Benjamin</t>
  </si>
  <si>
    <t>A</t>
  </si>
  <si>
    <t>Larson, George</t>
  </si>
  <si>
    <t>Larson, Chris</t>
  </si>
  <si>
    <t>Wang, Eric</t>
  </si>
  <si>
    <t>Shapiro, Amanda</t>
  </si>
  <si>
    <t>Donovan, Adrienne</t>
  </si>
  <si>
    <t>Tiedens, Bret</t>
  </si>
  <si>
    <t>Souers, Celina</t>
  </si>
  <si>
    <t>Al Jaloud, Steve</t>
  </si>
  <si>
    <t>Butina, Natalie</t>
  </si>
  <si>
    <t>Olson, Nicholas</t>
  </si>
  <si>
    <t>Richman, Michelle</t>
  </si>
  <si>
    <t>Johnson, Aaron</t>
  </si>
  <si>
    <t>Brinkley, Jeanne M</t>
  </si>
  <si>
    <t>Brinkley, Roxanne L</t>
  </si>
  <si>
    <t>Nelson, Yuyang</t>
  </si>
  <si>
    <t>Bossler, Bill</t>
  </si>
  <si>
    <t>Cress, Scott G</t>
  </si>
  <si>
    <t>Aljebreen, Patric</t>
  </si>
  <si>
    <t>Dehn, Diane M</t>
  </si>
  <si>
    <t>Baker, Eric</t>
  </si>
  <si>
    <t>Asche, Ryan</t>
  </si>
  <si>
    <t>Chen, Jerome F</t>
  </si>
  <si>
    <t>Gist, Tracy A</t>
  </si>
  <si>
    <t>Carlson, Jeremy</t>
  </si>
  <si>
    <t>Duvall, DeeAnn S</t>
  </si>
  <si>
    <t>Gall, Susann K</t>
  </si>
  <si>
    <t>Harvestine, Susan R</t>
  </si>
  <si>
    <t>Harada, Richard G</t>
  </si>
  <si>
    <t>Guy, Robert L</t>
  </si>
  <si>
    <t>Kampwerth, Rebecca M</t>
  </si>
  <si>
    <t>Asche, Alexis</t>
  </si>
  <si>
    <t>Hitpas, Bruce D</t>
  </si>
  <si>
    <t>Jumaan, Casey A</t>
  </si>
  <si>
    <t>Donovan, Alina</t>
  </si>
  <si>
    <t>Carlson, Austin</t>
  </si>
  <si>
    <t>Hohl, David L</t>
  </si>
  <si>
    <t>Jackson, Dawn E</t>
  </si>
  <si>
    <t>Lam, Jacqueline E</t>
  </si>
  <si>
    <t>Nelson, Jumaan</t>
  </si>
  <si>
    <t>Larson, Luke</t>
  </si>
  <si>
    <t>Doll Woolley, Yazeed</t>
  </si>
  <si>
    <t>Larson, Brian</t>
  </si>
  <si>
    <t>Aho, Blake</t>
  </si>
  <si>
    <t>Klendshoj, Saleh</t>
  </si>
  <si>
    <t>Bartho, George</t>
  </si>
  <si>
    <t>Benson, Jessika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</si>
</sst>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yy"/>
    <numFmt numFmtId="165" formatCode="_(* #,##0_);_(* \(#,##0\);_(* &quot;-&quot;??_);_(@_)"/>
    <numFmt numFmtId="166" formatCode="0.000000"/>
    <numFmt numFmtId="167" formatCode="0.0000"/>
    <numFmt numFmtId="168" formatCode="0.00000000"/>
    <numFmt numFmtId="169" formatCode="0.000"/>
    <numFmt numFmtId="170" formatCode="_(* #,##0.00_);_(* \(#,##0.00\);_(* &quot;-&quot;??_);_(@_)"/>
    <numFmt numFmtId="171" formatCode="mm/dd/yyyy"/>
    <numFmt numFmtId="172" formatCode="mm/dd/yy"/>
  </numFmts>
  <fonts count="16">
    <font>
      <sz val="12.0"/>
      <color theme="1"/>
      <name val="Arial"/>
    </font>
    <font>
      <b/>
      <sz val="12.0"/>
      <color rgb="FFFF0000"/>
      <name val="Calibri"/>
    </font>
    <font>
      <sz val="12.0"/>
      <color rgb="FFFF0000"/>
      <name val="Calibri"/>
    </font>
    <font>
      <b/>
      <sz val="14.0"/>
      <color theme="1"/>
      <name val="Calibri"/>
    </font>
    <font/>
    <font>
      <sz val="12.0"/>
      <color rgb="FF000000"/>
      <name val="Calibri"/>
    </font>
    <font>
      <sz val="10.0"/>
      <color theme="1"/>
      <name val="Arial"/>
    </font>
    <font>
      <sz val="12.0"/>
      <color theme="1"/>
      <name val="Calibri"/>
    </font>
    <font>
      <b/>
      <sz val="12.0"/>
      <color theme="1"/>
      <name val="Arial"/>
    </font>
    <font>
      <b/>
      <sz val="10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rgb="FF2F5496"/>
      <name val="Calibri"/>
    </font>
    <font>
      <b/>
      <sz val="16.0"/>
      <color theme="4"/>
      <name val="Calibri"/>
    </font>
    <font>
      <sz val="12.0"/>
      <color rgb="FF00B0F0"/>
      <name val="Calibri"/>
    </font>
    <font>
      <b/>
      <sz val="10.0"/>
      <color rgb="FFFF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9D9"/>
        <bgColor rgb="FFFFF9D9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E2EFD9"/>
        <bgColor rgb="FFE2EFD9"/>
      </patternFill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00F8F0"/>
        <bgColor rgb="FF00F8F0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00B0F0"/>
      </patternFill>
    </fill>
    <fill>
      <patternFill patternType="solid">
        <fgColor rgb="FF9CC2E5"/>
        <bgColor rgb="FF9CC2E5"/>
      </patternFill>
    </fill>
  </fills>
  <borders count="35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Border="1" applyFill="1" applyFont="1" applyNumberForma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4" fontId="1" numFmtId="0" xfId="0" applyAlignment="1" applyBorder="1" applyFill="1" applyFont="1">
      <alignment horizontal="center"/>
    </xf>
    <xf borderId="1" fillId="5" fontId="5" numFmtId="1" xfId="0" applyAlignment="1" applyBorder="1" applyFill="1" applyFont="1" applyNumberFormat="1">
      <alignment horizontal="center"/>
    </xf>
    <xf borderId="1" fillId="5" fontId="6" numFmtId="0" xfId="0" applyBorder="1" applyFont="1"/>
    <xf borderId="1" fillId="5" fontId="7" numFmtId="165" xfId="0" applyBorder="1" applyFont="1" applyNumberFormat="1"/>
    <xf borderId="1" fillId="5" fontId="7" numFmtId="164" xfId="0" applyAlignment="1" applyBorder="1" applyFont="1" applyNumberFormat="1">
      <alignment horizontal="center"/>
    </xf>
    <xf borderId="1" fillId="5" fontId="7" numFmtId="2" xfId="0" applyAlignment="1" applyBorder="1" applyFont="1" applyNumberFormat="1">
      <alignment horizontal="center"/>
    </xf>
    <xf borderId="1" fillId="5" fontId="7" numFmtId="1" xfId="0" applyAlignment="1" applyBorder="1" applyFont="1" applyNumberFormat="1">
      <alignment horizontal="center"/>
    </xf>
    <xf borderId="2" fillId="6" fontId="8" numFmtId="0" xfId="0" applyAlignment="1" applyBorder="1" applyFill="1" applyFont="1">
      <alignment horizontal="center"/>
    </xf>
    <xf borderId="6" fillId="0" fontId="9" numFmtId="0" xfId="0" applyAlignment="1" applyBorder="1" applyFont="1">
      <alignment horizontal="center"/>
    </xf>
    <xf borderId="7" fillId="7" fontId="7" numFmtId="0" xfId="0" applyAlignment="1" applyBorder="1" applyFill="1" applyFont="1">
      <alignment horizontal="center"/>
    </xf>
    <xf borderId="7" fillId="7" fontId="7" numFmtId="166" xfId="0" applyAlignment="1" applyBorder="1" applyFont="1" applyNumberFormat="1">
      <alignment horizontal="center"/>
    </xf>
    <xf borderId="7" fillId="0" fontId="7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8" fillId="0" fontId="7" numFmtId="0" xfId="0" applyBorder="1" applyFont="1"/>
    <xf borderId="9" fillId="0" fontId="7" numFmtId="0" xfId="0" applyBorder="1" applyFont="1"/>
    <xf borderId="5" fillId="2" fontId="7" numFmtId="10" xfId="0" applyBorder="1" applyFont="1" applyNumberFormat="1"/>
    <xf borderId="7" fillId="0" fontId="7" numFmtId="0" xfId="0" applyBorder="1" applyFont="1"/>
    <xf borderId="7" fillId="2" fontId="7" numFmtId="10" xfId="0" applyBorder="1" applyFont="1" applyNumberFormat="1"/>
    <xf borderId="0" fillId="0" fontId="11" numFmtId="0" xfId="0" applyFont="1"/>
    <xf borderId="7" fillId="8" fontId="7" numFmtId="10" xfId="0" applyBorder="1" applyFill="1" applyFont="1" applyNumberFormat="1"/>
    <xf borderId="0" fillId="0" fontId="11" numFmtId="10" xfId="0" applyFont="1" applyNumberFormat="1"/>
    <xf borderId="10" fillId="5" fontId="7" numFmtId="0" xfId="0" applyAlignment="1" applyBorder="1" applyFont="1">
      <alignment horizontal="center"/>
    </xf>
    <xf borderId="11" fillId="0" fontId="4" numFmtId="0" xfId="0" applyBorder="1" applyFont="1"/>
    <xf borderId="8" fillId="9" fontId="2" numFmtId="0" xfId="0" applyBorder="1" applyFill="1" applyFont="1"/>
    <xf borderId="12" fillId="5" fontId="12" numFmtId="0" xfId="0" applyAlignment="1" applyBorder="1" applyFont="1">
      <alignment horizontal="center"/>
    </xf>
    <xf borderId="13" fillId="0" fontId="12" numFmtId="10" xfId="0" applyAlignment="1" applyBorder="1" applyFont="1" applyNumberFormat="1">
      <alignment horizontal="center"/>
    </xf>
    <xf borderId="2" fillId="10" fontId="3" numFmtId="0" xfId="0" applyAlignment="1" applyBorder="1" applyFill="1" applyFont="1">
      <alignment horizontal="center"/>
    </xf>
    <xf borderId="1" fillId="8" fontId="7" numFmtId="165" xfId="0" applyBorder="1" applyFont="1" applyNumberFormat="1"/>
    <xf borderId="1" fillId="8" fontId="7" numFmtId="3" xfId="0" applyBorder="1" applyFont="1" applyNumberFormat="1"/>
    <xf borderId="1" fillId="8" fontId="7" numFmtId="10" xfId="0" applyBorder="1" applyFont="1" applyNumberFormat="1"/>
    <xf borderId="0" fillId="0" fontId="10" numFmtId="167" xfId="0" applyFont="1" applyNumberFormat="1"/>
    <xf borderId="0" fillId="0" fontId="10" numFmtId="3" xfId="0" applyFont="1" applyNumberFormat="1"/>
    <xf borderId="2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1" numFmtId="165" xfId="0" applyFont="1" applyNumberFormat="1"/>
    <xf borderId="0" fillId="0" fontId="7" numFmtId="166" xfId="0" applyFont="1" applyNumberFormat="1"/>
    <xf borderId="0" fillId="0" fontId="7" numFmtId="168" xfId="0" applyFont="1" applyNumberFormat="1"/>
    <xf borderId="0" fillId="0" fontId="7" numFmtId="167" xfId="0" applyFont="1" applyNumberFormat="1"/>
    <xf borderId="14" fillId="9" fontId="7" numFmtId="0" xfId="0" applyBorder="1" applyFont="1"/>
    <xf borderId="15" fillId="9" fontId="7" numFmtId="0" xfId="0" applyBorder="1" applyFont="1"/>
    <xf borderId="16" fillId="9" fontId="7" numFmtId="0" xfId="0" applyBorder="1" applyFont="1"/>
    <xf borderId="17" fillId="9" fontId="7" numFmtId="0" xfId="0" applyBorder="1" applyFont="1"/>
    <xf borderId="2" fillId="0" fontId="13" numFmtId="0" xfId="0" applyAlignment="1" applyBorder="1" applyFont="1">
      <alignment horizontal="center"/>
    </xf>
    <xf borderId="18" fillId="9" fontId="7" numFmtId="0" xfId="0" applyBorder="1" applyFont="1"/>
    <xf borderId="0" fillId="0" fontId="7" numFmtId="0" xfId="0" applyFont="1"/>
    <xf borderId="8" fillId="0" fontId="7" numFmtId="0" xfId="0" applyAlignment="1" applyBorder="1" applyFont="1">
      <alignment horizontal="right"/>
    </xf>
    <xf borderId="8" fillId="0" fontId="7" numFmtId="164" xfId="0" applyBorder="1" applyFont="1" applyNumberFormat="1"/>
    <xf borderId="8" fillId="0" fontId="7" numFmtId="165" xfId="0" applyBorder="1" applyFont="1" applyNumberFormat="1"/>
    <xf borderId="8" fillId="0" fontId="7" numFmtId="169" xfId="0" applyBorder="1" applyFont="1" applyNumberFormat="1"/>
    <xf borderId="8" fillId="0" fontId="7" numFmtId="165" xfId="0" applyAlignment="1" applyBorder="1" applyFont="1" applyNumberFormat="1">
      <alignment horizontal="left"/>
    </xf>
    <xf borderId="8" fillId="0" fontId="7" numFmtId="170" xfId="0" applyBorder="1" applyFont="1" applyNumberFormat="1"/>
    <xf borderId="8" fillId="0" fontId="7" numFmtId="3" xfId="0" applyBorder="1" applyFont="1" applyNumberFormat="1"/>
    <xf borderId="8" fillId="0" fontId="7" numFmtId="10" xfId="0" applyBorder="1" applyFont="1" applyNumberFormat="1"/>
    <xf borderId="2" fillId="0" fontId="7" numFmtId="0" xfId="0" applyAlignment="1" applyBorder="1" applyFont="1">
      <alignment horizontal="center"/>
    </xf>
    <xf borderId="12" fillId="9" fontId="7" numFmtId="0" xfId="0" applyBorder="1" applyFont="1"/>
    <xf borderId="19" fillId="9" fontId="7" numFmtId="0" xfId="0" applyBorder="1" applyFont="1"/>
    <xf borderId="20" fillId="9" fontId="7" numFmtId="0" xfId="0" applyBorder="1" applyFont="1"/>
    <xf borderId="8" fillId="4" fontId="7" numFmtId="0" xfId="0" applyBorder="1" applyFont="1"/>
    <xf borderId="21" fillId="11" fontId="10" numFmtId="0" xfId="0" applyAlignment="1" applyBorder="1" applyFill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13" fillId="0" fontId="4" numFmtId="0" xfId="0" applyBorder="1" applyFont="1"/>
    <xf borderId="14" fillId="12" fontId="7" numFmtId="0" xfId="0" applyBorder="1" applyFill="1" applyFont="1"/>
    <xf borderId="22" fillId="0" fontId="7" numFmtId="0" xfId="0" applyBorder="1" applyFont="1"/>
    <xf borderId="15" fillId="13" fontId="7" numFmtId="0" xfId="0" applyBorder="1" applyFill="1" applyFont="1"/>
    <xf borderId="15" fillId="12" fontId="14" numFmtId="0" xfId="0" applyBorder="1" applyFont="1"/>
    <xf borderId="16" fillId="12" fontId="14" numFmtId="0" xfId="0" applyBorder="1" applyFont="1"/>
    <xf borderId="17" fillId="13" fontId="7" numFmtId="0" xfId="0" applyBorder="1" applyFont="1"/>
    <xf borderId="1" fillId="14" fontId="7" numFmtId="1" xfId="0" applyBorder="1" applyFill="1" applyFont="1" applyNumberFormat="1"/>
    <xf borderId="18" fillId="14" fontId="7" numFmtId="0" xfId="0" applyBorder="1" applyFont="1"/>
    <xf borderId="14" fillId="14" fontId="7" numFmtId="2" xfId="0" applyBorder="1" applyFont="1" applyNumberFormat="1"/>
    <xf borderId="22" fillId="0" fontId="7" numFmtId="165" xfId="0" applyBorder="1" applyFont="1" applyNumberFormat="1"/>
    <xf borderId="23" fillId="0" fontId="2" numFmtId="165" xfId="0" applyBorder="1" applyFont="1" applyNumberFormat="1"/>
    <xf borderId="12" fillId="14" fontId="7" numFmtId="0" xfId="0" applyBorder="1" applyFont="1"/>
    <xf borderId="25" fillId="0" fontId="7" numFmtId="0" xfId="0" applyBorder="1" applyFont="1"/>
    <xf borderId="13" fillId="0" fontId="2" numFmtId="0" xfId="0" applyBorder="1" applyFont="1"/>
    <xf borderId="17" fillId="14" fontId="7" numFmtId="2" xfId="0" applyBorder="1" applyFont="1" applyNumberFormat="1"/>
    <xf borderId="0" fillId="0" fontId="7" numFmtId="165" xfId="0" applyFont="1" applyNumberFormat="1"/>
    <xf borderId="26" fillId="0" fontId="2" numFmtId="165" xfId="0" applyBorder="1" applyFont="1" applyNumberFormat="1"/>
    <xf borderId="27" fillId="0" fontId="7" numFmtId="0" xfId="0" applyBorder="1" applyFont="1"/>
    <xf borderId="26" fillId="0" fontId="7" numFmtId="165" xfId="0" applyBorder="1" applyFont="1" applyNumberFormat="1"/>
    <xf borderId="24" fillId="0" fontId="7" numFmtId="0" xfId="0" applyBorder="1" applyFont="1"/>
    <xf borderId="13" fillId="0" fontId="7" numFmtId="0" xfId="0" applyBorder="1" applyFont="1"/>
    <xf borderId="2" fillId="11" fontId="10" numFmtId="0" xfId="0" applyAlignment="1" applyBorder="1" applyFont="1">
      <alignment horizontal="center"/>
    </xf>
    <xf borderId="17" fillId="15" fontId="7" numFmtId="0" xfId="0" applyBorder="1" applyFill="1" applyFont="1"/>
    <xf borderId="1" fillId="15" fontId="7" numFmtId="0" xfId="0" applyBorder="1" applyFont="1"/>
    <xf borderId="18" fillId="15" fontId="7" numFmtId="0" xfId="0" applyBorder="1" applyFont="1"/>
    <xf borderId="1" fillId="16" fontId="7" numFmtId="1" xfId="0" applyBorder="1" applyFill="1" applyFont="1" applyNumberFormat="1"/>
    <xf borderId="1" fillId="16" fontId="7" numFmtId="0" xfId="0" applyBorder="1" applyFont="1"/>
    <xf borderId="18" fillId="16" fontId="7" numFmtId="0" xfId="0" applyAlignment="1" applyBorder="1" applyFont="1">
      <alignment horizontal="center"/>
    </xf>
    <xf borderId="0" fillId="0" fontId="11" numFmtId="1" xfId="0" applyFont="1" applyNumberFormat="1"/>
    <xf borderId="18" fillId="16" fontId="7" numFmtId="1" xfId="0" applyAlignment="1" applyBorder="1" applyFont="1" applyNumberFormat="1">
      <alignment horizontal="center"/>
    </xf>
    <xf borderId="28" fillId="16" fontId="7" numFmtId="1" xfId="0" applyBorder="1" applyFont="1" applyNumberFormat="1"/>
    <xf borderId="29" fillId="16" fontId="7" numFmtId="0" xfId="0" applyBorder="1" applyFont="1"/>
    <xf borderId="25" fillId="0" fontId="7" numFmtId="165" xfId="0" applyBorder="1" applyFont="1" applyNumberFormat="1"/>
    <xf borderId="13" fillId="0" fontId="2" numFmtId="165" xfId="0" applyBorder="1" applyFont="1" applyNumberFormat="1"/>
    <xf borderId="21" fillId="0" fontId="7" numFmtId="165" xfId="0" applyBorder="1" applyFont="1" applyNumberFormat="1"/>
    <xf borderId="30" fillId="16" fontId="7" numFmtId="0" xfId="0" applyBorder="1" applyFont="1"/>
    <xf borderId="27" fillId="0" fontId="7" numFmtId="165" xfId="0" applyBorder="1" applyFont="1" applyNumberFormat="1"/>
    <xf borderId="0" fillId="0" fontId="7" numFmtId="1" xfId="0" applyFont="1" applyNumberFormat="1"/>
    <xf borderId="10" fillId="3" fontId="3" numFmtId="0" xfId="0" applyAlignment="1" applyBorder="1" applyFont="1">
      <alignment horizontal="center"/>
    </xf>
    <xf borderId="31" fillId="0" fontId="4" numFmtId="0" xfId="0" applyBorder="1" applyFont="1"/>
    <xf borderId="5" fillId="4" fontId="1" numFmtId="0" xfId="0" applyAlignment="1" applyBorder="1" applyFont="1">
      <alignment horizontal="center"/>
    </xf>
    <xf borderId="1" fillId="5" fontId="7" numFmtId="1" xfId="0" applyAlignment="1" applyBorder="1" applyFont="1" applyNumberFormat="1">
      <alignment horizontal="center"/>
    </xf>
    <xf borderId="1" fillId="5" fontId="6" numFmtId="0" xfId="0" applyBorder="1" applyFont="1"/>
    <xf borderId="1" fillId="5" fontId="7" numFmtId="165" xfId="0" applyBorder="1" applyFont="1" applyNumberFormat="1"/>
    <xf borderId="1" fillId="5" fontId="7" numFmtId="164" xfId="0" applyAlignment="1" applyBorder="1" applyFont="1" applyNumberFormat="1">
      <alignment horizontal="center"/>
    </xf>
    <xf borderId="1" fillId="5" fontId="7" numFmtId="2" xfId="0" applyAlignment="1" applyBorder="1" applyFont="1" applyNumberFormat="1">
      <alignment horizontal="center"/>
    </xf>
    <xf borderId="0" fillId="0" fontId="2" numFmtId="164" xfId="0" applyFont="1" applyNumberFormat="1"/>
    <xf borderId="13" fillId="0" fontId="7" numFmtId="165" xfId="0" applyBorder="1" applyFont="1" applyNumberFormat="1"/>
    <xf borderId="32" fillId="4" fontId="1" numFmtId="0" xfId="0" applyAlignment="1" applyBorder="1" applyFont="1">
      <alignment horizontal="center"/>
    </xf>
    <xf borderId="33" fillId="4" fontId="1" numFmtId="0" xfId="0" applyAlignment="1" applyBorder="1" applyFont="1">
      <alignment horizontal="center"/>
    </xf>
    <xf borderId="27" fillId="0" fontId="7" numFmtId="0" xfId="0" applyAlignment="1" applyBorder="1" applyFont="1">
      <alignment horizontal="center"/>
    </xf>
    <xf borderId="26" fillId="0" fontId="7" numFmtId="0" xfId="0" applyAlignment="1" applyBorder="1" applyFont="1">
      <alignment horizontal="center"/>
    </xf>
    <xf borderId="24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center"/>
    </xf>
    <xf borderId="0" fillId="0" fontId="6" numFmtId="0" xfId="0" applyFont="1"/>
    <xf borderId="0" fillId="0" fontId="8" numFmtId="0" xfId="0" applyFont="1"/>
    <xf borderId="1" fillId="5" fontId="6" numFmtId="14" xfId="0" applyBorder="1" applyFont="1" applyNumberFormat="1"/>
    <xf borderId="32" fillId="7" fontId="15" numFmtId="0" xfId="0" applyAlignment="1" applyBorder="1" applyFont="1">
      <alignment horizontal="center"/>
    </xf>
    <xf borderId="34" fillId="7" fontId="15" numFmtId="0" xfId="0" applyAlignment="1" applyBorder="1" applyFont="1">
      <alignment horizontal="center"/>
    </xf>
    <xf borderId="34" fillId="7" fontId="15" numFmtId="172" xfId="0" applyAlignment="1" applyBorder="1" applyFont="1" applyNumberFormat="1">
      <alignment horizontal="center"/>
    </xf>
    <xf borderId="34" fillId="7" fontId="15" numFmtId="0" xfId="0" applyAlignment="1" applyBorder="1" applyFont="1">
      <alignment horizontal="center" shrinkToFit="0" wrapText="1"/>
    </xf>
    <xf borderId="33" fillId="7" fontId="15" numFmtId="0" xfId="0" applyAlignment="1" applyBorder="1" applyFont="1">
      <alignment horizontal="center"/>
    </xf>
    <xf borderId="7" fillId="5" fontId="6" numFmtId="0" xfId="0" applyAlignment="1" applyBorder="1" applyFont="1">
      <alignment horizontal="center"/>
    </xf>
    <xf borderId="7" fillId="5" fontId="6" numFmtId="171" xfId="0" applyAlignment="1" applyBorder="1" applyFont="1" applyNumberFormat="1">
      <alignment horizontal="center"/>
    </xf>
    <xf borderId="7" fillId="5" fontId="7" numFmtId="165" xfId="0" applyBorder="1" applyFont="1" applyNumberFormat="1"/>
    <xf borderId="0" fillId="0" fontId="6" numFmtId="1" xfId="0" applyFont="1" applyNumberFormat="1"/>
    <xf borderId="0" fillId="0" fontId="6" numFmtId="165" xfId="0" applyFont="1" applyNumberFormat="1"/>
  </cellXfs>
  <cellStyles count="1">
    <cellStyle xfId="0" name="Normal" builtinId="0"/>
  </cellStyles>
  <dxfs count="5">
    <dxf>
      <font>
        <color rgb="FFC5E0B3"/>
      </font>
      <fill>
        <patternFill patternType="solid">
          <fgColor rgb="FFC5E0B3"/>
          <bgColor rgb="FFC5E0B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Sort DB-style">
      <tableStyleElement dxfId="2" type="headerRow"/>
      <tableStyleElement dxfId="3" type="firstRowStripe"/>
      <tableStyleElement dxfId="4" type="secondRowStripe"/>
    </tableStyle>
    <tableStyle count="3" pivot="0" name="Filter DB-style">
      <tableStyleElement dxfId="2" type="headerRow"/>
      <tableStyleElement dxfId="3" type="firstRowStripe"/>
      <tableStyleElement dxfId="4" type="secondRowStripe"/>
    </tableStyle>
    <tableStyle count="3" pivot="0" name="Filter Advance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externalLink" Target="externalLinks/externalLink6.xml"/><Relationship Id="rId11" Type="http://schemas.openxmlformats.org/officeDocument/2006/relationships/worksheet" Target="worksheets/sheet8.xml"/><Relationship Id="rId22" Type="http://schemas.openxmlformats.org/officeDocument/2006/relationships/pivotCacheDefinition" Target="pivotCache/pivotCacheDefinition2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1.xml"/><Relationship Id="rId17" Type="http://schemas.openxmlformats.org/officeDocument/2006/relationships/externalLink" Target="externalLinks/externalLink3.xml"/><Relationship Id="rId16" Type="http://schemas.openxmlformats.org/officeDocument/2006/relationships/externalLink" Target="externalLinks/externalLink2.xml"/><Relationship Id="rId5" Type="http://schemas.openxmlformats.org/officeDocument/2006/relationships/worksheet" Target="worksheets/sheet2.xml"/><Relationship Id="rId19" Type="http://schemas.openxmlformats.org/officeDocument/2006/relationships/externalLink" Target="externalLinks/externalLink5.xml"/><Relationship Id="rId6" Type="http://schemas.openxmlformats.org/officeDocument/2006/relationships/worksheet" Target="worksheets/sheet3.xml"/><Relationship Id="rId18" Type="http://schemas.openxmlformats.org/officeDocument/2006/relationships/externalLink" Target="externalLinks/externalLink4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Interest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Rate!$B$4:$B$11</c:f>
            </c:strRef>
          </c:cat>
          <c:val>
            <c:numRef>
              <c:f>Rate!$C$4:$C$11</c:f>
              <c:numCache/>
            </c:numRef>
          </c:val>
          <c:smooth val="0"/>
        </c:ser>
        <c:axId val="1533642883"/>
        <c:axId val="829659002"/>
      </c:lineChart>
      <c:catAx>
        <c:axId val="15336428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9659002"/>
      </c:catAx>
      <c:valAx>
        <c:axId val="8296590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33642883"/>
      </c:valAx>
    </c:plotArea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276225</xdr:colOff>
      <xdr:row>3</xdr:row>
      <xdr:rowOff>152400</xdr:rowOff>
    </xdr:from>
    <xdr:ext cx="5524500" cy="3190875"/>
    <xdr:graphicFrame>
      <xdr:nvGraphicFramePr>
        <xdr:cNvPr id="137463757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Guodong/Pension/FundPPA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Users/xm1jk7r/Documents/Guodong%20on%20C/Excel/Excel/201/4.2%20Chart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Review%201/H/Private%20-%20Li/Pleasure/Weight%20Control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Guodong/Pension/FASB158.xlsm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Review%201/H/Maryville/Maryville%20-%20Key%20Files/ACSC%20201%20and%20301/Tests%20and%20Exams/Test%201.1-5.5%20-%20Count%20&amp;%20Annuity%20&amp;%20Statement%20&amp;%20Rate%20Chart%20&amp;%20Pivot.xlsx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Review/Pending/Model%20FAS%20158%20Disclosure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LY"/>
      <sheetName val="TY"/>
      <sheetName val="NY"/>
      <sheetName val="BasePY"/>
      <sheetName val="Contrib"/>
      <sheetName val="Input"/>
      <sheetName val="Liability"/>
      <sheetName val="ProVal"/>
      <sheetName val="Analysis"/>
      <sheetName val="ProValInfo"/>
      <sheetName val="ProVal0"/>
      <sheetName val="ProVal1"/>
      <sheetName val="PartD"/>
      <sheetName val="Major"/>
      <sheetName val="C"/>
      <sheetName val="DiscAC"/>
      <sheetName val="Disc C"/>
      <sheetName val="B"/>
      <sheetName val="AM"/>
      <sheetName val="Plan"/>
      <sheetName val="YC"/>
      <sheetName val="Rate"/>
      <sheetName val="Note"/>
      <sheetName val="Table"/>
      <sheetName val="Cover"/>
      <sheetName val="Data"/>
      <sheetName val="Result"/>
      <sheetName val="FT"/>
      <sheetName val="AS"/>
      <sheetName val="AV"/>
      <sheetName val="Return"/>
      <sheetName val="ROR"/>
      <sheetName val="SchSB"/>
      <sheetName val="Election"/>
      <sheetName val="AFN"/>
      <sheetName val="4010"/>
      <sheetName val="GL"/>
      <sheetName val="Stat"/>
      <sheetName val="Sum"/>
      <sheetName val="At-Risk"/>
      <sheetName val="At-Risk max"/>
      <sheetName val="Burn CB"/>
      <sheetName val="Shortfall"/>
      <sheetName val="Base"/>
      <sheetName val="ASC 960"/>
      <sheetName val="FB"/>
      <sheetName val="min"/>
      <sheetName val="max"/>
      <sheetName val="Qtrly"/>
      <sheetName val="PBGC"/>
      <sheetName val="PBGC F"/>
      <sheetName val="SB"/>
      <sheetName val="Calendar"/>
      <sheetName val="AFTAP"/>
      <sheetName val="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ote"/>
      <sheetName val="Student Records"/>
      <sheetName val="Count"/>
      <sheetName val="Progress to Goal"/>
      <sheetName val="HW Progress"/>
      <sheetName val="Weight Watch"/>
      <sheetName val="Static"/>
      <sheetName val="dynam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iking"/>
      <sheetName val="Weight"/>
      <sheetName val="Salman"/>
      <sheetName val="Stairs"/>
      <sheetName val="Golf"/>
      <sheetName val="Misc"/>
      <sheetName val="Golf Courses"/>
      <sheetName val="Ping Pang"/>
      <sheetName val="Hiking Trails"/>
      <sheetName val="Health Info"/>
      <sheetName val="Weight &amp; more"/>
      <sheetName val="Activities before 2014"/>
      <sheetName val="Activity"/>
      <sheetName val="JGP"/>
      <sheetName val="Swim"/>
      <sheetName val="Record Sheet"/>
      <sheetName val="Record Time"/>
      <sheetName val="Event"/>
      <sheetName val="Trail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"/>
      <sheetName val="Update"/>
      <sheetName val="LY"/>
      <sheetName val="TY"/>
      <sheetName val="NY"/>
      <sheetName val="Input"/>
      <sheetName val="ProVal"/>
      <sheetName val="ProValEst"/>
      <sheetName val="Analysis"/>
      <sheetName val="PartD"/>
      <sheetName val="Liability"/>
      <sheetName val="ProValInfo"/>
      <sheetName val="Contrib"/>
      <sheetName val="Table"/>
      <sheetName val="Base"/>
      <sheetName val="B"/>
      <sheetName val="Major"/>
      <sheetName val="Plan"/>
      <sheetName val="Sum"/>
      <sheetName val="AS"/>
      <sheetName val="MRV"/>
      <sheetName val="Int"/>
      <sheetName val="PSC"/>
      <sheetName val="GL"/>
      <sheetName val="NPBC"/>
      <sheetName val="FAS158"/>
      <sheetName val="FAS158 - before"/>
      <sheetName val="PJ"/>
      <sheetName val="AML"/>
      <sheetName val="Recon"/>
      <sheetName val="AS PJ"/>
      <sheetName val="Recon Sum"/>
      <sheetName val="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cord"/>
      <sheetName val="Qx"/>
      <sheetName val="Filter DB"/>
      <sheetName val="Pivot Table"/>
      <sheetName val="Age Dist"/>
      <sheetName val="Annuity"/>
      <sheetName val="Rate"/>
      <sheetName val="Statement"/>
      <sheetName val="Progrss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"/>
      <sheetName val="FAS 158 Input"/>
      <sheetName val="Print Public for Profit"/>
      <sheetName val="Print Nonprofit"/>
      <sheetName val="Print Nonpublic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6:I16" sheet="Record"/>
  </cacheSource>
  <cacheFields>
    <cacheField name="ID" numFmtId="1">
      <sharedItems containsSemiMixedTypes="0" containsString="0" containsNumber="1" containsInteger="1">
        <n v="50001.0"/>
        <n v="50002.0"/>
        <n v="50003.0"/>
        <n v="50004.0"/>
        <n v="50005.0"/>
        <n v="50006.0"/>
        <n v="50007.0"/>
        <n v="50008.0"/>
        <n v="50009.0"/>
        <n v="50010.0"/>
      </sharedItems>
    </cacheField>
    <cacheField name="Name" numFmtId="0">
      <sharedItems>
        <s v="Klendshoj,Roxanne L"/>
        <s v="Woolley,Jeanne M"/>
        <s v="Bartho,Jerome F"/>
        <s v="Benson,Scott G"/>
        <s v="Aho,Diane M"/>
        <s v="Larson,DeeAnn S"/>
        <s v="Nelson,Susann K"/>
        <s v="Asche,Tracy A"/>
        <s v="Carlson,Robert L"/>
        <s v="Donovan,Richard G"/>
      </sharedItems>
    </cacheField>
    <cacheField name="Salary" numFmtId="165">
      <sharedItems containsSemiMixedTypes="0" containsString="0" containsNumber="1" containsInteger="1">
        <n v="110000.0"/>
        <n v="99000.0"/>
        <n v="98000.0"/>
        <n v="97000.0"/>
        <n v="96000.0"/>
        <n v="95000.0"/>
        <n v="100000.0"/>
        <n v="93000.0"/>
        <n v="92000.0"/>
        <n v="91000.0"/>
      </sharedItems>
    </cacheField>
    <cacheField name="PY Salary" numFmtId="165">
      <sharedItems containsSemiMixedTypes="0" containsString="0" containsNumber="1" containsInteger="1">
        <n v="101000.0"/>
        <n v="91000.0"/>
        <n v="90000.0"/>
        <n v="89000.0"/>
        <n v="88000.0"/>
        <n v="87000.0"/>
        <n v="92000.0"/>
        <n v="85000.0"/>
        <n v="84000.0"/>
        <n v="83000.0"/>
      </sharedItems>
    </cacheField>
    <cacheField name="Date of Birth" numFmtId="164">
      <sharedItems containsSemiMixedTypes="0" containsDate="1" containsString="0">
        <d v="1972-03-05T00:00:00Z"/>
        <d v="1954-03-02T00:00:00Z"/>
        <d v="1956-05-09T00:00:00Z"/>
        <d v="1955-09-09T00:00:00Z"/>
        <d v="1972-06-08T00:00:00Z"/>
        <d v="1963-03-02T00:00:00Z"/>
        <d v="1954-12-12T00:00:00Z"/>
        <d v="1958-11-02T00:00:00Z"/>
        <d v="1956-08-27T00:00:00Z"/>
        <d v="1962-09-12T00:00:00Z"/>
      </sharedItems>
    </cacheField>
    <cacheField name="Date of Hire" numFmtId="164">
      <sharedItems containsSemiMixedTypes="0" containsDate="1" containsString="0">
        <d v="1992-03-02T00:00:00Z"/>
        <d v="2016-09-03T00:00:00Z"/>
        <d v="2004-01-03T00:00:00Z"/>
        <d v="2011-10-09T00:00:00Z"/>
        <d v="2012-03-05T00:00:00Z"/>
        <d v="1999-01-03T00:00:00Z"/>
        <d v="1989-08-23T00:00:00Z"/>
        <d v="2017-12-09T00:00:00Z"/>
        <d v="2000-08-29T00:00:00Z"/>
        <d v="1989-02-07T00:00:00Z"/>
      </sharedItems>
    </cacheField>
    <cacheField name="Age" numFmtId="2">
      <sharedItems containsSemiMixedTypes="0" containsString="0" containsNumber="1">
        <n v="46.82546201232033"/>
        <n v="64.83504449007529"/>
        <n v="62.64750171115674"/>
        <n v="63.31279945242984"/>
        <n v="46.56536618754278"/>
        <n v="55.83572895277207"/>
        <n v="64.05475701574264"/>
        <n v="60.16427104722793"/>
        <n v="62.34633812457221"/>
        <n v="56.303901437371664"/>
      </sharedItems>
      <fieldGroup par="8"/>
    </cacheField>
    <cacheField name="Service" numFmtId="1">
      <sharedItems containsSemiMixedTypes="0" containsString="0" containsNumber="1">
        <n v="26.833675564681723"/>
        <n v="2.327173169062286"/>
        <n v="14.99520876112252"/>
        <n v="7.230663928815879"/>
        <n v="6.825462012320329"/>
        <n v="19.994524298425734"/>
        <n v="29.357973990417523"/>
        <n v="1.0622861054072552"/>
        <n v="18.340862422997947"/>
        <n v="29.897330595482547"/>
      </sharedItems>
      <fieldGroup par="9"/>
    </cacheField>
    <cacheField name="age2" numFmtId="0" databaseField="0">
      <fieldGroup base="6">
        <discretePr>
          <x v="0"/>
          <x v="2"/>
          <x v="2"/>
          <x v="2"/>
          <x v="0"/>
          <x v="1"/>
          <x v="2"/>
          <x v="2"/>
          <x v="2"/>
          <x v="1"/>
        </discretePr>
        <groupItems>
          <s v="Group1"/>
          <s v="Group2"/>
          <s v="Group3"/>
        </groupItems>
      </fieldGroup>
    </cacheField>
    <cacheField name="service2" numFmtId="0" databaseField="0">
      <fieldGroup base="7">
        <discretePr>
          <x v="2"/>
          <x v="3"/>
          <x v="1"/>
          <x v="0"/>
          <x v="0"/>
          <x v="1"/>
          <x v="2"/>
          <x v="3"/>
          <x v="1"/>
          <x v="2"/>
        </discretePr>
        <groupItems>
          <s v="Group1"/>
          <s v="Group2"/>
          <s v="Group3"/>
          <s v="Group4"/>
        </groupItems>
      </fieldGroup>
    </cacheField>
    <cacheField name="Sum of Sal+PYSal" formula="Salary +'PY Salary'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5:O58" sheet="Employee Database"/>
  </cacheSource>
  <cacheFields>
    <cacheField name="ID" numFmtId="0">
      <sharedItems containsSemiMixedTypes="0" containsString="0" containsNumber="1" containsInteger="1">
        <n v="123451.0"/>
        <n v="123465.0"/>
        <n v="123466.0"/>
        <n v="123472.0"/>
        <n v="123484.0"/>
        <n v="123485.0"/>
        <n v="123486.0"/>
        <n v="123491.0"/>
        <n v="144983.0"/>
        <n v="187427.0"/>
        <n v="189508.0"/>
        <n v="199741.0"/>
        <n v="205217.0"/>
        <n v="206418.0"/>
        <n v="218201.0"/>
        <n v="225139.0"/>
        <n v="232072.0"/>
        <n v="250067.0"/>
        <n v="253862.0"/>
        <n v="255179.0"/>
        <n v="258130.0"/>
        <n v="286491.0"/>
        <n v="290999.0"/>
        <n v="300843.0"/>
        <n v="302798.0"/>
        <n v="310267.0"/>
        <n v="313615.0"/>
        <n v="320387.0"/>
        <n v="340436.0"/>
        <n v="345767.0"/>
        <n v="352244.0"/>
        <n v="357982.0"/>
        <n v="369257.0"/>
        <n v="375122.0"/>
        <n v="406300.0"/>
        <n v="422365.0"/>
        <n v="423109.0"/>
        <n v="426223.0"/>
        <n v="430276.0"/>
        <n v="430534.0"/>
        <n v="443913.0"/>
        <n v="446641.0"/>
        <n v="462488.0"/>
        <n v="472297.0"/>
        <n v="489909.0"/>
        <n v="489933.0"/>
        <n v="537613.0"/>
        <n v="538228.0"/>
        <n v="545776.0"/>
        <n v="565414.0"/>
        <n v="570202.0"/>
        <n v="578408.0"/>
        <n v="579268.0"/>
      </sharedItems>
    </cacheField>
    <cacheField name="Name" numFmtId="0">
      <sharedItems>
        <s v="Lee, Gordon"/>
        <s v="Clinton, Bills"/>
        <s v="Jordon, Hillary"/>
        <s v="Jobs, Benjamin"/>
        <s v="Larson, George"/>
        <s v="Larson, Chris"/>
        <s v="Wang, Eric"/>
        <s v="Shapiro, Amanda"/>
        <s v="Donovan, Adrienne"/>
        <s v="Tiedens, Bret"/>
        <s v="Souers, Celina"/>
        <s v="Al Jaloud, Steve"/>
        <s v="Butina, Natalie"/>
        <s v="Olson, Nicholas"/>
        <s v="Richman, Michelle"/>
        <s v="Johnson, Aaron"/>
        <s v="Brinkley, Jeanne M"/>
        <s v="Brinkley, Roxanne L"/>
        <s v="Nelson, Yuyang"/>
        <s v="Bossler, Bill"/>
        <s v="Cress, Scott G"/>
        <s v="Aljebreen, Patric"/>
        <s v="Dehn, Diane M"/>
        <s v="Baker, Eric"/>
        <s v="Asche, Ryan"/>
        <s v="Chen, Jerome F"/>
        <s v="Gist, Tracy A"/>
        <s v="Carlson, Jeremy"/>
        <s v="Duvall, DeeAnn S"/>
        <s v="Gall, Susann K"/>
        <s v="Harvestine, Susan R"/>
        <s v="Harada, Richard G"/>
        <s v="Guy, Robert L"/>
        <s v="Kampwerth, Rebecca M"/>
        <s v="Asche, Alexis"/>
        <s v="Hitpas, Bruce D"/>
        <s v="Jumaan, Casey A"/>
        <s v="Donovan, Alina"/>
        <s v="Carlson, Austin"/>
        <s v="Hohl, David L"/>
        <s v="Jackson, Dawn E"/>
        <s v="Lam, Jacqueline E"/>
        <s v="Nelson, Jumaan"/>
        <s v="Larson, Luke"/>
        <s v="Doll Woolley, Yazeed"/>
        <s v="Larson, Brian"/>
        <s v="Aho, Blake"/>
        <s v="Klendshoj, Saleh"/>
        <s v="Bartho, George"/>
        <s v="Benson, Jessika"/>
      </sharedItems>
    </cacheField>
    <cacheField name="Date of Birth" numFmtId="171">
      <sharedItems containsSemiMixedTypes="0" containsDate="1" containsString="0">
        <d v="1937-10-01T00:00:00Z"/>
        <d v="1946-01-01T00:00:00Z"/>
        <d v="1960-07-01T00:00:00Z"/>
        <d v="1954-01-01T00:00:00Z"/>
        <d v="1949-11-01T00:00:00Z"/>
        <d v="1944-07-01T00:00:00Z"/>
        <d v="1965-10-02T00:00:00Z"/>
        <d v="1975-07-26T00:00:00Z"/>
        <d v="1957-12-16T00:00:00Z"/>
        <d v="1982-10-05T00:00:00Z"/>
        <d v="1945-01-02T00:00:00Z"/>
        <d v="1948-03-28T00:00:00Z"/>
        <d v="1957-02-23T00:00:00Z"/>
        <d v="1943-04-22T00:00:00Z"/>
        <d v="1993-01-18T00:00:00Z"/>
        <d v="1966-07-02T00:00:00Z"/>
        <d v="1960-03-01T00:00:00Z"/>
        <d v="1963-11-17T00:00:00Z"/>
        <d v="1960-12-31T00:00:00Z"/>
        <d v="1979-09-26T00:00:00Z"/>
        <d v="1943-11-08T00:00:00Z"/>
        <d v="1971-02-27T00:00:00Z"/>
        <d v="1948-05-06T00:00:00Z"/>
        <d v="1979-03-10T00:00:00Z"/>
        <d v="1964-06-04T00:00:00Z"/>
        <d v="1993-08-06T00:00:00Z"/>
        <d v="1970-08-11T00:00:00Z"/>
        <d v="1976-02-01T00:00:00Z"/>
        <d v="1966-04-20T00:00:00Z"/>
        <d v="1958-07-04T00:00:00Z"/>
        <d v="1948-10-14T00:00:00Z"/>
        <d v="1909-12-29T00:00:00Z"/>
        <d v="1948-11-22T00:00:00Z"/>
        <d v="1899-12-31T00:00:00Z"/>
        <d v="1957-09-11T00:00:00Z"/>
        <d v="1944-05-26T00:00:00Z"/>
        <d v="1971-09-15T00:00:00Z"/>
        <d v="1980-04-13T00:00:00Z"/>
        <d v="1945-07-21T00:00:00Z"/>
        <d v="1964-10-02T00:00:00Z"/>
        <d v="1961-07-19T00:00:00Z"/>
        <d v="1967-01-18T00:00:00Z"/>
        <d v="1960-08-30T00:00:00Z"/>
        <d v="1965-12-14T00:00:00Z"/>
        <d v="1959-07-27T00:00:00Z"/>
        <d v="1944-06-16T00:00:00Z"/>
        <d v="1947-10-19T00:00:00Z"/>
        <d v="1960-06-14T00:00:00Z"/>
      </sharedItems>
    </cacheField>
    <cacheField name="Date of Hire" numFmtId="0">
      <sharedItems containsDate="1" containsString="0" containsBlank="1">
        <m/>
        <d v="1995-04-20T00:00:00Z"/>
        <d v="2004-01-15T00:00:00Z"/>
        <d v="2003-12-20T00:00:00Z"/>
        <d v="1995-11-17T00:00:00Z"/>
        <d v="1998-05-14T00:00:00Z"/>
        <d v="1995-06-17T00:00:00Z"/>
        <d v="2010-11-15T00:00:00Z"/>
        <d v="1996-10-24T00:00:00Z"/>
        <d v="2012-06-14T00:00:00Z"/>
        <d v="2008-07-05T00:00:00Z"/>
        <d v="2009-09-17T00:00:00Z"/>
        <d v="2010-06-10T00:00:00Z"/>
        <d v="2011-08-19T00:00:00Z"/>
        <d v="1979-05-31T00:00:00Z"/>
        <d v="1985-01-24T00:00:00Z"/>
        <d v="2013-11-22T00:00:00Z"/>
        <d v="1987-04-09T00:00:00Z"/>
        <d v="1995-11-06T00:00:00Z"/>
        <d v="2004-08-02T00:00:00Z"/>
        <d v="2004-07-07T00:00:00Z"/>
        <d v="1996-06-04T00:00:00Z"/>
        <d v="1998-11-30T00:00:00Z"/>
        <d v="1996-01-03T00:00:00Z"/>
        <d v="2013-06-04T00:00:00Z"/>
        <d v="1997-05-12T00:00:00Z"/>
        <d v="2012-12-31T00:00:00Z"/>
        <d v="2009-01-21T00:00:00Z"/>
        <d v="2010-04-05T00:00:00Z"/>
        <d v="2010-12-27T00:00:00Z"/>
        <d v="2012-03-06T00:00:00Z"/>
        <d v="1974-03-28T00:00:00Z"/>
        <d v="1985-08-12T00:00:00Z"/>
        <d v="1899-12-31T00:00:00Z"/>
        <d v="1987-10-26T00:00:00Z"/>
        <d v="1996-05-24T00:00:00Z"/>
        <d v="2005-02-18T00:00:00Z"/>
        <d v="2005-01-23T00:00:00Z"/>
        <d v="1999-06-18T00:00:00Z"/>
        <d v="1996-07-21T00:00:00Z"/>
        <d v="2013-12-21T00:00:00Z"/>
        <d v="1997-11-28T00:00:00Z"/>
        <d v="2013-07-19T00:00:00Z"/>
      </sharedItems>
    </cacheField>
    <cacheField name="2014 Salary" numFmtId="0">
      <sharedItems containsString="0" containsBlank="1" containsNumber="1" containsInteger="1">
        <m/>
        <n v="250000.0"/>
        <n v="99000.0"/>
        <n v="98000.0"/>
        <n v="97000.0"/>
        <n v="96000.0"/>
        <n v="95000.0"/>
        <n v="320000.0"/>
        <n v="93000.0"/>
        <n v="92000.0"/>
        <n v="91000.0"/>
        <n v="90000.0"/>
        <n v="89000.0"/>
        <n v="88000.0"/>
        <n v="87000.0"/>
        <n v="86000.0"/>
        <n v="85000.0"/>
        <n v="84000.0"/>
        <n v="300000.0"/>
        <n v="118800.0"/>
        <n v="117600.0"/>
        <n v="116400.0"/>
        <n v="115200.0"/>
        <n v="114000.0"/>
        <n v="384000.0"/>
        <n v="111600.0"/>
        <n v="110400.0"/>
        <n v="109200.0"/>
        <n v="108000.0"/>
        <n v="106800.0"/>
        <n v="105600.0"/>
        <n v="104400.0"/>
        <n v="103200.0"/>
        <n v="102000.0"/>
        <n v="100800.0"/>
        <n v="360000.0"/>
        <n v="142600.0"/>
        <n v="141100.0"/>
        <n v="139700.0"/>
        <n v="138200.0"/>
        <n v="136800.0"/>
        <n v="460800.0"/>
        <n v="133900.0"/>
        <n v="132500.0"/>
      </sharedItems>
    </cacheField>
    <cacheField name="2013 Salary" numFmtId="0">
      <sharedItems containsString="0" containsBlank="1" containsNumber="1" containsInteger="1">
        <m/>
        <n v="230000.0"/>
        <n v="94300.0"/>
        <n v="93300.0"/>
        <n v="92400.0"/>
        <n v="91400.0"/>
        <n v="90500.0"/>
        <n v="32000.0"/>
        <n v="88600.0"/>
        <n v="40000.0"/>
        <n v="86700.0"/>
        <n v="85700.0"/>
        <n v="84800.0"/>
        <n v="83800.0"/>
        <n v="82900.0"/>
        <n v="81900.0"/>
        <n v="2000.0"/>
        <n v="80000.0"/>
        <n v="276000.0"/>
        <n v="113100.0"/>
        <n v="112000.0"/>
        <n v="110900.0"/>
        <n v="109700.0"/>
        <n v="108600.0"/>
        <n v="38400.0"/>
        <n v="106300.0"/>
        <n v="48000.0"/>
        <n v="104000.0"/>
        <n v="102900.0"/>
        <n v="101700.0"/>
        <n v="100600.0"/>
        <n v="99400.0"/>
        <n v="98300.0"/>
        <n v="2400.0"/>
        <n v="96000.0"/>
        <n v="331200.0"/>
        <n v="135700.0"/>
        <n v="134400.0"/>
        <n v="133100.0"/>
        <n v="131600.0"/>
        <n v="130300.0"/>
        <n v="46100.0"/>
        <n v="127600.0"/>
        <n v="57600.0"/>
      </sharedItems>
    </cacheField>
    <cacheField name="2012 Salary" numFmtId="0">
      <sharedItems containsString="0" containsBlank="1" containsNumber="1" containsInteger="1">
        <m/>
        <n v="210000.0"/>
        <n v="89800.0"/>
        <n v="88900.0"/>
        <n v="88000.0"/>
        <n v="87100.0"/>
        <n v="86200.0"/>
        <n v="84400.0"/>
        <n v="82500.0"/>
        <n v="81600.0"/>
        <n v="80700.0"/>
        <n v="40000.0"/>
        <n v="78900.0"/>
        <n v="78000.0"/>
        <n v="76200.0"/>
        <n v="252000.0"/>
        <n v="107800.0"/>
        <n v="106700.0"/>
        <n v="105600.0"/>
        <n v="104500.0"/>
        <n v="103400.0"/>
        <n v="101200.0"/>
        <n v="99000.0"/>
        <n v="98000.0"/>
        <n v="96900.0"/>
        <n v="48000.0"/>
        <n v="94700.0"/>
        <n v="93600.0"/>
        <n v="91400.0"/>
        <n v="302400.0"/>
        <n v="129400.0"/>
        <n v="128000.0"/>
        <n v="126700.0"/>
        <n v="125400.0"/>
        <n v="124100.0"/>
        <n v="121400.0"/>
      </sharedItems>
    </cacheField>
    <cacheField name="Retirement Date" numFmtId="171">
      <sharedItems containsDate="1" containsString="0" containsBlank="1">
        <d v="2002-10-01T00:00:00Z"/>
        <d v="2011-01-01T00:00:00Z"/>
        <d v="2025-07-01T00:00:00Z"/>
        <d v="2019-01-01T00:00:00Z"/>
        <d v="2014-11-01T00:00:00Z"/>
        <d v="2009-07-01T00:00:00Z"/>
        <m/>
      </sharedItems>
    </cacheField>
    <cacheField name="Retirement Benefit" numFmtId="165">
      <sharedItems containsString="0" containsBlank="1" containsNumber="1" containsInteger="1">
        <n v="7800.0"/>
        <n v="10349.0"/>
        <n v="15804.0"/>
        <n v="5840.0"/>
        <n v="9625.0"/>
        <n v="18047.0"/>
        <n v="8990.0"/>
        <m/>
      </sharedItems>
    </cacheField>
    <cacheField name="1/1/2015 Status" numFmtId="0">
      <sharedItems>
        <s v="R"/>
        <s v="V"/>
        <s v="A"/>
      </sharedItems>
    </cacheField>
    <cacheField name="1/1/2014 Status" numFmtId="0">
      <sharedItems containsBlank="1">
        <s v="R"/>
        <s v="V"/>
        <s v="A"/>
        <m/>
      </sharedItems>
    </cacheField>
    <cacheField name="Age " numFmtId="1">
      <sharedItems containsSemiMixedTypes="0" containsString="0" containsNumber="1">
        <n v="78.25051334702259"/>
        <n v="69.99863107460644"/>
        <n v="55.501711156741955"/>
        <n v="61.998631074606436"/>
        <n v="66.16563997262149"/>
        <n v="71.50171115674196"/>
        <n v="50.247775496235455"/>
        <n v="40.435318275154"/>
        <n v="58.04243668720055"/>
        <n v="33.24024640657084"/>
        <n v="70.99520876112251"/>
        <n v="67.76180698151951"/>
        <n v="58.85284052019165"/>
        <n v="72.69541409993155"/>
        <n v="22.951403148528406"/>
        <n v="49.50034223134839"/>
        <n v="55.83572895277207"/>
        <n v="52.12320328542094"/>
        <n v="55.00068446269678"/>
        <n v="36.26557152635181"/>
        <n v="72.14784394250513"/>
        <n v="44.84325804243669"/>
        <n v="67.65503080082135"/>
        <n v="36.813141683778234"/>
        <n v="51.57563312799452"/>
        <n v="22.403832991101986"/>
        <n v="45.39082819986311"/>
        <n v="39.9151266255989"/>
        <n v="49.700205338809035"/>
        <n v="57.49486652977413"/>
        <n v="67.21423682409309"/>
        <n v="106.00684462696783"/>
        <n v="67.10746064339493"/>
        <n v="116.0"/>
        <n v="58.30527036276523"/>
        <n v="71.60027378507871"/>
        <n v="44.29568788501027"/>
        <n v="35.71800136892539"/>
        <n v="70.44763860369609"/>
        <n v="51.24709103353867"/>
        <n v="54.45311430527036"/>
        <n v="48.95277207392197"/>
        <n v="55.337440109514034"/>
        <n v="50.04791238877481"/>
        <n v="56.43258042436687"/>
        <n v="71.54277891854893"/>
        <n v="68.20260095824777"/>
        <n v="55.5482546201232"/>
      </sharedItems>
      <fieldGroup base="11">
        <rangePr autoStart="0" autoEnd="0" startNum="45.0" endNum="64.0" groupInterval="5.0"/>
        <groupItems>
          <s v="&lt; 45"/>
          <s v="45 - 50"/>
          <s v="50 - 55"/>
          <s v="55 - 60"/>
          <s v="60 - 64"/>
          <s v="&gt; 64"/>
        </groupItems>
      </fieldGroup>
    </cacheField>
    <cacheField name="Service " numFmtId="1">
      <sharedItems containsSemiMixedTypes="0" containsString="0" containsNumber="1">
        <n v="13.25119780971937"/>
        <n v="4.999315537303217"/>
        <n v="-9.49760438056126"/>
        <n v="-3.0006844626967832"/>
        <n v="1.1663244353182751"/>
        <n v="6.50239561943874"/>
        <n v="20.700889801505816"/>
        <n v="11.961670088980151"/>
        <n v="12.032854209445585"/>
        <n v="20.123203285420946"/>
        <n v="17.634496919917865"/>
        <n v="20.542094455852155"/>
        <n v="5.127994524298426"/>
        <n v="19.186858316221766"/>
        <n v="3.5482546201232035"/>
        <n v="7.490759753593429"/>
        <n v="6.288843258042436"/>
        <n v="5.560574948665297"/>
        <n v="4.369609856262834"/>
        <n v="36.5886379192334"/>
        <n v="30.934976043805612"/>
        <n v="2.108145106091718"/>
        <n v="28.73100616016427"/>
        <n v="20.1533196440794"/>
        <n v="11.41409993155373"/>
        <n v="11.485284052019164"/>
        <n v="19.575633127994525"/>
        <n v="17.086926762491444"/>
        <n v="19.994524298425734"/>
        <n v="2.5763175906913074"/>
        <n v="18.639288158795345"/>
        <n v="3.0006844626967832"/>
        <n v="6.9431895961670085"/>
        <n v="5.7412731006160165"/>
        <n v="5.0130047912388775"/>
        <n v="3.8220396988364134"/>
        <n v="41.76317590691308"/>
        <n v="30.38740588637919"/>
        <n v="116.0"/>
        <n v="28.18343600273785"/>
        <n v="19.60574948665298"/>
        <n v="10.86652977412731"/>
        <n v="10.937713894592745"/>
        <n v="16.539356605065024"/>
        <n v="19.446954140999317"/>
        <n v="2.028747433264887"/>
        <n v="18.091718001368925"/>
        <n v="2.4531143052703626"/>
      </sharedItems>
      <fieldGroup par="15"/>
    </cacheField>
    <cacheField name="Average Salary" numFmtId="0">
      <sharedItems containsString="0" containsBlank="1">
        <m/>
      </sharedItems>
    </cacheField>
    <cacheField name="Salary Increase" numFmtId="0">
      <sharedItems containsString="0" containsBlank="1">
        <m/>
      </sharedItems>
    </cacheField>
    <cacheField name="service 2" databaseField="0">
      <fieldGroup base="12">
        <discretePr>
          <x v="5"/>
          <x v="3"/>
          <x v="0"/>
          <x v="1"/>
          <x v="2"/>
          <x v="4"/>
          <x v="9"/>
          <x v="8"/>
          <x v="8"/>
          <x v="8"/>
          <x v="8"/>
          <x v="9"/>
          <x v="6"/>
          <x v="8"/>
          <x v="6"/>
          <x v="7"/>
          <x v="7"/>
          <x v="7"/>
          <x v="6"/>
          <x v="9"/>
          <x v="9"/>
          <x v="6"/>
          <x v="9"/>
          <x v="8"/>
          <x v="8"/>
          <x v="8"/>
          <x v="8"/>
          <x v="8"/>
          <x v="8"/>
          <x v="6"/>
          <x v="8"/>
          <x v="6"/>
          <x v="7"/>
          <x v="7"/>
          <x v="6"/>
          <x v="6"/>
          <x v="9"/>
          <x v="9"/>
          <x v="9"/>
          <x v="9"/>
          <x v="8"/>
          <x v="8"/>
          <x v="8"/>
          <x v="8"/>
          <x v="8"/>
          <x v="6"/>
          <x v="8"/>
          <x v="6"/>
        </discretePr>
        <groupItems>
          <n v="-9.49760438056126"/>
          <n v="-3.0006844626967832"/>
          <n v="1.1663244353182751"/>
          <n v="4.999315537303217"/>
          <n v="6.50239561943874"/>
          <n v="13.25119780971937"/>
          <s v="Group1"/>
          <s v="Group2"/>
          <s v="Group3"/>
          <s v="Group4"/>
        </groupItems>
      </fieldGroup>
    </cacheField>
    <cacheField name="Sum of Sal Plus PY Sal2" formula="'2014 Salary' +'2013 Salary'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" cacheId="0" dataOnRows="1" dataCaption="" compact="0" compactData="0">
  <location ref="B5:H14" firstHeaderRow="0" firstDataRow="2" firstDataCol="1"/>
  <pivotFields>
    <pivotField name="ID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alary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Y Salary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Date of Birt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Date of Hir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g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ervice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ge " axis="axisRow" compact="0" outline="0" multipleItemSelectionAllowed="1" showAll="0" sortType="ascending">
      <items>
        <item x="0"/>
        <item x="1"/>
        <item x="2"/>
        <item t="default"/>
      </items>
    </pivotField>
    <pivotField name="Service " axis="axisCol" compact="0" outline="0" multipleItemSelectionAllowed="1" showAll="0" sortType="ascending">
      <items>
        <item x="0"/>
        <item x="1"/>
        <item x="2"/>
        <item x="3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8"/>
    <field x="-2"/>
  </rowFields>
  <colFields>
    <field x="9"/>
  </colFields>
  <dataFields>
    <dataField name="SUM of Sum of Sal+PYSal" fld="10" baseField="0"/>
    <dataField name="Count of Name" fld="1" subtotal="count" baseField="0"/>
  </dataFields>
</pivotTableDefinition>
</file>

<file path=xl/pivotTables/pivotTable2.xml><?xml version="1.0" encoding="utf-8"?>
<pivotTableDefinition xmlns="http://schemas.openxmlformats.org/spreadsheetml/2006/main" name="Pivot Table (EEDataBase)" cacheId="1" dataOnRows="1" dataCaption="" compact="0" compactData="0">
  <location ref="B3:AX17" firstHeaderRow="0" firstDataRow="2" firstDataCol="2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Date of Birth" compact="0" numFmtId="17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Date of Hi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2014 Sala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2013 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2012 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Retirement Date" compact="0" numFmtId="171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tirement Bene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1/1/2015 Status" axis="axisPage" compact="0" outline="0" multipleItemSelectionAllowed="1" showAll="0">
      <items>
        <item h="1" x="0"/>
        <item h="1" x="1"/>
        <item x="2"/>
        <item t="default"/>
      </items>
    </pivotField>
    <pivotField name="1/1/2014 Status" compact="0" outline="0" multipleItemSelectionAllowed="1" showAll="0">
      <items>
        <item x="0"/>
        <item x="1"/>
        <item x="2"/>
        <item x="3"/>
        <item t="default"/>
      </items>
    </pivotField>
    <pivotField name="Age " axis="axisRow" compact="0" numFmtId="1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 " axis="axisCol" compact="0" numFmtId="1" outline="0" multipleItemSelectionAllowed="1" showAll="0" sortType="ascending">
      <items>
        <item x="2"/>
        <item x="3"/>
        <item x="4"/>
        <item x="45"/>
        <item x="21"/>
        <item x="47"/>
        <item x="29"/>
        <item x="31"/>
        <item x="14"/>
        <item x="35"/>
        <item x="18"/>
        <item x="1"/>
        <item x="34"/>
        <item x="12"/>
        <item x="17"/>
        <item x="33"/>
        <item x="16"/>
        <item x="5"/>
        <item x="32"/>
        <item x="15"/>
        <item x="41"/>
        <item x="42"/>
        <item x="24"/>
        <item x="25"/>
        <item x="7"/>
        <item x="8"/>
        <item x="0"/>
        <item x="43"/>
        <item x="27"/>
        <item x="10"/>
        <item x="46"/>
        <item x="30"/>
        <item x="13"/>
        <item x="44"/>
        <item x="26"/>
        <item x="40"/>
        <item x="28"/>
        <item x="9"/>
        <item x="23"/>
        <item x="11"/>
        <item x="6"/>
        <item x="39"/>
        <item x="22"/>
        <item x="37"/>
        <item x="20"/>
        <item x="19"/>
        <item x="36"/>
        <item x="38"/>
        <item t="default"/>
      </items>
    </pivotField>
    <pivotField name="Average Salary" compact="0" outline="0" multipleItemSelectionAllowed="1" showAll="0">
      <items>
        <item x="0"/>
        <item t="default"/>
      </items>
    </pivotField>
    <pivotField name="Salary Increase" compact="0" outline="0" multipleItemSelectionAllowed="1" showAll="0">
      <items>
        <item x="0"/>
        <item t="default"/>
      </items>
    </pivotField>
    <pivotField name="Service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1"/>
    <field x="-2"/>
  </rowFields>
  <colFields>
    <field x="15"/>
    <field x="12"/>
  </colFields>
  <pageFields>
    <pageField fld="9"/>
  </pageFields>
  <dataFields>
    <dataField name="SUM of Sum of Sal Plus PY Sal2" fld="16" baseField="0"/>
    <dataField name="Count of 2014 Salary" fld="4" subtotal="count" baseField="0"/>
  </dataFields>
</pivotTableDefinition>
</file>

<file path=xl/tables/table1.xml><?xml version="1.0" encoding="utf-8"?>
<table xmlns="http://schemas.openxmlformats.org/spreadsheetml/2006/main" ref="B6:I16" displayName="Table_1" id="1">
  <tableColumns count="8">
    <tableColumn name="ID" id="1"/>
    <tableColumn name="Name" id="2"/>
    <tableColumn name="Salary" id="3"/>
    <tableColumn name="PY Salary" id="4"/>
    <tableColumn name="Date of Birth" id="5"/>
    <tableColumn name="Date of Hire" id="6"/>
    <tableColumn name="Age" id="7"/>
    <tableColumn name="Service" id="8"/>
  </tableColumns>
  <tableStyleInfo name="Sort DB-style" showColumnStripes="0" showFirstColumn="1" showLastColumn="1" showRowStripes="1"/>
</table>
</file>

<file path=xl/tables/table2.xml><?xml version="1.0" encoding="utf-8"?>
<table xmlns="http://schemas.openxmlformats.org/spreadsheetml/2006/main" ref="B11:I21" displayName="Table_2" id="2">
  <tableColumns count="8">
    <tableColumn name="ID" id="1"/>
    <tableColumn name="Name" id="2"/>
    <tableColumn name="Salary" id="3"/>
    <tableColumn name="PY Salary" id="4"/>
    <tableColumn name="Date of Birth" id="5"/>
    <tableColumn name="Date of Hire" id="6"/>
    <tableColumn name="Age" id="7"/>
    <tableColumn name="Service" id="8"/>
  </tableColumns>
  <tableStyleInfo name="Filter DB-style" showColumnStripes="0" showFirstColumn="1" showLastColumn="1" showRowStripes="1"/>
</table>
</file>

<file path=xl/tables/table3.xml><?xml version="1.0" encoding="utf-8"?>
<table xmlns="http://schemas.openxmlformats.org/spreadsheetml/2006/main" ref="B11:I21" displayName="Table_3" id="3">
  <tableColumns count="8">
    <tableColumn name="ID" id="1"/>
    <tableColumn name="Name" id="2"/>
    <tableColumn name="Salary" id="3"/>
    <tableColumn name="PY Salary" id="4"/>
    <tableColumn name="Date of Birth" id="5"/>
    <tableColumn name="Date of Hire" id="6"/>
    <tableColumn name="Age" id="7"/>
    <tableColumn name="Service" id="8"/>
  </tableColumns>
  <tableStyleInfo name="Filter Advan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.67"/>
    <col customWidth="1" min="2" max="2" width="10.56"/>
    <col customWidth="1" min="3" max="3" width="20.0"/>
    <col customWidth="1" min="4" max="4" width="12.44"/>
    <col customWidth="1" min="5" max="5" width="10.56"/>
    <col customWidth="1" min="6" max="6" width="11.78"/>
    <col customWidth="1" min="7" max="7" width="13.11"/>
    <col customWidth="1" min="8" max="8" width="10.56"/>
    <col customWidth="1" min="9" max="9" width="12.67"/>
    <col customWidth="1" min="10" max="26" width="10.56"/>
  </cols>
  <sheetData>
    <row r="1" ht="15.75" customHeight="1"/>
    <row r="2" ht="7.5" customHeight="1"/>
    <row r="3" ht="15.75" customHeight="1">
      <c r="B3" s="1" t="s">
        <v>0</v>
      </c>
      <c r="G3" s="2">
        <v>43466.0</v>
      </c>
    </row>
    <row r="4" ht="15.75" customHeight="1"/>
    <row r="5" ht="15.75" customHeight="1">
      <c r="B5" s="3" t="s">
        <v>1</v>
      </c>
      <c r="C5" s="4"/>
      <c r="D5" s="4"/>
      <c r="E5" s="4"/>
      <c r="F5" s="4"/>
      <c r="G5" s="4"/>
      <c r="H5" s="4"/>
      <c r="I5" s="5"/>
    </row>
    <row r="6" ht="15.75" customHeight="1"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</row>
    <row r="7" ht="15.75" customHeight="1">
      <c r="B7" s="7">
        <v>50001.0</v>
      </c>
      <c r="C7" s="8" t="s">
        <v>10</v>
      </c>
      <c r="D7" s="9">
        <v>110000.0</v>
      </c>
      <c r="E7" s="9">
        <v>101000.0</v>
      </c>
      <c r="F7" s="10">
        <v>26363.0</v>
      </c>
      <c r="G7" s="10">
        <v>33665.0</v>
      </c>
      <c r="H7" s="11">
        <f t="shared" ref="H7:I7" si="1">($G$3-F7)/365.25</f>
        <v>46.82546201</v>
      </c>
      <c r="I7" s="12">
        <f t="shared" si="1"/>
        <v>26.83367556</v>
      </c>
    </row>
    <row r="8" ht="15.75" customHeight="1">
      <c r="B8" s="7">
        <v>50002.0</v>
      </c>
      <c r="C8" s="8" t="s">
        <v>11</v>
      </c>
      <c r="D8" s="9">
        <v>99000.0</v>
      </c>
      <c r="E8" s="9">
        <v>91000.0</v>
      </c>
      <c r="F8" s="10">
        <v>19785.0</v>
      </c>
      <c r="G8" s="10">
        <v>42616.0</v>
      </c>
      <c r="H8" s="11">
        <f t="shared" ref="H8:I8" si="2">($G$3-F8)/365.25</f>
        <v>64.83504449</v>
      </c>
      <c r="I8" s="12">
        <f t="shared" si="2"/>
        <v>2.327173169</v>
      </c>
    </row>
    <row r="9" ht="15.75" customHeight="1">
      <c r="B9" s="7">
        <v>50003.0</v>
      </c>
      <c r="C9" s="8" t="s">
        <v>12</v>
      </c>
      <c r="D9" s="9">
        <v>98000.0</v>
      </c>
      <c r="E9" s="9">
        <v>90000.0</v>
      </c>
      <c r="F9" s="10">
        <v>20584.0</v>
      </c>
      <c r="G9" s="10">
        <v>37989.0</v>
      </c>
      <c r="H9" s="11">
        <f t="shared" ref="H9:I9" si="3">($G$3-F9)/365.25</f>
        <v>62.64750171</v>
      </c>
      <c r="I9" s="12">
        <f t="shared" si="3"/>
        <v>14.99520876</v>
      </c>
    </row>
    <row r="10" ht="15.75" customHeight="1">
      <c r="B10" s="7">
        <v>50004.0</v>
      </c>
      <c r="C10" s="8" t="s">
        <v>13</v>
      </c>
      <c r="D10" s="9">
        <v>97000.0</v>
      </c>
      <c r="E10" s="9">
        <v>89000.0</v>
      </c>
      <c r="F10" s="10">
        <v>20341.0</v>
      </c>
      <c r="G10" s="10">
        <v>40825.0</v>
      </c>
      <c r="H10" s="11">
        <f t="shared" ref="H10:I10" si="4">($G$3-F10)/365.25</f>
        <v>63.31279945</v>
      </c>
      <c r="I10" s="12">
        <f t="shared" si="4"/>
        <v>7.230663929</v>
      </c>
    </row>
    <row r="11" ht="15.75" customHeight="1">
      <c r="B11" s="7">
        <v>50005.0</v>
      </c>
      <c r="C11" s="8" t="s">
        <v>14</v>
      </c>
      <c r="D11" s="9">
        <v>96000.0</v>
      </c>
      <c r="E11" s="9">
        <v>88000.0</v>
      </c>
      <c r="F11" s="10">
        <v>26458.0</v>
      </c>
      <c r="G11" s="10">
        <v>40973.0</v>
      </c>
      <c r="H11" s="11">
        <f t="shared" ref="H11:I11" si="5">($G$3-F11)/365.25</f>
        <v>46.56536619</v>
      </c>
      <c r="I11" s="12">
        <f t="shared" si="5"/>
        <v>6.825462012</v>
      </c>
    </row>
    <row r="12" ht="15.75" customHeight="1">
      <c r="B12" s="7">
        <v>50006.0</v>
      </c>
      <c r="C12" s="8" t="s">
        <v>15</v>
      </c>
      <c r="D12" s="9">
        <v>95000.0</v>
      </c>
      <c r="E12" s="9">
        <v>87000.0</v>
      </c>
      <c r="F12" s="10">
        <v>23072.0</v>
      </c>
      <c r="G12" s="10">
        <v>36163.0</v>
      </c>
      <c r="H12" s="11">
        <f t="shared" ref="H12:I12" si="6">($G$3-F12)/365.25</f>
        <v>55.83572895</v>
      </c>
      <c r="I12" s="12">
        <f t="shared" si="6"/>
        <v>19.9945243</v>
      </c>
    </row>
    <row r="13" ht="15.75" customHeight="1">
      <c r="B13" s="7">
        <v>50007.0</v>
      </c>
      <c r="C13" s="8" t="s">
        <v>16</v>
      </c>
      <c r="D13" s="9">
        <v>100000.0</v>
      </c>
      <c r="E13" s="9">
        <v>92000.0</v>
      </c>
      <c r="F13" s="10">
        <v>20070.0</v>
      </c>
      <c r="G13" s="10">
        <v>32743.0</v>
      </c>
      <c r="H13" s="11">
        <f t="shared" ref="H13:I13" si="7">($G$3-F13)/365.25</f>
        <v>64.05475702</v>
      </c>
      <c r="I13" s="12">
        <f t="shared" si="7"/>
        <v>29.35797399</v>
      </c>
    </row>
    <row r="14" ht="15.75" customHeight="1">
      <c r="B14" s="7">
        <v>50008.0</v>
      </c>
      <c r="C14" s="8" t="s">
        <v>17</v>
      </c>
      <c r="D14" s="9">
        <v>93000.0</v>
      </c>
      <c r="E14" s="9">
        <v>85000.0</v>
      </c>
      <c r="F14" s="10">
        <v>21491.0</v>
      </c>
      <c r="G14" s="10">
        <v>43078.0</v>
      </c>
      <c r="H14" s="11">
        <f t="shared" ref="H14:I14" si="8">($G$3-F14)/365.25</f>
        <v>60.16427105</v>
      </c>
      <c r="I14" s="12">
        <f t="shared" si="8"/>
        <v>1.062286105</v>
      </c>
    </row>
    <row r="15" ht="15.75" customHeight="1">
      <c r="B15" s="7">
        <v>50009.0</v>
      </c>
      <c r="C15" s="8" t="s">
        <v>18</v>
      </c>
      <c r="D15" s="9">
        <v>92000.0</v>
      </c>
      <c r="E15" s="9">
        <v>84000.0</v>
      </c>
      <c r="F15" s="10">
        <v>20694.0</v>
      </c>
      <c r="G15" s="10">
        <v>36767.0</v>
      </c>
      <c r="H15" s="11">
        <f t="shared" ref="H15:I15" si="9">($G$3-F15)/365.25</f>
        <v>62.34633812</v>
      </c>
      <c r="I15" s="12">
        <f t="shared" si="9"/>
        <v>18.34086242</v>
      </c>
    </row>
    <row r="16" ht="15.75" customHeight="1">
      <c r="B16" s="7">
        <v>50010.0</v>
      </c>
      <c r="C16" s="8" t="s">
        <v>19</v>
      </c>
      <c r="D16" s="9">
        <v>91000.0</v>
      </c>
      <c r="E16" s="9">
        <v>83000.0</v>
      </c>
      <c r="F16" s="10">
        <v>22901.0</v>
      </c>
      <c r="G16" s="10">
        <v>32546.0</v>
      </c>
      <c r="H16" s="11">
        <f t="shared" ref="H16:I16" si="10">($G$3-F16)/365.25</f>
        <v>56.30390144</v>
      </c>
      <c r="I16" s="12">
        <f t="shared" si="10"/>
        <v>29.8973306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I5"/>
  </mergeCells>
  <printOptions horizontalCentered="1"/>
  <pageMargins bottom="0.75" footer="0.0" header="0.0" left="0.7" right="0.7" top="0.75"/>
  <pageSetup orientation="portrait"/>
  <headerFooter>
    <oddFooter>&amp;L000000&amp;F &amp;A&amp;C000000&amp;P of &amp;R000000&amp;D &amp;T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2.33"/>
    <col customWidth="1" min="2" max="26" width="10.56"/>
  </cols>
  <sheetData>
    <row r="1" ht="10.5" customHeight="1"/>
    <row r="2" ht="15.75" customHeight="1">
      <c r="B2" s="13" t="s">
        <v>20</v>
      </c>
      <c r="C2" s="5"/>
    </row>
    <row r="3" ht="15.75" customHeight="1">
      <c r="B3" s="14" t="s">
        <v>8</v>
      </c>
      <c r="C3" s="14" t="s">
        <v>21</v>
      </c>
    </row>
    <row r="4" ht="15.75" customHeight="1">
      <c r="B4" s="15">
        <v>5.0</v>
      </c>
      <c r="C4" s="16">
        <v>2.37E-4</v>
      </c>
    </row>
    <row r="5" ht="15.75" customHeight="1">
      <c r="B5" s="17">
        <f t="shared" ref="B5:B119" si="1">B4+1</f>
        <v>6</v>
      </c>
      <c r="C5" s="16">
        <v>2.27E-4</v>
      </c>
    </row>
    <row r="6" ht="15.75" customHeight="1">
      <c r="B6" s="17">
        <f t="shared" si="1"/>
        <v>7</v>
      </c>
      <c r="C6" s="16">
        <v>2.17E-4</v>
      </c>
    </row>
    <row r="7" ht="15.75" customHeight="1">
      <c r="B7" s="17">
        <f t="shared" si="1"/>
        <v>8</v>
      </c>
      <c r="C7" s="16">
        <v>2.01E-4</v>
      </c>
    </row>
    <row r="8" ht="15.75" customHeight="1">
      <c r="B8" s="17">
        <f t="shared" si="1"/>
        <v>9</v>
      </c>
      <c r="C8" s="16">
        <v>1.94E-4</v>
      </c>
    </row>
    <row r="9" ht="15.75" customHeight="1">
      <c r="B9" s="17">
        <f t="shared" si="1"/>
        <v>10</v>
      </c>
      <c r="C9" s="16">
        <v>1.97E-4</v>
      </c>
    </row>
    <row r="10" ht="15.75" customHeight="1">
      <c r="B10" s="17">
        <f t="shared" si="1"/>
        <v>11</v>
      </c>
      <c r="C10" s="16">
        <v>2.08E-4</v>
      </c>
    </row>
    <row r="11" ht="15.75" customHeight="1">
      <c r="B11" s="17">
        <f t="shared" si="1"/>
        <v>12</v>
      </c>
      <c r="C11" s="16">
        <v>2.26E-4</v>
      </c>
    </row>
    <row r="12" ht="15.75" customHeight="1">
      <c r="B12" s="17">
        <f t="shared" si="1"/>
        <v>13</v>
      </c>
      <c r="C12" s="16">
        <v>2.55E-4</v>
      </c>
    </row>
    <row r="13" ht="15.75" customHeight="1">
      <c r="B13" s="17">
        <f t="shared" si="1"/>
        <v>14</v>
      </c>
      <c r="C13" s="16">
        <v>2.97E-4</v>
      </c>
    </row>
    <row r="14" ht="15.75" customHeight="1">
      <c r="B14" s="17">
        <f t="shared" si="1"/>
        <v>15</v>
      </c>
      <c r="C14" s="16">
        <v>3.45E-4</v>
      </c>
    </row>
    <row r="15" ht="15.75" customHeight="1">
      <c r="B15" s="17">
        <f t="shared" si="1"/>
        <v>16</v>
      </c>
      <c r="C15" s="16">
        <v>3.91E-4</v>
      </c>
    </row>
    <row r="16" ht="15.75" customHeight="1">
      <c r="B16" s="17">
        <f t="shared" si="1"/>
        <v>17</v>
      </c>
      <c r="C16" s="16">
        <v>4.3E-4</v>
      </c>
    </row>
    <row r="17" ht="15.75" customHeight="1">
      <c r="B17" s="17">
        <f t="shared" si="1"/>
        <v>18</v>
      </c>
      <c r="C17" s="16">
        <v>4.6E-4</v>
      </c>
    </row>
    <row r="18" ht="15.75" customHeight="1">
      <c r="B18" s="17">
        <f t="shared" si="1"/>
        <v>19</v>
      </c>
      <c r="C18" s="16">
        <v>4.84E-4</v>
      </c>
    </row>
    <row r="19" ht="15.75" customHeight="1">
      <c r="B19" s="17">
        <f t="shared" si="1"/>
        <v>20</v>
      </c>
      <c r="C19" s="16">
        <v>5.07E-4</v>
      </c>
    </row>
    <row r="20" ht="15.75" customHeight="1">
      <c r="B20" s="17">
        <f t="shared" si="1"/>
        <v>21</v>
      </c>
      <c r="C20" s="16">
        <v>5.3E-4</v>
      </c>
    </row>
    <row r="21" ht="15.75" customHeight="1">
      <c r="B21" s="17">
        <f t="shared" si="1"/>
        <v>22</v>
      </c>
      <c r="C21" s="16">
        <v>5.56E-4</v>
      </c>
    </row>
    <row r="22" ht="15.75" customHeight="1">
      <c r="B22" s="17">
        <f t="shared" si="1"/>
        <v>23</v>
      </c>
      <c r="C22" s="16">
        <v>5.89E-4</v>
      </c>
    </row>
    <row r="23" ht="15.75" customHeight="1">
      <c r="B23" s="17">
        <f t="shared" si="1"/>
        <v>24</v>
      </c>
      <c r="C23" s="16">
        <v>6.24E-4</v>
      </c>
    </row>
    <row r="24" ht="15.75" customHeight="1">
      <c r="B24" s="17">
        <f t="shared" si="1"/>
        <v>25</v>
      </c>
      <c r="C24" s="16">
        <v>6.61E-4</v>
      </c>
    </row>
    <row r="25" ht="15.75" customHeight="1">
      <c r="B25" s="17">
        <f t="shared" si="1"/>
        <v>26</v>
      </c>
      <c r="C25" s="16">
        <v>6.96E-4</v>
      </c>
    </row>
    <row r="26" ht="15.75" customHeight="1">
      <c r="B26" s="17">
        <f t="shared" si="1"/>
        <v>27</v>
      </c>
      <c r="C26" s="16">
        <v>7.27E-4</v>
      </c>
    </row>
    <row r="27" ht="15.75" customHeight="1">
      <c r="B27" s="17">
        <f t="shared" si="1"/>
        <v>28</v>
      </c>
      <c r="C27" s="16">
        <v>7.54E-4</v>
      </c>
    </row>
    <row r="28" ht="15.75" customHeight="1">
      <c r="B28" s="17">
        <f t="shared" si="1"/>
        <v>29</v>
      </c>
      <c r="C28" s="16">
        <v>7.79E-4</v>
      </c>
    </row>
    <row r="29" ht="15.75" customHeight="1">
      <c r="B29" s="17">
        <f t="shared" si="1"/>
        <v>30</v>
      </c>
      <c r="C29" s="16">
        <v>8.01E-4</v>
      </c>
    </row>
    <row r="30" ht="15.75" customHeight="1">
      <c r="B30" s="17">
        <f t="shared" si="1"/>
        <v>31</v>
      </c>
      <c r="C30" s="16">
        <v>8.21E-4</v>
      </c>
    </row>
    <row r="31" ht="15.75" customHeight="1">
      <c r="B31" s="17">
        <f t="shared" si="1"/>
        <v>32</v>
      </c>
      <c r="C31" s="16">
        <v>8.39E-4</v>
      </c>
    </row>
    <row r="32" ht="15.75" customHeight="1">
      <c r="B32" s="17">
        <f t="shared" si="1"/>
        <v>33</v>
      </c>
      <c r="C32" s="16">
        <v>8.48E-4</v>
      </c>
    </row>
    <row r="33" ht="15.75" customHeight="1">
      <c r="B33" s="17">
        <f t="shared" si="1"/>
        <v>34</v>
      </c>
      <c r="C33" s="16">
        <v>8.49E-4</v>
      </c>
    </row>
    <row r="34" ht="15.75" customHeight="1">
      <c r="B34" s="17">
        <f t="shared" si="1"/>
        <v>35</v>
      </c>
      <c r="C34" s="16">
        <v>8.51E-4</v>
      </c>
    </row>
    <row r="35" ht="15.75" customHeight="1">
      <c r="B35" s="17">
        <f t="shared" si="1"/>
        <v>36</v>
      </c>
      <c r="C35" s="16">
        <v>8.62E-4</v>
      </c>
    </row>
    <row r="36" ht="15.75" customHeight="1">
      <c r="B36" s="17">
        <f t="shared" si="1"/>
        <v>37</v>
      </c>
      <c r="C36" s="16">
        <v>8.91E-4</v>
      </c>
    </row>
    <row r="37" ht="15.75" customHeight="1">
      <c r="B37" s="17">
        <f t="shared" si="1"/>
        <v>38</v>
      </c>
      <c r="C37" s="16">
        <v>9.39E-4</v>
      </c>
    </row>
    <row r="38" ht="15.75" customHeight="1">
      <c r="B38" s="17">
        <f t="shared" si="1"/>
        <v>39</v>
      </c>
      <c r="C38" s="16">
        <v>9.99E-4</v>
      </c>
    </row>
    <row r="39" ht="15.75" customHeight="1">
      <c r="B39" s="17">
        <f t="shared" si="1"/>
        <v>40</v>
      </c>
      <c r="C39" s="16">
        <v>0.001072</v>
      </c>
    </row>
    <row r="40" ht="15.75" customHeight="1">
      <c r="B40" s="17">
        <f t="shared" si="1"/>
        <v>41</v>
      </c>
      <c r="C40" s="16">
        <v>0.001156</v>
      </c>
    </row>
    <row r="41" ht="15.75" customHeight="1">
      <c r="B41" s="17">
        <f t="shared" si="1"/>
        <v>42</v>
      </c>
      <c r="C41" s="16">
        <v>0.001252</v>
      </c>
    </row>
    <row r="42" ht="15.75" customHeight="1">
      <c r="B42" s="17">
        <f t="shared" si="1"/>
        <v>43</v>
      </c>
      <c r="C42" s="16">
        <v>0.001352</v>
      </c>
    </row>
    <row r="43" ht="15.75" customHeight="1">
      <c r="B43" s="17">
        <f t="shared" si="1"/>
        <v>44</v>
      </c>
      <c r="C43" s="16">
        <v>0.001458</v>
      </c>
    </row>
    <row r="44" ht="15.75" customHeight="1">
      <c r="B44" s="17">
        <f t="shared" si="1"/>
        <v>45</v>
      </c>
      <c r="C44" s="16">
        <v>0.001578</v>
      </c>
    </row>
    <row r="45" ht="15.75" customHeight="1">
      <c r="B45" s="17">
        <f t="shared" si="1"/>
        <v>46</v>
      </c>
      <c r="C45" s="16">
        <v>0.001722</v>
      </c>
    </row>
    <row r="46" ht="15.75" customHeight="1">
      <c r="B46" s="17">
        <f t="shared" si="1"/>
        <v>47</v>
      </c>
      <c r="C46" s="16">
        <v>0.001899</v>
      </c>
    </row>
    <row r="47" ht="15.75" customHeight="1">
      <c r="B47" s="17">
        <f t="shared" si="1"/>
        <v>48</v>
      </c>
      <c r="C47" s="16">
        <v>0.002102</v>
      </c>
    </row>
    <row r="48" ht="15.75" customHeight="1">
      <c r="B48" s="17">
        <f t="shared" si="1"/>
        <v>49</v>
      </c>
      <c r="C48" s="16">
        <v>0.002326</v>
      </c>
    </row>
    <row r="49" ht="15.75" customHeight="1">
      <c r="B49" s="17">
        <f t="shared" si="1"/>
        <v>50</v>
      </c>
      <c r="C49" s="16">
        <v>0.002579</v>
      </c>
    </row>
    <row r="50" ht="15.75" customHeight="1">
      <c r="B50" s="17">
        <f t="shared" si="1"/>
        <v>51</v>
      </c>
      <c r="C50" s="16">
        <v>0.002872</v>
      </c>
    </row>
    <row r="51" ht="15.75" customHeight="1">
      <c r="B51" s="17">
        <f t="shared" si="1"/>
        <v>52</v>
      </c>
      <c r="C51" s="16">
        <v>0.003213</v>
      </c>
    </row>
    <row r="52" ht="15.75" customHeight="1">
      <c r="B52" s="17">
        <f t="shared" si="1"/>
        <v>53</v>
      </c>
      <c r="C52" s="16">
        <v>0.003584</v>
      </c>
    </row>
    <row r="53" ht="15.75" customHeight="1">
      <c r="B53" s="17">
        <f t="shared" si="1"/>
        <v>54</v>
      </c>
      <c r="C53" s="16">
        <v>0.003979</v>
      </c>
    </row>
    <row r="54" ht="15.75" customHeight="1">
      <c r="B54" s="17">
        <f t="shared" si="1"/>
        <v>55</v>
      </c>
      <c r="C54" s="16">
        <v>0.004425</v>
      </c>
    </row>
    <row r="55" ht="15.75" customHeight="1">
      <c r="B55" s="17">
        <f t="shared" si="1"/>
        <v>56</v>
      </c>
      <c r="C55" s="16">
        <v>0.004949</v>
      </c>
    </row>
    <row r="56" ht="15.75" customHeight="1">
      <c r="B56" s="17">
        <f t="shared" si="1"/>
        <v>57</v>
      </c>
      <c r="C56" s="16">
        <v>0.005581</v>
      </c>
    </row>
    <row r="57" ht="15.75" customHeight="1">
      <c r="B57" s="17">
        <f t="shared" si="1"/>
        <v>58</v>
      </c>
      <c r="C57" s="16">
        <v>0.0063</v>
      </c>
    </row>
    <row r="58" ht="15.75" customHeight="1">
      <c r="B58" s="17">
        <f t="shared" si="1"/>
        <v>59</v>
      </c>
      <c r="C58" s="16">
        <v>0.00709</v>
      </c>
    </row>
    <row r="59" ht="15.75" customHeight="1">
      <c r="B59" s="17">
        <f t="shared" si="1"/>
        <v>60</v>
      </c>
      <c r="C59" s="16">
        <v>0.007976</v>
      </c>
    </row>
    <row r="60" ht="15.75" customHeight="1">
      <c r="B60" s="17">
        <f t="shared" si="1"/>
        <v>61</v>
      </c>
      <c r="C60" s="16">
        <v>0.008986</v>
      </c>
    </row>
    <row r="61" ht="15.75" customHeight="1">
      <c r="B61" s="17">
        <f t="shared" si="1"/>
        <v>62</v>
      </c>
      <c r="C61" s="16">
        <v>0.010147</v>
      </c>
    </row>
    <row r="62" ht="15.75" customHeight="1">
      <c r="B62" s="17">
        <f t="shared" si="1"/>
        <v>63</v>
      </c>
      <c r="C62" s="16">
        <v>0.011471</v>
      </c>
    </row>
    <row r="63" ht="15.75" customHeight="1">
      <c r="B63" s="17">
        <f t="shared" si="1"/>
        <v>64</v>
      </c>
      <c r="C63" s="16">
        <v>0.01294</v>
      </c>
    </row>
    <row r="64" ht="15.75" customHeight="1">
      <c r="B64" s="17">
        <f t="shared" si="1"/>
        <v>65</v>
      </c>
      <c r="C64" s="16">
        <v>0.014535</v>
      </c>
    </row>
    <row r="65" ht="15.75" customHeight="1">
      <c r="B65" s="17">
        <f t="shared" si="1"/>
        <v>66</v>
      </c>
      <c r="C65" s="16">
        <v>0.016239</v>
      </c>
    </row>
    <row r="66" ht="15.75" customHeight="1">
      <c r="B66" s="17">
        <f t="shared" si="1"/>
        <v>67</v>
      </c>
      <c r="C66" s="16">
        <v>0.018034</v>
      </c>
    </row>
    <row r="67" ht="15.75" customHeight="1">
      <c r="B67" s="17">
        <f t="shared" si="1"/>
        <v>68</v>
      </c>
      <c r="C67" s="16">
        <v>0.019859</v>
      </c>
    </row>
    <row r="68" ht="15.75" customHeight="1">
      <c r="B68" s="17">
        <f t="shared" si="1"/>
        <v>69</v>
      </c>
      <c r="C68" s="16">
        <v>0.021729</v>
      </c>
    </row>
    <row r="69" ht="15.75" customHeight="1">
      <c r="B69" s="17">
        <f t="shared" si="1"/>
        <v>70</v>
      </c>
      <c r="C69" s="16">
        <v>0.02373</v>
      </c>
    </row>
    <row r="70" ht="15.75" customHeight="1">
      <c r="B70" s="17">
        <f t="shared" si="1"/>
        <v>71</v>
      </c>
      <c r="C70" s="16">
        <v>0.025951</v>
      </c>
    </row>
    <row r="71" ht="15.75" customHeight="1">
      <c r="B71" s="17">
        <f t="shared" si="1"/>
        <v>72</v>
      </c>
      <c r="C71" s="16">
        <v>0.028481</v>
      </c>
    </row>
    <row r="72" ht="15.75" customHeight="1">
      <c r="B72" s="17">
        <f t="shared" si="1"/>
        <v>73</v>
      </c>
      <c r="C72" s="16">
        <v>0.031201</v>
      </c>
    </row>
    <row r="73" ht="15.75" customHeight="1">
      <c r="B73" s="17">
        <f t="shared" si="1"/>
        <v>74</v>
      </c>
      <c r="C73" s="16">
        <v>0.034051</v>
      </c>
    </row>
    <row r="74" ht="15.75" customHeight="1">
      <c r="B74" s="17">
        <f t="shared" si="1"/>
        <v>75</v>
      </c>
      <c r="C74" s="16">
        <v>0.037211</v>
      </c>
    </row>
    <row r="75" ht="15.75" customHeight="1">
      <c r="B75" s="17">
        <f t="shared" si="1"/>
        <v>76</v>
      </c>
      <c r="C75" s="16">
        <v>0.040858</v>
      </c>
    </row>
    <row r="76" ht="15.75" customHeight="1">
      <c r="B76" s="17">
        <f t="shared" si="1"/>
        <v>77</v>
      </c>
      <c r="C76" s="16">
        <v>0.045171</v>
      </c>
    </row>
    <row r="77" ht="15.75" customHeight="1">
      <c r="B77" s="17">
        <f t="shared" si="1"/>
        <v>78</v>
      </c>
      <c r="C77" s="16">
        <v>0.050211</v>
      </c>
    </row>
    <row r="78" ht="15.75" customHeight="1">
      <c r="B78" s="17">
        <f t="shared" si="1"/>
        <v>79</v>
      </c>
      <c r="C78" s="16">
        <v>0.055861</v>
      </c>
    </row>
    <row r="79" ht="15.75" customHeight="1">
      <c r="B79" s="17">
        <f t="shared" si="1"/>
        <v>80</v>
      </c>
      <c r="C79" s="16">
        <v>0.062027</v>
      </c>
    </row>
    <row r="80" ht="15.75" customHeight="1">
      <c r="B80" s="17">
        <f t="shared" si="1"/>
        <v>81</v>
      </c>
      <c r="C80" s="16">
        <v>0.068615</v>
      </c>
    </row>
    <row r="81" ht="15.75" customHeight="1">
      <c r="B81" s="17">
        <f t="shared" si="1"/>
        <v>82</v>
      </c>
      <c r="C81" s="16">
        <v>0.075532</v>
      </c>
    </row>
    <row r="82" ht="15.75" customHeight="1">
      <c r="B82" s="17">
        <f t="shared" si="1"/>
        <v>83</v>
      </c>
      <c r="C82" s="16">
        <v>0.08251</v>
      </c>
    </row>
    <row r="83" ht="15.75" customHeight="1">
      <c r="B83" s="17">
        <f t="shared" si="1"/>
        <v>84</v>
      </c>
      <c r="C83" s="16">
        <v>0.089613</v>
      </c>
    </row>
    <row r="84" ht="15.75" customHeight="1">
      <c r="B84" s="17">
        <f t="shared" si="1"/>
        <v>85</v>
      </c>
      <c r="C84" s="16">
        <v>0.09724</v>
      </c>
    </row>
    <row r="85" ht="15.75" customHeight="1">
      <c r="B85" s="17">
        <f t="shared" si="1"/>
        <v>86</v>
      </c>
      <c r="C85" s="16">
        <v>0.105792</v>
      </c>
    </row>
    <row r="86" ht="15.75" customHeight="1">
      <c r="B86" s="17">
        <f t="shared" si="1"/>
        <v>87</v>
      </c>
      <c r="C86" s="16">
        <v>0.115671</v>
      </c>
    </row>
    <row r="87" ht="15.75" customHeight="1">
      <c r="B87" s="17">
        <f t="shared" si="1"/>
        <v>88</v>
      </c>
      <c r="C87" s="16">
        <v>0.12698</v>
      </c>
    </row>
    <row r="88" ht="15.75" customHeight="1">
      <c r="B88" s="17">
        <f t="shared" si="1"/>
        <v>89</v>
      </c>
      <c r="C88" s="16">
        <v>0.139452</v>
      </c>
    </row>
    <row r="89" ht="15.75" customHeight="1">
      <c r="B89" s="17">
        <f t="shared" si="1"/>
        <v>90</v>
      </c>
      <c r="C89" s="16">
        <v>0.152931</v>
      </c>
    </row>
    <row r="90" ht="15.75" customHeight="1">
      <c r="B90" s="17">
        <f t="shared" si="1"/>
        <v>91</v>
      </c>
      <c r="C90" s="16">
        <v>0.16726</v>
      </c>
    </row>
    <row r="91" ht="15.75" customHeight="1">
      <c r="B91" s="17">
        <f t="shared" si="1"/>
        <v>92</v>
      </c>
      <c r="C91" s="16">
        <v>0.182281</v>
      </c>
    </row>
    <row r="92" ht="15.75" customHeight="1">
      <c r="B92" s="17">
        <f t="shared" si="1"/>
        <v>93</v>
      </c>
      <c r="C92" s="16">
        <v>0.198392</v>
      </c>
    </row>
    <row r="93" ht="15.75" customHeight="1">
      <c r="B93" s="17">
        <f t="shared" si="1"/>
        <v>94</v>
      </c>
      <c r="C93" s="16">
        <v>0.2157</v>
      </c>
    </row>
    <row r="94" ht="15.75" customHeight="1">
      <c r="B94" s="17">
        <f t="shared" si="1"/>
        <v>95</v>
      </c>
      <c r="C94" s="16">
        <v>0.233606</v>
      </c>
    </row>
    <row r="95" ht="15.75" customHeight="1">
      <c r="B95" s="17">
        <f t="shared" si="1"/>
        <v>96</v>
      </c>
      <c r="C95" s="16">
        <v>0.25151</v>
      </c>
    </row>
    <row r="96" ht="15.75" customHeight="1">
      <c r="B96" s="17">
        <f t="shared" si="1"/>
        <v>97</v>
      </c>
      <c r="C96" s="16">
        <v>0.268815</v>
      </c>
    </row>
    <row r="97" ht="15.75" customHeight="1">
      <c r="B97" s="17">
        <f t="shared" si="1"/>
        <v>98</v>
      </c>
      <c r="C97" s="16">
        <v>0.285277</v>
      </c>
    </row>
    <row r="98" ht="15.75" customHeight="1">
      <c r="B98" s="17">
        <f t="shared" si="1"/>
        <v>99</v>
      </c>
      <c r="C98" s="16">
        <v>0.301298</v>
      </c>
    </row>
    <row r="99" ht="15.75" customHeight="1">
      <c r="B99" s="17">
        <f t="shared" si="1"/>
        <v>100</v>
      </c>
      <c r="C99" s="16">
        <v>0.317238</v>
      </c>
    </row>
    <row r="100" ht="15.75" customHeight="1">
      <c r="B100" s="17">
        <f t="shared" si="1"/>
        <v>101</v>
      </c>
      <c r="C100" s="16">
        <v>0.333461</v>
      </c>
    </row>
    <row r="101" ht="15.75" customHeight="1">
      <c r="B101" s="17">
        <f t="shared" si="1"/>
        <v>102</v>
      </c>
      <c r="C101" s="16">
        <v>0.35033</v>
      </c>
    </row>
    <row r="102" ht="15.75" customHeight="1">
      <c r="B102" s="17">
        <f t="shared" si="1"/>
        <v>103</v>
      </c>
      <c r="C102" s="16">
        <v>0.368542</v>
      </c>
    </row>
    <row r="103" ht="15.75" customHeight="1">
      <c r="B103" s="17">
        <f t="shared" si="1"/>
        <v>104</v>
      </c>
      <c r="C103" s="16">
        <v>0.387855</v>
      </c>
    </row>
    <row r="104" ht="15.75" customHeight="1">
      <c r="B104" s="17">
        <f t="shared" si="1"/>
        <v>105</v>
      </c>
      <c r="C104" s="16">
        <v>0.407224</v>
      </c>
    </row>
    <row r="105" ht="15.75" customHeight="1">
      <c r="B105" s="17">
        <f t="shared" si="1"/>
        <v>106</v>
      </c>
      <c r="C105" s="16">
        <v>0.425599</v>
      </c>
    </row>
    <row r="106" ht="15.75" customHeight="1">
      <c r="B106" s="17">
        <f t="shared" si="1"/>
        <v>107</v>
      </c>
      <c r="C106" s="16">
        <v>0.441935</v>
      </c>
    </row>
    <row r="107" ht="15.75" customHeight="1">
      <c r="B107" s="17">
        <f t="shared" si="1"/>
        <v>108</v>
      </c>
      <c r="C107" s="16">
        <v>0.457553</v>
      </c>
    </row>
    <row r="108" ht="15.75" customHeight="1">
      <c r="B108" s="17">
        <f t="shared" si="1"/>
        <v>109</v>
      </c>
      <c r="C108" s="16">
        <v>0.47315</v>
      </c>
    </row>
    <row r="109" ht="15.75" customHeight="1">
      <c r="B109" s="17">
        <f t="shared" si="1"/>
        <v>110</v>
      </c>
      <c r="C109" s="16">
        <v>0.486745</v>
      </c>
    </row>
    <row r="110" ht="15.75" customHeight="1">
      <c r="B110" s="17">
        <f t="shared" si="1"/>
        <v>111</v>
      </c>
      <c r="C110" s="16">
        <v>0.496356</v>
      </c>
    </row>
    <row r="111" ht="15.75" customHeight="1">
      <c r="B111" s="17">
        <f t="shared" si="1"/>
        <v>112</v>
      </c>
      <c r="C111" s="16">
        <v>0.5</v>
      </c>
    </row>
    <row r="112" ht="15.75" customHeight="1">
      <c r="B112" s="17">
        <f t="shared" si="1"/>
        <v>113</v>
      </c>
      <c r="C112" s="16">
        <v>0.5</v>
      </c>
    </row>
    <row r="113" ht="15.75" customHeight="1">
      <c r="B113" s="17">
        <f t="shared" si="1"/>
        <v>114</v>
      </c>
      <c r="C113" s="16">
        <v>0.5</v>
      </c>
    </row>
    <row r="114" ht="15.75" customHeight="1">
      <c r="B114" s="17">
        <f t="shared" si="1"/>
        <v>115</v>
      </c>
      <c r="C114" s="16">
        <v>0.5</v>
      </c>
    </row>
    <row r="115" ht="15.75" customHeight="1">
      <c r="B115" s="17">
        <f t="shared" si="1"/>
        <v>116</v>
      </c>
      <c r="C115" s="16">
        <v>0.5</v>
      </c>
    </row>
    <row r="116" ht="15.75" customHeight="1">
      <c r="B116" s="17">
        <f t="shared" si="1"/>
        <v>117</v>
      </c>
      <c r="C116" s="16">
        <v>0.5</v>
      </c>
    </row>
    <row r="117" ht="15.75" customHeight="1">
      <c r="B117" s="17">
        <f t="shared" si="1"/>
        <v>118</v>
      </c>
      <c r="C117" s="16">
        <v>0.5</v>
      </c>
    </row>
    <row r="118" ht="15.75" customHeight="1">
      <c r="B118" s="17">
        <f t="shared" si="1"/>
        <v>119</v>
      </c>
      <c r="C118" s="16">
        <v>0.5</v>
      </c>
    </row>
    <row r="119" ht="15.75" customHeight="1">
      <c r="B119" s="17">
        <f t="shared" si="1"/>
        <v>120</v>
      </c>
      <c r="C119" s="16">
        <v>1.0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 horizontalCentered="1"/>
  <pageMargins bottom="0.75" footer="0.0" header="0.0" left="0.7" right="0.7" top="0.75"/>
  <pageSetup orientation="portrait"/>
  <headerFooter>
    <oddFooter>&amp;L000000&amp;F &amp;A&amp;C000000&amp;P of &amp;R000000&amp;D &amp;T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2.11"/>
    <col customWidth="1" min="2" max="2" width="15.67"/>
    <col customWidth="1" min="3" max="26" width="10.56"/>
  </cols>
  <sheetData>
    <row r="1" ht="7.5" customHeight="1"/>
    <row r="2" ht="15.75" customHeight="1">
      <c r="B2" s="18" t="s">
        <v>22</v>
      </c>
      <c r="C2" s="5"/>
    </row>
    <row r="3" ht="15.75" customHeight="1">
      <c r="B3" s="19" t="s">
        <v>23</v>
      </c>
      <c r="C3" s="19" t="s">
        <v>24</v>
      </c>
    </row>
    <row r="4" ht="15.75" customHeight="1">
      <c r="B4" s="20">
        <v>2012.0</v>
      </c>
      <c r="C4" s="21">
        <v>0.04</v>
      </c>
    </row>
    <row r="5" ht="15.75" customHeight="1">
      <c r="B5" s="22">
        <v>2013.0</v>
      </c>
      <c r="C5" s="23">
        <v>0.075</v>
      </c>
    </row>
    <row r="6" ht="15.75" customHeight="1">
      <c r="B6" s="22">
        <v>2014.0</v>
      </c>
      <c r="C6" s="23">
        <v>0.065</v>
      </c>
    </row>
    <row r="7" ht="15.75" customHeight="1">
      <c r="B7" s="22">
        <v>2015.0</v>
      </c>
      <c r="C7" s="23">
        <v>0.0725</v>
      </c>
    </row>
    <row r="8" ht="15.75" customHeight="1">
      <c r="B8" s="22">
        <v>2016.0</v>
      </c>
      <c r="C8" s="23">
        <v>0.065</v>
      </c>
      <c r="E8" s="24" t="s">
        <v>25</v>
      </c>
      <c r="G8" s="24">
        <f>MAX(1, COUNTIF(C4:C24,"&gt;=0"))</f>
        <v>8</v>
      </c>
    </row>
    <row r="9" ht="15.75" customHeight="1">
      <c r="B9" s="22">
        <v>2017.0</v>
      </c>
      <c r="C9" s="23">
        <v>0.04</v>
      </c>
      <c r="E9" s="24" t="s">
        <v>26</v>
      </c>
      <c r="G9" s="24">
        <f>IFERROR(MATCH(B4, B4:C24,1)+IF(ISERROR(MATCH(E3,B4:C24,0)),1,0),1)+3</f>
        <v>4</v>
      </c>
    </row>
    <row r="10" ht="15.75" customHeight="1">
      <c r="B10" s="22">
        <v>2018.0</v>
      </c>
      <c r="C10" s="23">
        <v>0.045</v>
      </c>
    </row>
    <row r="11" ht="15.75" customHeight="1">
      <c r="B11" s="22">
        <v>2019.0</v>
      </c>
      <c r="C11" s="23">
        <v>0.04</v>
      </c>
      <c r="E11" s="24" t="s">
        <v>27</v>
      </c>
      <c r="G11" s="24" t="str">
        <f>OFFSET($B$1,$G$9-1,0,$G$8,1)</f>
        <v>#REF!</v>
      </c>
    </row>
    <row r="12" ht="15.75" customHeight="1">
      <c r="B12" s="22">
        <v>2020.0</v>
      </c>
      <c r="C12" s="25" t="str">
        <f t="shared" ref="C12:C24" si="1">NA()</f>
        <v>#N/A</v>
      </c>
      <c r="E12" s="24" t="s">
        <v>22</v>
      </c>
      <c r="G12" s="26">
        <f>OFFSET($C$1,$G$9-1,0,$G$8,1)</f>
        <v>0.04</v>
      </c>
    </row>
    <row r="13" ht="15.75" customHeight="1">
      <c r="B13" s="22">
        <v>2021.0</v>
      </c>
      <c r="C13" s="25" t="str">
        <f t="shared" si="1"/>
        <v>#N/A</v>
      </c>
      <c r="G13" s="26">
        <v>0.075</v>
      </c>
    </row>
    <row r="14" ht="15.75" customHeight="1">
      <c r="B14" s="22">
        <v>2022.0</v>
      </c>
      <c r="C14" s="25" t="str">
        <f t="shared" si="1"/>
        <v>#N/A</v>
      </c>
      <c r="G14" s="26">
        <v>0.065</v>
      </c>
    </row>
    <row r="15" ht="15.75" customHeight="1">
      <c r="B15" s="22">
        <v>2023.0</v>
      </c>
      <c r="C15" s="25" t="str">
        <f t="shared" si="1"/>
        <v>#N/A</v>
      </c>
      <c r="G15" s="26">
        <v>0.0725</v>
      </c>
    </row>
    <row r="16" ht="15.75" customHeight="1">
      <c r="B16" s="22">
        <v>2024.0</v>
      </c>
      <c r="C16" s="25" t="str">
        <f t="shared" si="1"/>
        <v>#N/A</v>
      </c>
      <c r="G16" s="26">
        <v>0.065</v>
      </c>
    </row>
    <row r="17" ht="15.75" customHeight="1">
      <c r="B17" s="22">
        <v>2025.0</v>
      </c>
      <c r="C17" s="25" t="str">
        <f t="shared" si="1"/>
        <v>#N/A</v>
      </c>
      <c r="G17" s="26">
        <v>0.04</v>
      </c>
    </row>
    <row r="18" ht="15.75" customHeight="1">
      <c r="B18" s="22">
        <v>2026.0</v>
      </c>
      <c r="C18" s="25" t="str">
        <f t="shared" si="1"/>
        <v>#N/A</v>
      </c>
      <c r="G18" s="26">
        <v>0.045</v>
      </c>
    </row>
    <row r="19" ht="15.75" customHeight="1">
      <c r="B19" s="22">
        <v>2027.0</v>
      </c>
      <c r="C19" s="25" t="str">
        <f t="shared" si="1"/>
        <v>#N/A</v>
      </c>
      <c r="G19" s="26">
        <v>0.04</v>
      </c>
    </row>
    <row r="20" ht="15.75" customHeight="1">
      <c r="B20" s="22">
        <v>2028.0</v>
      </c>
      <c r="C20" s="25" t="str">
        <f t="shared" si="1"/>
        <v>#N/A</v>
      </c>
    </row>
    <row r="21" ht="15.75" customHeight="1">
      <c r="B21" s="22">
        <v>2029.0</v>
      </c>
      <c r="C21" s="25" t="str">
        <f t="shared" si="1"/>
        <v>#N/A</v>
      </c>
    </row>
    <row r="22" ht="15.75" customHeight="1">
      <c r="B22" s="22">
        <v>2030.0</v>
      </c>
      <c r="C22" s="25" t="str">
        <f t="shared" si="1"/>
        <v>#N/A</v>
      </c>
    </row>
    <row r="23" ht="15.75" customHeight="1">
      <c r="B23" s="22">
        <v>2031.0</v>
      </c>
      <c r="C23" s="25" t="str">
        <f t="shared" si="1"/>
        <v>#N/A</v>
      </c>
    </row>
    <row r="24" ht="15.75" customHeight="1">
      <c r="B24" s="22">
        <v>2032.0</v>
      </c>
      <c r="C24" s="25" t="str">
        <f t="shared" si="1"/>
        <v>#N/A</v>
      </c>
    </row>
    <row r="25" ht="15.75" customHeight="1"/>
    <row r="26" ht="15.75" customHeight="1">
      <c r="B26" s="27" t="s">
        <v>28</v>
      </c>
      <c r="C26" s="28"/>
    </row>
    <row r="27" ht="15.75" customHeight="1">
      <c r="B27" s="29" t="s">
        <v>29</v>
      </c>
      <c r="C27" s="29" t="s">
        <v>24</v>
      </c>
    </row>
    <row r="28" ht="15.75" customHeight="1">
      <c r="B28" s="30">
        <v>2019.0</v>
      </c>
      <c r="C28" s="31">
        <v>0.04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B26:C26"/>
  </mergeCells>
  <conditionalFormatting sqref="C4:C24">
    <cfRule type="expression" dxfId="0" priority="1">
      <formula>ISERROR(C4)</formula>
    </cfRule>
  </conditionalFormatting>
  <printOptions horizontalCentered="1"/>
  <pageMargins bottom="0.75" footer="0.0" header="0.0" left="0.7" right="0.7" top="0.75"/>
  <pageSetup orientation="portrait"/>
  <headerFooter>
    <oddFooter>&amp;L000000&amp;F &amp;A&amp;C000000&amp;P of &amp;R000000&amp;D &amp;T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0.0" topLeftCell="A11" activePane="bottomLeft" state="frozen"/>
      <selection activeCell="B12" sqref="B12" pane="bottomLeft"/>
    </sheetView>
  </sheetViews>
  <sheetFormatPr customHeight="1" defaultColWidth="11.22" defaultRowHeight="15.0"/>
  <cols>
    <col customWidth="1" min="1" max="1" width="2.11"/>
    <col customWidth="1" min="2" max="2" width="10.56"/>
    <col customWidth="1" min="3" max="3" width="12.33"/>
    <col customWidth="1" min="4" max="4" width="13.33"/>
    <col customWidth="1" min="5" max="5" width="15.0"/>
    <col customWidth="1" min="6" max="6" width="5.11"/>
    <col customWidth="1" min="7" max="7" width="6.44"/>
    <col customWidth="1" min="8" max="26" width="10.56"/>
  </cols>
  <sheetData>
    <row r="1" ht="10.5" customHeight="1"/>
    <row r="2" ht="15.75" customHeight="1">
      <c r="B2" s="32" t="s">
        <v>30</v>
      </c>
      <c r="C2" s="4"/>
      <c r="D2" s="4"/>
      <c r="E2" s="4"/>
      <c r="F2" s="4"/>
      <c r="G2" s="4"/>
      <c r="H2" s="5"/>
    </row>
    <row r="3" ht="15.75" customHeight="1">
      <c r="B3" s="24" t="s">
        <v>31</v>
      </c>
      <c r="H3" s="33">
        <f>Statement!G12</f>
        <v>46</v>
      </c>
    </row>
    <row r="4" ht="15.75" customHeight="1">
      <c r="B4" s="24" t="s">
        <v>32</v>
      </c>
      <c r="H4" s="34">
        <f>Statement!G16</f>
        <v>4543.342916</v>
      </c>
    </row>
    <row r="5" ht="15.75" customHeight="1">
      <c r="B5" s="24" t="s">
        <v>22</v>
      </c>
      <c r="H5" s="35">
        <f>Rate!C28</f>
        <v>0.04</v>
      </c>
    </row>
    <row r="6" ht="15.75" customHeight="1"/>
    <row r="7" ht="15.75" customHeight="1">
      <c r="B7" s="24" t="s">
        <v>29</v>
      </c>
      <c r="H7" s="24">
        <f>Rate!B28</f>
        <v>2019</v>
      </c>
    </row>
    <row r="8" ht="15.75" customHeight="1">
      <c r="B8" s="24" t="s">
        <v>33</v>
      </c>
      <c r="H8" s="36">
        <f>SUM(H13:H121)</f>
        <v>18.68368872</v>
      </c>
    </row>
    <row r="9" ht="15.75" customHeight="1">
      <c r="B9" s="24" t="s">
        <v>34</v>
      </c>
      <c r="H9" s="37">
        <f>H8*H4</f>
        <v>84886.40479</v>
      </c>
    </row>
    <row r="10" ht="15.75" customHeight="1"/>
    <row r="11" ht="15.75" customHeight="1">
      <c r="B11" s="38" t="s">
        <v>35</v>
      </c>
      <c r="C11" s="4"/>
      <c r="D11" s="4"/>
      <c r="E11" s="4"/>
      <c r="F11" s="4"/>
      <c r="G11" s="4"/>
      <c r="H11" s="5"/>
    </row>
    <row r="12" ht="15.75" customHeight="1">
      <c r="B12" s="39" t="s">
        <v>8</v>
      </c>
      <c r="C12" s="40" t="s">
        <v>21</v>
      </c>
      <c r="D12" s="40" t="s">
        <v>36</v>
      </c>
      <c r="E12" s="40" t="s">
        <v>37</v>
      </c>
      <c r="F12" s="40"/>
      <c r="G12" s="40"/>
      <c r="H12" s="40" t="s">
        <v>38</v>
      </c>
    </row>
    <row r="13" ht="15.75" customHeight="1">
      <c r="B13" s="41">
        <f>IF(H3="",65,H3)</f>
        <v>46</v>
      </c>
      <c r="C13" s="42">
        <f>IF(B13="","",VLOOKUP(B13,QxTable,2))</f>
        <v>0.001722</v>
      </c>
      <c r="D13" s="42">
        <f t="shared" ref="D13:D127" si="1">IF(C13="","",1-C13)</f>
        <v>0.998278</v>
      </c>
      <c r="E13" s="42">
        <f>IF(D13="","",1)</f>
        <v>1</v>
      </c>
      <c r="F13" s="43"/>
      <c r="G13" s="43"/>
      <c r="H13" s="44">
        <f t="shared" ref="H13:H127" si="2">IF(E13="","",E13/(1+$H$5)^(B13-$B$13))</f>
        <v>1</v>
      </c>
    </row>
    <row r="14" ht="15.75" customHeight="1">
      <c r="B14" s="41">
        <f t="shared" ref="B14:B127" si="3">IF(B13&gt;=120,"",B13+1)</f>
        <v>47</v>
      </c>
      <c r="C14" s="42">
        <f>IF(B14="","",VLOOKUP(B14,QxTable,2))</f>
        <v>0.001899</v>
      </c>
      <c r="D14" s="42">
        <f t="shared" si="1"/>
        <v>0.998101</v>
      </c>
      <c r="E14" s="42">
        <f t="shared" ref="E14:E127" si="4">IF(D14="","", E13*D13)</f>
        <v>0.998278</v>
      </c>
      <c r="F14" s="43"/>
      <c r="G14" s="43"/>
      <c r="H14" s="44">
        <f t="shared" si="2"/>
        <v>0.9598826923</v>
      </c>
    </row>
    <row r="15" ht="15.75" customHeight="1">
      <c r="B15" s="41">
        <f t="shared" si="3"/>
        <v>48</v>
      </c>
      <c r="C15" s="42">
        <f>IF(B15="","",VLOOKUP(B15,QxTable,2))</f>
        <v>0.002102</v>
      </c>
      <c r="D15" s="42">
        <f t="shared" si="1"/>
        <v>0.997898</v>
      </c>
      <c r="E15" s="42">
        <f t="shared" si="4"/>
        <v>0.9963822701</v>
      </c>
      <c r="F15" s="43"/>
      <c r="G15" s="43"/>
      <c r="H15" s="44">
        <f t="shared" si="2"/>
        <v>0.9212114183</v>
      </c>
    </row>
    <row r="16" ht="15.75" customHeight="1">
      <c r="B16" s="41">
        <f t="shared" si="3"/>
        <v>49</v>
      </c>
      <c r="C16" s="42">
        <f>IF(B16="","",VLOOKUP(B16,QxTable,2))</f>
        <v>0.002326</v>
      </c>
      <c r="D16" s="42">
        <f t="shared" si="1"/>
        <v>0.997674</v>
      </c>
      <c r="E16" s="42">
        <f t="shared" si="4"/>
        <v>0.9942878745</v>
      </c>
      <c r="F16" s="43"/>
      <c r="G16" s="43"/>
      <c r="H16" s="44">
        <f t="shared" si="2"/>
        <v>0.8839182999</v>
      </c>
    </row>
    <row r="17" ht="15.75" customHeight="1">
      <c r="B17" s="41">
        <f t="shared" si="3"/>
        <v>50</v>
      </c>
      <c r="C17" s="42">
        <f>IF(B17="","",VLOOKUP(B17,QxTable,2))</f>
        <v>0.002579</v>
      </c>
      <c r="D17" s="42">
        <f t="shared" si="1"/>
        <v>0.997421</v>
      </c>
      <c r="E17" s="42">
        <f t="shared" si="4"/>
        <v>0.991975161</v>
      </c>
      <c r="F17" s="43"/>
      <c r="G17" s="43"/>
      <c r="H17" s="44">
        <f t="shared" si="2"/>
        <v>0.847944525</v>
      </c>
    </row>
    <row r="18" ht="15.75" customHeight="1">
      <c r="B18" s="41">
        <f t="shared" si="3"/>
        <v>51</v>
      </c>
      <c r="C18" s="42">
        <f>IF(B18="","",VLOOKUP(B18,QxTable,2))</f>
        <v>0.002872</v>
      </c>
      <c r="D18" s="42">
        <f t="shared" si="1"/>
        <v>0.997128</v>
      </c>
      <c r="E18" s="42">
        <f t="shared" si="4"/>
        <v>0.989416857</v>
      </c>
      <c r="F18" s="43"/>
      <c r="G18" s="43"/>
      <c r="H18" s="44">
        <f t="shared" si="2"/>
        <v>0.8132285347</v>
      </c>
    </row>
    <row r="19" ht="15.75" customHeight="1">
      <c r="B19" s="41">
        <f t="shared" si="3"/>
        <v>52</v>
      </c>
      <c r="C19" s="42">
        <f>IF(B19="","",VLOOKUP(B19,QxTable,2))</f>
        <v>0.003213</v>
      </c>
      <c r="D19" s="42">
        <f t="shared" si="1"/>
        <v>0.996787</v>
      </c>
      <c r="E19" s="42">
        <f t="shared" si="4"/>
        <v>0.9865752518</v>
      </c>
      <c r="F19" s="43"/>
      <c r="G19" s="43"/>
      <c r="H19" s="44">
        <f t="shared" si="2"/>
        <v>0.7797047522</v>
      </c>
    </row>
    <row r="20" ht="15.75" customHeight="1">
      <c r="B20" s="41">
        <f t="shared" si="3"/>
        <v>53</v>
      </c>
      <c r="C20" s="42">
        <f>IF(B20="","",VLOOKUP(B20,QxTable,2))</f>
        <v>0.003584</v>
      </c>
      <c r="D20" s="42">
        <f t="shared" si="1"/>
        <v>0.996416</v>
      </c>
      <c r="E20" s="42">
        <f t="shared" si="4"/>
        <v>0.9834053855</v>
      </c>
      <c r="F20" s="43"/>
      <c r="G20" s="43"/>
      <c r="H20" s="44">
        <f t="shared" si="2"/>
        <v>0.74730727</v>
      </c>
    </row>
    <row r="21" ht="15.75" customHeight="1">
      <c r="B21" s="41">
        <f t="shared" si="3"/>
        <v>54</v>
      </c>
      <c r="C21" s="42">
        <f>IF(B21="","",VLOOKUP(B21,QxTable,2))</f>
        <v>0.003979</v>
      </c>
      <c r="D21" s="42">
        <f t="shared" si="1"/>
        <v>0.996021</v>
      </c>
      <c r="E21" s="42">
        <f t="shared" si="4"/>
        <v>0.9798808606</v>
      </c>
      <c r="F21" s="43"/>
      <c r="G21" s="43"/>
      <c r="H21" s="44">
        <f t="shared" si="2"/>
        <v>0.7159893469</v>
      </c>
    </row>
    <row r="22" ht="15.75" customHeight="1">
      <c r="B22" s="41">
        <f t="shared" si="3"/>
        <v>55</v>
      </c>
      <c r="C22" s="42">
        <f>IF(B22="","",VLOOKUP(B22,QxTable,2))</f>
        <v>0.004425</v>
      </c>
      <c r="D22" s="42">
        <f t="shared" si="1"/>
        <v>0.995575</v>
      </c>
      <c r="E22" s="42">
        <f t="shared" si="4"/>
        <v>0.9759819147</v>
      </c>
      <c r="F22" s="43"/>
      <c r="G22" s="43"/>
      <c r="H22" s="44">
        <f t="shared" si="2"/>
        <v>0.6857119474</v>
      </c>
    </row>
    <row r="23" ht="15.75" customHeight="1">
      <c r="B23" s="41">
        <f t="shared" si="3"/>
        <v>56</v>
      </c>
      <c r="C23" s="42">
        <f>IF(B23="","",VLOOKUP(B23,QxTable,2))</f>
        <v>0.004949</v>
      </c>
      <c r="D23" s="42">
        <f t="shared" si="1"/>
        <v>0.995051</v>
      </c>
      <c r="E23" s="42">
        <f t="shared" si="4"/>
        <v>0.9716631947</v>
      </c>
      <c r="F23" s="43"/>
      <c r="G23" s="43"/>
      <c r="H23" s="44">
        <f t="shared" si="2"/>
        <v>0.6564208385</v>
      </c>
    </row>
    <row r="24" ht="15.75" customHeight="1">
      <c r="B24" s="41">
        <f t="shared" si="3"/>
        <v>57</v>
      </c>
      <c r="C24" s="42">
        <f>IF(B24="","",VLOOKUP(B24,QxTable,2))</f>
        <v>0.005581</v>
      </c>
      <c r="D24" s="42">
        <f t="shared" si="1"/>
        <v>0.994419</v>
      </c>
      <c r="E24" s="42">
        <f t="shared" si="4"/>
        <v>0.9668544335</v>
      </c>
      <c r="F24" s="43"/>
      <c r="G24" s="43"/>
      <c r="H24" s="44">
        <f t="shared" si="2"/>
        <v>0.6280502036</v>
      </c>
    </row>
    <row r="25" ht="15.75" customHeight="1">
      <c r="B25" s="41">
        <f t="shared" si="3"/>
        <v>58</v>
      </c>
      <c r="C25" s="42">
        <f>IF(B25="","",VLOOKUP(B25,QxTable,2))</f>
        <v>0.0063</v>
      </c>
      <c r="D25" s="42">
        <f t="shared" si="1"/>
        <v>0.9937</v>
      </c>
      <c r="E25" s="42">
        <f t="shared" si="4"/>
        <v>0.961458419</v>
      </c>
      <c r="F25" s="43"/>
      <c r="G25" s="43"/>
      <c r="H25" s="44">
        <f t="shared" si="2"/>
        <v>0.6005240918</v>
      </c>
    </row>
    <row r="26" ht="15.75" customHeight="1">
      <c r="B26" s="41">
        <f t="shared" si="3"/>
        <v>59</v>
      </c>
      <c r="C26" s="42">
        <f>IF(B26="","",VLOOKUP(B26,QxTable,2))</f>
        <v>0.00709</v>
      </c>
      <c r="D26" s="42">
        <f t="shared" si="1"/>
        <v>0.99291</v>
      </c>
      <c r="E26" s="42">
        <f t="shared" si="4"/>
        <v>0.9554012309</v>
      </c>
      <c r="F26" s="43"/>
      <c r="G26" s="43"/>
      <c r="H26" s="44">
        <f t="shared" si="2"/>
        <v>0.5737892211</v>
      </c>
    </row>
    <row r="27" ht="15.75" customHeight="1">
      <c r="B27" s="41">
        <f t="shared" si="3"/>
        <v>60</v>
      </c>
      <c r="C27" s="42">
        <f>IF(B27="","",VLOOKUP(B27,QxTable,2))</f>
        <v>0.007976</v>
      </c>
      <c r="D27" s="42">
        <f t="shared" si="1"/>
        <v>0.992024</v>
      </c>
      <c r="E27" s="42">
        <f t="shared" si="4"/>
        <v>0.9486274362</v>
      </c>
      <c r="F27" s="43"/>
      <c r="G27" s="43"/>
      <c r="H27" s="44">
        <f t="shared" si="2"/>
        <v>0.5478087073</v>
      </c>
    </row>
    <row r="28" ht="15.75" customHeight="1">
      <c r="B28" s="41">
        <f t="shared" si="3"/>
        <v>61</v>
      </c>
      <c r="C28" s="42">
        <f>IF(B28="","",VLOOKUP(B28,QxTable,2))</f>
        <v>0.008986</v>
      </c>
      <c r="D28" s="42">
        <f t="shared" si="1"/>
        <v>0.991014</v>
      </c>
      <c r="E28" s="42">
        <f t="shared" si="4"/>
        <v>0.9410611838</v>
      </c>
      <c r="F28" s="43"/>
      <c r="G28" s="43"/>
      <c r="H28" s="44">
        <f t="shared" si="2"/>
        <v>0.5225378702</v>
      </c>
    </row>
    <row r="29" ht="15.75" customHeight="1">
      <c r="B29" s="41">
        <f t="shared" si="3"/>
        <v>62</v>
      </c>
      <c r="C29" s="42">
        <f>IF(B29="","",VLOOKUP(B29,QxTable,2))</f>
        <v>0.010147</v>
      </c>
      <c r="D29" s="42">
        <f t="shared" si="1"/>
        <v>0.989853</v>
      </c>
      <c r="E29" s="42">
        <f t="shared" si="4"/>
        <v>0.932604808</v>
      </c>
      <c r="F29" s="43"/>
      <c r="G29" s="43"/>
      <c r="H29" s="44">
        <f t="shared" si="2"/>
        <v>0.4979253317</v>
      </c>
    </row>
    <row r="30" ht="15.75" customHeight="1">
      <c r="B30" s="41">
        <f t="shared" si="3"/>
        <v>63</v>
      </c>
      <c r="C30" s="42">
        <f>IF(B30="","",VLOOKUP(B30,QxTable,2))</f>
        <v>0.011471</v>
      </c>
      <c r="D30" s="42">
        <f t="shared" si="1"/>
        <v>0.988529</v>
      </c>
      <c r="E30" s="42">
        <f t="shared" si="4"/>
        <v>0.923141667</v>
      </c>
      <c r="F30" s="43"/>
      <c r="G30" s="43"/>
      <c r="H30" s="44">
        <f t="shared" si="2"/>
        <v>0.473916234</v>
      </c>
    </row>
    <row r="31" ht="15.75" customHeight="1">
      <c r="B31" s="41">
        <f t="shared" si="3"/>
        <v>64</v>
      </c>
      <c r="C31" s="42">
        <f>IF(B31="","",VLOOKUP(B31,QxTable,2))</f>
        <v>0.01294</v>
      </c>
      <c r="D31" s="42">
        <f t="shared" si="1"/>
        <v>0.98706</v>
      </c>
      <c r="E31" s="42">
        <f t="shared" si="4"/>
        <v>0.9125523089</v>
      </c>
      <c r="F31" s="43"/>
      <c r="G31" s="43"/>
      <c r="H31" s="44">
        <f t="shared" si="2"/>
        <v>0.4504614816</v>
      </c>
    </row>
    <row r="32" ht="15.75" customHeight="1">
      <c r="B32" s="41">
        <f t="shared" si="3"/>
        <v>65</v>
      </c>
      <c r="C32" s="42">
        <f>IF(B32="","",VLOOKUP(B32,QxTable,2))</f>
        <v>0.014535</v>
      </c>
      <c r="D32" s="42">
        <f t="shared" si="1"/>
        <v>0.985465</v>
      </c>
      <c r="E32" s="42">
        <f t="shared" si="4"/>
        <v>0.900743882</v>
      </c>
      <c r="F32" s="43"/>
      <c r="G32" s="43"/>
      <c r="H32" s="44">
        <f t="shared" si="2"/>
        <v>0.4275312596</v>
      </c>
    </row>
    <row r="33" ht="15.75" customHeight="1">
      <c r="B33" s="41">
        <f t="shared" si="3"/>
        <v>66</v>
      </c>
      <c r="C33" s="42">
        <f>IF(B33="","",VLOOKUP(B33,QxTable,2))</f>
        <v>0.016239</v>
      </c>
      <c r="D33" s="42">
        <f t="shared" si="1"/>
        <v>0.983761</v>
      </c>
      <c r="E33" s="42">
        <f t="shared" si="4"/>
        <v>0.8876515697</v>
      </c>
      <c r="F33" s="43"/>
      <c r="G33" s="43"/>
      <c r="H33" s="44">
        <f t="shared" si="2"/>
        <v>0.4051125892</v>
      </c>
    </row>
    <row r="34" ht="15.75" customHeight="1">
      <c r="B34" s="41">
        <f t="shared" si="3"/>
        <v>67</v>
      </c>
      <c r="C34" s="42">
        <f>IF(B34="","",VLOOKUP(B34,QxTable,2))</f>
        <v>0.018034</v>
      </c>
      <c r="D34" s="42">
        <f t="shared" si="1"/>
        <v>0.981966</v>
      </c>
      <c r="E34" s="42">
        <f t="shared" si="4"/>
        <v>0.8732369959</v>
      </c>
      <c r="F34" s="43"/>
      <c r="G34" s="43"/>
      <c r="H34" s="44">
        <f t="shared" si="2"/>
        <v>0.3832057364</v>
      </c>
    </row>
    <row r="35" ht="15.75" customHeight="1">
      <c r="B35" s="41">
        <f t="shared" si="3"/>
        <v>68</v>
      </c>
      <c r="C35" s="42">
        <f>IF(B35="","",VLOOKUP(B35,QxTable,2))</f>
        <v>0.019859</v>
      </c>
      <c r="D35" s="42">
        <f t="shared" si="1"/>
        <v>0.980141</v>
      </c>
      <c r="E35" s="42">
        <f t="shared" si="4"/>
        <v>0.8574890399</v>
      </c>
      <c r="F35" s="43"/>
      <c r="G35" s="43"/>
      <c r="H35" s="44">
        <f t="shared" si="2"/>
        <v>0.3618221194</v>
      </c>
    </row>
    <row r="36" ht="15.75" customHeight="1">
      <c r="B36" s="41">
        <f t="shared" si="3"/>
        <v>69</v>
      </c>
      <c r="C36" s="42">
        <f>IF(B36="","",VLOOKUP(B36,QxTable,2))</f>
        <v>0.021729</v>
      </c>
      <c r="D36" s="42">
        <f t="shared" si="1"/>
        <v>0.978271</v>
      </c>
      <c r="E36" s="42">
        <f t="shared" si="4"/>
        <v>0.840460165</v>
      </c>
      <c r="F36" s="43"/>
      <c r="G36" s="43"/>
      <c r="H36" s="44">
        <f t="shared" si="2"/>
        <v>0.3409968211</v>
      </c>
    </row>
    <row r="37" ht="15.75" customHeight="1">
      <c r="B37" s="41">
        <f t="shared" si="3"/>
        <v>70</v>
      </c>
      <c r="C37" s="42">
        <f>IF(B37="","",VLOOKUP(B37,QxTable,2))</f>
        <v>0.02373</v>
      </c>
      <c r="D37" s="42">
        <f t="shared" si="1"/>
        <v>0.97627</v>
      </c>
      <c r="E37" s="42">
        <f t="shared" si="4"/>
        <v>0.8221978061</v>
      </c>
      <c r="F37" s="43"/>
      <c r="G37" s="43"/>
      <c r="H37" s="44">
        <f t="shared" si="2"/>
        <v>0.3207570203</v>
      </c>
    </row>
    <row r="38" ht="15.75" customHeight="1">
      <c r="B38" s="41">
        <f t="shared" si="3"/>
        <v>71</v>
      </c>
      <c r="C38" s="42">
        <f>IF(B38="","",VLOOKUP(B38,QxTable,2))</f>
        <v>0.025951</v>
      </c>
      <c r="D38" s="42">
        <f t="shared" si="1"/>
        <v>0.974049</v>
      </c>
      <c r="E38" s="42">
        <f t="shared" si="4"/>
        <v>0.8026870522</v>
      </c>
      <c r="F38" s="43"/>
      <c r="G38" s="43"/>
      <c r="H38" s="44">
        <f t="shared" si="2"/>
        <v>0.3011014002</v>
      </c>
    </row>
    <row r="39" ht="15.75" customHeight="1">
      <c r="B39" s="41">
        <f t="shared" si="3"/>
        <v>72</v>
      </c>
      <c r="C39" s="42">
        <f>IF(B39="","",VLOOKUP(B39,QxTable,2))</f>
        <v>0.028481</v>
      </c>
      <c r="D39" s="42">
        <f t="shared" si="1"/>
        <v>0.971519</v>
      </c>
      <c r="E39" s="42">
        <f t="shared" si="4"/>
        <v>0.7818565205</v>
      </c>
      <c r="F39" s="43"/>
      <c r="G39" s="43"/>
      <c r="H39" s="44">
        <f t="shared" si="2"/>
        <v>0.2820072286</v>
      </c>
    </row>
    <row r="40" ht="15.75" customHeight="1">
      <c r="B40" s="41">
        <f t="shared" si="3"/>
        <v>73</v>
      </c>
      <c r="C40" s="42">
        <f>IF(B40="","",VLOOKUP(B40,QxTable,2))</f>
        <v>0.031201</v>
      </c>
      <c r="D40" s="42">
        <f t="shared" si="1"/>
        <v>0.968799</v>
      </c>
      <c r="E40" s="42">
        <f t="shared" si="4"/>
        <v>0.7595884649</v>
      </c>
      <c r="F40" s="43"/>
      <c r="G40" s="43"/>
      <c r="H40" s="44">
        <f t="shared" si="2"/>
        <v>0.2634378661</v>
      </c>
    </row>
    <row r="41" ht="15.75" customHeight="1">
      <c r="B41" s="41">
        <f t="shared" si="3"/>
        <v>74</v>
      </c>
      <c r="C41" s="42">
        <f>IF(B41="","",VLOOKUP(B41,QxTable,2))</f>
        <v>0.034051</v>
      </c>
      <c r="D41" s="42">
        <f t="shared" si="1"/>
        <v>0.965949</v>
      </c>
      <c r="E41" s="42">
        <f t="shared" si="4"/>
        <v>0.7358885452</v>
      </c>
      <c r="F41" s="43"/>
      <c r="G41" s="43"/>
      <c r="H41" s="44">
        <f t="shared" si="2"/>
        <v>0.2454022512</v>
      </c>
    </row>
    <row r="42" ht="15.75" customHeight="1">
      <c r="B42" s="41">
        <f t="shared" si="3"/>
        <v>75</v>
      </c>
      <c r="C42" s="42">
        <f>IF(B42="","",VLOOKUP(B42,QxTable,2))</f>
        <v>0.037211</v>
      </c>
      <c r="D42" s="42">
        <f t="shared" si="1"/>
        <v>0.962789</v>
      </c>
      <c r="E42" s="42">
        <f t="shared" si="4"/>
        <v>0.7108308044</v>
      </c>
      <c r="F42" s="43"/>
      <c r="G42" s="43"/>
      <c r="H42" s="44">
        <f t="shared" si="2"/>
        <v>0.227928903</v>
      </c>
    </row>
    <row r="43" ht="15.75" customHeight="1">
      <c r="B43" s="41">
        <f t="shared" si="3"/>
        <v>76</v>
      </c>
      <c r="C43" s="42">
        <f>IF(B43="","",VLOOKUP(B43,QxTable,2))</f>
        <v>0.040858</v>
      </c>
      <c r="D43" s="42">
        <f t="shared" si="1"/>
        <v>0.959142</v>
      </c>
      <c r="E43" s="42">
        <f t="shared" si="4"/>
        <v>0.6843800793</v>
      </c>
      <c r="F43" s="43"/>
      <c r="G43" s="43"/>
      <c r="H43" s="44">
        <f t="shared" si="2"/>
        <v>0.2110071544</v>
      </c>
    </row>
    <row r="44" ht="15.75" customHeight="1">
      <c r="B44" s="41">
        <f t="shared" si="3"/>
        <v>77</v>
      </c>
      <c r="C44" s="42">
        <f>IF(B44="","",VLOOKUP(B44,QxTable,2))</f>
        <v>0.045171</v>
      </c>
      <c r="D44" s="42">
        <f t="shared" si="1"/>
        <v>0.954829</v>
      </c>
      <c r="E44" s="42">
        <f t="shared" si="4"/>
        <v>0.656417678</v>
      </c>
      <c r="F44" s="43"/>
      <c r="G44" s="43"/>
      <c r="H44" s="44">
        <f t="shared" si="2"/>
        <v>0.194601754</v>
      </c>
    </row>
    <row r="45" ht="15.75" customHeight="1">
      <c r="B45" s="41">
        <f t="shared" si="3"/>
        <v>78</v>
      </c>
      <c r="C45" s="42">
        <f>IF(B45="","",VLOOKUP(B45,QxTable,2))</f>
        <v>0.050211</v>
      </c>
      <c r="D45" s="42">
        <f t="shared" si="1"/>
        <v>0.949789</v>
      </c>
      <c r="E45" s="42">
        <f t="shared" si="4"/>
        <v>0.6267666351</v>
      </c>
      <c r="F45" s="43"/>
      <c r="G45" s="43"/>
      <c r="H45" s="44">
        <f t="shared" si="2"/>
        <v>0.1786648059</v>
      </c>
    </row>
    <row r="46" ht="15.75" customHeight="1">
      <c r="B46" s="41">
        <f t="shared" si="3"/>
        <v>79</v>
      </c>
      <c r="C46" s="42">
        <f>IF(B46="","",VLOOKUP(B46,QxTable,2))</f>
        <v>0.055861</v>
      </c>
      <c r="D46" s="42">
        <f t="shared" si="1"/>
        <v>0.944139</v>
      </c>
      <c r="E46" s="42">
        <f t="shared" si="4"/>
        <v>0.5952960556</v>
      </c>
      <c r="F46" s="43"/>
      <c r="G46" s="43"/>
      <c r="H46" s="44">
        <f t="shared" si="2"/>
        <v>0.1631671801</v>
      </c>
    </row>
    <row r="47" ht="15.75" customHeight="1">
      <c r="B47" s="41">
        <f t="shared" si="3"/>
        <v>80</v>
      </c>
      <c r="C47" s="42">
        <f>IF(B47="","",VLOOKUP(B47,QxTable,2))</f>
        <v>0.062027</v>
      </c>
      <c r="D47" s="42">
        <f t="shared" si="1"/>
        <v>0.937973</v>
      </c>
      <c r="E47" s="42">
        <f t="shared" si="4"/>
        <v>0.5620422226</v>
      </c>
      <c r="F47" s="43"/>
      <c r="G47" s="43"/>
      <c r="H47" s="44">
        <f t="shared" si="2"/>
        <v>0.1481274022</v>
      </c>
    </row>
    <row r="48" ht="15.75" customHeight="1">
      <c r="B48" s="41">
        <f t="shared" si="3"/>
        <v>81</v>
      </c>
      <c r="C48" s="42">
        <f>IF(B48="","",VLOOKUP(B48,QxTable,2))</f>
        <v>0.068615</v>
      </c>
      <c r="D48" s="42">
        <f t="shared" si="1"/>
        <v>0.931385</v>
      </c>
      <c r="E48" s="42">
        <f t="shared" si="4"/>
        <v>0.5271804297</v>
      </c>
      <c r="F48" s="43"/>
      <c r="G48" s="43"/>
      <c r="H48" s="44">
        <f t="shared" si="2"/>
        <v>0.1335956767</v>
      </c>
    </row>
    <row r="49" ht="15.75" customHeight="1">
      <c r="B49" s="41">
        <f t="shared" si="3"/>
        <v>82</v>
      </c>
      <c r="C49" s="42">
        <f>IF(B49="","",VLOOKUP(B49,QxTable,2))</f>
        <v>0.075532</v>
      </c>
      <c r="D49" s="42">
        <f t="shared" si="1"/>
        <v>0.924468</v>
      </c>
      <c r="E49" s="42">
        <f t="shared" si="4"/>
        <v>0.4910079445</v>
      </c>
      <c r="F49" s="43"/>
      <c r="G49" s="43"/>
      <c r="H49" s="44">
        <f t="shared" si="2"/>
        <v>0.1196432783</v>
      </c>
    </row>
    <row r="50" ht="15.75" customHeight="1">
      <c r="B50" s="41">
        <f t="shared" si="3"/>
        <v>83</v>
      </c>
      <c r="C50" s="42">
        <f>IF(B50="","",VLOOKUP(B50,QxTable,2))</f>
        <v>0.08251</v>
      </c>
      <c r="D50" s="42">
        <f t="shared" si="1"/>
        <v>0.91749</v>
      </c>
      <c r="E50" s="42">
        <f t="shared" si="4"/>
        <v>0.4539211324</v>
      </c>
      <c r="F50" s="43"/>
      <c r="G50" s="43"/>
      <c r="H50" s="44">
        <f t="shared" si="2"/>
        <v>0.1063522905</v>
      </c>
    </row>
    <row r="51" ht="15.75" customHeight="1">
      <c r="B51" s="41">
        <f t="shared" si="3"/>
        <v>84</v>
      </c>
      <c r="C51" s="42">
        <f>IF(B51="","",VLOOKUP(B51,QxTable,2))</f>
        <v>0.089613</v>
      </c>
      <c r="D51" s="42">
        <f t="shared" si="1"/>
        <v>0.910387</v>
      </c>
      <c r="E51" s="42">
        <f t="shared" si="4"/>
        <v>0.4164680998</v>
      </c>
      <c r="F51" s="43"/>
      <c r="G51" s="43"/>
      <c r="H51" s="44">
        <f t="shared" si="2"/>
        <v>0.09382419524</v>
      </c>
    </row>
    <row r="52" ht="15.75" customHeight="1">
      <c r="B52" s="41">
        <f t="shared" si="3"/>
        <v>85</v>
      </c>
      <c r="C52" s="42">
        <f>IF(B52="","",VLOOKUP(B52,QxTable,2))</f>
        <v>0.09724</v>
      </c>
      <c r="D52" s="42">
        <f t="shared" si="1"/>
        <v>0.90276</v>
      </c>
      <c r="E52" s="42">
        <f t="shared" si="4"/>
        <v>0.379147144</v>
      </c>
      <c r="F52" s="43"/>
      <c r="G52" s="43"/>
      <c r="H52" s="44">
        <f t="shared" si="2"/>
        <v>0.08213108426</v>
      </c>
    </row>
    <row r="53" ht="15.75" customHeight="1">
      <c r="B53" s="41">
        <f t="shared" si="3"/>
        <v>86</v>
      </c>
      <c r="C53" s="42">
        <f>IF(B53="","",VLOOKUP(B53,QxTable,2))</f>
        <v>0.105792</v>
      </c>
      <c r="D53" s="42">
        <f t="shared" si="1"/>
        <v>0.894208</v>
      </c>
      <c r="E53" s="42">
        <f t="shared" si="4"/>
        <v>0.3422788757</v>
      </c>
      <c r="F53" s="43"/>
      <c r="G53" s="43"/>
      <c r="H53" s="44">
        <f t="shared" si="2"/>
        <v>0.07129294003</v>
      </c>
    </row>
    <row r="54" ht="15.75" customHeight="1">
      <c r="B54" s="41">
        <f t="shared" si="3"/>
        <v>87</v>
      </c>
      <c r="C54" s="42">
        <f>IF(B54="","",VLOOKUP(B54,QxTable,2))</f>
        <v>0.115671</v>
      </c>
      <c r="D54" s="42">
        <f t="shared" si="1"/>
        <v>0.884329</v>
      </c>
      <c r="E54" s="42">
        <f t="shared" si="4"/>
        <v>0.3060685089</v>
      </c>
      <c r="F54" s="43"/>
      <c r="G54" s="43"/>
      <c r="H54" s="44">
        <f t="shared" si="2"/>
        <v>0.06129876665</v>
      </c>
    </row>
    <row r="55" ht="15.75" customHeight="1">
      <c r="B55" s="41">
        <f t="shared" si="3"/>
        <v>88</v>
      </c>
      <c r="C55" s="42">
        <f>IF(B55="","",VLOOKUP(B55,QxTable,2))</f>
        <v>0.12698</v>
      </c>
      <c r="D55" s="42">
        <f t="shared" si="1"/>
        <v>0.87302</v>
      </c>
      <c r="E55" s="42">
        <f t="shared" si="4"/>
        <v>0.2706652584</v>
      </c>
      <c r="F55" s="43"/>
      <c r="G55" s="43"/>
      <c r="H55" s="44">
        <f t="shared" si="2"/>
        <v>0.05212334328</v>
      </c>
    </row>
    <row r="56" ht="15.75" customHeight="1">
      <c r="B56" s="41">
        <f t="shared" si="3"/>
        <v>89</v>
      </c>
      <c r="C56" s="42">
        <f>IF(B56="","",VLOOKUP(B56,QxTable,2))</f>
        <v>0.139452</v>
      </c>
      <c r="D56" s="42">
        <f t="shared" si="1"/>
        <v>0.860548</v>
      </c>
      <c r="E56" s="42">
        <f t="shared" si="4"/>
        <v>0.2362961839</v>
      </c>
      <c r="F56" s="43"/>
      <c r="G56" s="43"/>
      <c r="H56" s="44">
        <f t="shared" si="2"/>
        <v>0.04375453957</v>
      </c>
    </row>
    <row r="57" ht="15.75" customHeight="1">
      <c r="B57" s="41">
        <f t="shared" si="3"/>
        <v>90</v>
      </c>
      <c r="C57" s="42">
        <f>IF(B57="","",VLOOKUP(B57,QxTable,2))</f>
        <v>0.152931</v>
      </c>
      <c r="D57" s="42">
        <f t="shared" si="1"/>
        <v>0.847069</v>
      </c>
      <c r="E57" s="42">
        <f t="shared" si="4"/>
        <v>0.2033442084</v>
      </c>
      <c r="F57" s="43"/>
      <c r="G57" s="43"/>
      <c r="H57" s="44">
        <f t="shared" si="2"/>
        <v>0.03620469377</v>
      </c>
    </row>
    <row r="58" ht="15.75" customHeight="1">
      <c r="B58" s="41">
        <f t="shared" si="3"/>
        <v>91</v>
      </c>
      <c r="C58" s="42">
        <f>IF(B58="","",VLOOKUP(B58,QxTable,2))</f>
        <v>0.16726</v>
      </c>
      <c r="D58" s="42">
        <f t="shared" si="1"/>
        <v>0.83274</v>
      </c>
      <c r="E58" s="42">
        <f t="shared" si="4"/>
        <v>0.1722465753</v>
      </c>
      <c r="F58" s="43"/>
      <c r="G58" s="43"/>
      <c r="H58" s="44">
        <f t="shared" si="2"/>
        <v>0.02948834014</v>
      </c>
    </row>
    <row r="59" ht="15.75" customHeight="1">
      <c r="B59" s="41">
        <f t="shared" si="3"/>
        <v>92</v>
      </c>
      <c r="C59" s="42">
        <f>IF(B59="","",VLOOKUP(B59,QxTable,2))</f>
        <v>0.182281</v>
      </c>
      <c r="D59" s="42">
        <f t="shared" si="1"/>
        <v>0.817719</v>
      </c>
      <c r="E59" s="42">
        <f t="shared" si="4"/>
        <v>0.1434366131</v>
      </c>
      <c r="F59" s="43"/>
      <c r="G59" s="43"/>
      <c r="H59" s="44">
        <f t="shared" si="2"/>
        <v>0.0236116542</v>
      </c>
    </row>
    <row r="60" ht="15.75" customHeight="1">
      <c r="B60" s="41">
        <f t="shared" si="3"/>
        <v>93</v>
      </c>
      <c r="C60" s="42">
        <f>IF(B60="","",VLOOKUP(B60,QxTable,2))</f>
        <v>0.198392</v>
      </c>
      <c r="D60" s="42">
        <f t="shared" si="1"/>
        <v>0.801608</v>
      </c>
      <c r="E60" s="42">
        <f t="shared" si="4"/>
        <v>0.1172908438</v>
      </c>
      <c r="F60" s="43"/>
      <c r="G60" s="43"/>
      <c r="H60" s="44">
        <f t="shared" si="2"/>
        <v>0.01856509448</v>
      </c>
    </row>
    <row r="61" ht="15.75" customHeight="1">
      <c r="B61" s="41">
        <f t="shared" si="3"/>
        <v>94</v>
      </c>
      <c r="C61" s="42">
        <f>IF(B61="","",VLOOKUP(B61,QxTable,2))</f>
        <v>0.2157</v>
      </c>
      <c r="D61" s="42">
        <f t="shared" si="1"/>
        <v>0.7843</v>
      </c>
      <c r="E61" s="42">
        <f t="shared" si="4"/>
        <v>0.09402127875</v>
      </c>
      <c r="F61" s="43"/>
      <c r="G61" s="43"/>
      <c r="H61" s="44">
        <f t="shared" si="2"/>
        <v>0.0143095464</v>
      </c>
    </row>
    <row r="62" ht="15.75" customHeight="1">
      <c r="B62" s="41">
        <f t="shared" si="3"/>
        <v>95</v>
      </c>
      <c r="C62" s="42">
        <f>IF(B62="","",VLOOKUP(B62,QxTable,2))</f>
        <v>0.233606</v>
      </c>
      <c r="D62" s="42">
        <f t="shared" si="1"/>
        <v>0.766394</v>
      </c>
      <c r="E62" s="42">
        <f t="shared" si="4"/>
        <v>0.07374088892</v>
      </c>
      <c r="F62" s="43"/>
      <c r="G62" s="43"/>
      <c r="H62" s="44">
        <f t="shared" si="2"/>
        <v>0.01079132427</v>
      </c>
    </row>
    <row r="63" ht="15.75" customHeight="1">
      <c r="B63" s="41">
        <f t="shared" si="3"/>
        <v>96</v>
      </c>
      <c r="C63" s="42">
        <f>IF(B63="","",VLOOKUP(B63,QxTable,2))</f>
        <v>0.25151</v>
      </c>
      <c r="D63" s="42">
        <f t="shared" si="1"/>
        <v>0.74849</v>
      </c>
      <c r="E63" s="42">
        <f t="shared" si="4"/>
        <v>0.05651457482</v>
      </c>
      <c r="F63" s="43"/>
      <c r="G63" s="43"/>
      <c r="H63" s="44">
        <f t="shared" si="2"/>
        <v>0.007952313628</v>
      </c>
    </row>
    <row r="64" ht="15.75" customHeight="1">
      <c r="B64" s="41">
        <f t="shared" si="3"/>
        <v>97</v>
      </c>
      <c r="C64" s="42">
        <f>IF(B64="","",VLOOKUP(B64,QxTable,2))</f>
        <v>0.268815</v>
      </c>
      <c r="D64" s="42">
        <f t="shared" si="1"/>
        <v>0.731185</v>
      </c>
      <c r="E64" s="42">
        <f t="shared" si="4"/>
        <v>0.04230059411</v>
      </c>
      <c r="F64" s="43"/>
      <c r="G64" s="43"/>
      <c r="H64" s="44">
        <f t="shared" si="2"/>
        <v>0.005723295411</v>
      </c>
    </row>
    <row r="65" ht="15.75" customHeight="1">
      <c r="B65" s="41">
        <f t="shared" si="3"/>
        <v>98</v>
      </c>
      <c r="C65" s="42">
        <f>IF(B65="","",VLOOKUP(B65,QxTable,2))</f>
        <v>0.285277</v>
      </c>
      <c r="D65" s="42">
        <f t="shared" si="1"/>
        <v>0.714723</v>
      </c>
      <c r="E65" s="42">
        <f t="shared" si="4"/>
        <v>0.0309295599</v>
      </c>
      <c r="F65" s="43"/>
      <c r="G65" s="43"/>
      <c r="H65" s="44">
        <f t="shared" si="2"/>
        <v>0.00402383438</v>
      </c>
    </row>
    <row r="66" ht="15.75" customHeight="1">
      <c r="B66" s="41">
        <f t="shared" si="3"/>
        <v>99</v>
      </c>
      <c r="C66" s="42">
        <f>IF(B66="","",VLOOKUP(B66,QxTable,2))</f>
        <v>0.301298</v>
      </c>
      <c r="D66" s="42">
        <f t="shared" si="1"/>
        <v>0.698702</v>
      </c>
      <c r="E66" s="42">
        <f t="shared" si="4"/>
        <v>0.02210606784</v>
      </c>
      <c r="F66" s="43"/>
      <c r="G66" s="43"/>
      <c r="H66" s="44">
        <f t="shared" si="2"/>
        <v>0.002765314403</v>
      </c>
    </row>
    <row r="67" ht="15.75" customHeight="1">
      <c r="B67" s="41">
        <f t="shared" si="3"/>
        <v>100</v>
      </c>
      <c r="C67" s="42">
        <f>IF(B67="","",VLOOKUP(B67,QxTable,2))</f>
        <v>0.317238</v>
      </c>
      <c r="D67" s="42">
        <f t="shared" si="1"/>
        <v>0.682762</v>
      </c>
      <c r="E67" s="42">
        <f t="shared" si="4"/>
        <v>0.01544555381</v>
      </c>
      <c r="F67" s="43"/>
      <c r="G67" s="43"/>
      <c r="H67" s="44">
        <f t="shared" si="2"/>
        <v>0.001857817985</v>
      </c>
    </row>
    <row r="68" ht="15.75" customHeight="1">
      <c r="B68" s="41">
        <f t="shared" si="3"/>
        <v>101</v>
      </c>
      <c r="C68" s="42">
        <f>IF(B68="","",VLOOKUP(B68,QxTable,2))</f>
        <v>0.333461</v>
      </c>
      <c r="D68" s="42">
        <f t="shared" si="1"/>
        <v>0.666539</v>
      </c>
      <c r="E68" s="42">
        <f t="shared" si="4"/>
        <v>0.01054563721</v>
      </c>
      <c r="F68" s="43"/>
      <c r="G68" s="43"/>
      <c r="H68" s="44">
        <f t="shared" si="2"/>
        <v>0.00121966108</v>
      </c>
    </row>
    <row r="69" ht="15.75" customHeight="1">
      <c r="B69" s="41">
        <f t="shared" si="3"/>
        <v>102</v>
      </c>
      <c r="C69" s="42">
        <f>IF(B69="","",VLOOKUP(B69,QxTable,2))</f>
        <v>0.35033</v>
      </c>
      <c r="D69" s="42">
        <f t="shared" si="1"/>
        <v>0.64967</v>
      </c>
      <c r="E69" s="42">
        <f t="shared" si="4"/>
        <v>0.007029078483</v>
      </c>
      <c r="F69" s="43"/>
      <c r="G69" s="43"/>
      <c r="H69" s="44">
        <f t="shared" si="2"/>
        <v>0.0007816843043</v>
      </c>
    </row>
    <row r="70" ht="15.75" customHeight="1">
      <c r="B70" s="41">
        <f t="shared" si="3"/>
        <v>103</v>
      </c>
      <c r="C70" s="42">
        <f>IF(B70="","",VLOOKUP(B70,QxTable,2))</f>
        <v>0.368542</v>
      </c>
      <c r="D70" s="42">
        <f t="shared" si="1"/>
        <v>0.631458</v>
      </c>
      <c r="E70" s="42">
        <f t="shared" si="4"/>
        <v>0.004566581418</v>
      </c>
      <c r="F70" s="43"/>
      <c r="G70" s="43"/>
      <c r="H70" s="44">
        <f t="shared" si="2"/>
        <v>0.0004883046557</v>
      </c>
    </row>
    <row r="71" ht="15.75" customHeight="1">
      <c r="B71" s="41">
        <f t="shared" si="3"/>
        <v>104</v>
      </c>
      <c r="C71" s="42">
        <f>IF(B71="","",VLOOKUP(B71,QxTable,2))</f>
        <v>0.387855</v>
      </c>
      <c r="D71" s="42">
        <f t="shared" si="1"/>
        <v>0.612145</v>
      </c>
      <c r="E71" s="42">
        <f t="shared" si="4"/>
        <v>0.002883604369</v>
      </c>
      <c r="F71" s="43"/>
      <c r="G71" s="43"/>
      <c r="H71" s="44">
        <f t="shared" si="2"/>
        <v>0.0002964845013</v>
      </c>
    </row>
    <row r="72" ht="15.75" customHeight="1">
      <c r="B72" s="41">
        <f t="shared" si="3"/>
        <v>105</v>
      </c>
      <c r="C72" s="42">
        <f>IF(B72="","",VLOOKUP(B72,QxTable,2))</f>
        <v>0.407224</v>
      </c>
      <c r="D72" s="42">
        <f t="shared" si="1"/>
        <v>0.592776</v>
      </c>
      <c r="E72" s="42">
        <f t="shared" si="4"/>
        <v>0.001765183996</v>
      </c>
      <c r="F72" s="43"/>
      <c r="G72" s="43"/>
      <c r="H72" s="44">
        <f t="shared" si="2"/>
        <v>0.0001745110625</v>
      </c>
    </row>
    <row r="73" ht="15.75" customHeight="1">
      <c r="B73" s="41">
        <f t="shared" si="3"/>
        <v>106</v>
      </c>
      <c r="C73" s="42">
        <f>IF(B73="","",VLOOKUP(B73,QxTable,2))</f>
        <v>0.425599</v>
      </c>
      <c r="D73" s="42">
        <f t="shared" si="1"/>
        <v>0.574401</v>
      </c>
      <c r="E73" s="42">
        <f t="shared" si="4"/>
        <v>0.001046358709</v>
      </c>
      <c r="F73" s="43"/>
      <c r="G73" s="43"/>
      <c r="H73" s="44">
        <f t="shared" si="2"/>
        <v>0.00009946727846</v>
      </c>
    </row>
    <row r="74" ht="15.75" customHeight="1">
      <c r="B74" s="41">
        <f t="shared" si="3"/>
        <v>107</v>
      </c>
      <c r="C74" s="42">
        <f>IF(B74="","",VLOOKUP(B74,QxTable,2))</f>
        <v>0.441935</v>
      </c>
      <c r="D74" s="42">
        <f t="shared" si="1"/>
        <v>0.558065</v>
      </c>
      <c r="E74" s="42">
        <f t="shared" si="4"/>
        <v>0.0006010294886</v>
      </c>
      <c r="F74" s="43"/>
      <c r="G74" s="43"/>
      <c r="H74" s="44">
        <f t="shared" si="2"/>
        <v>0.00005493663867</v>
      </c>
    </row>
    <row r="75" ht="15.75" customHeight="1">
      <c r="B75" s="41">
        <f t="shared" si="3"/>
        <v>108</v>
      </c>
      <c r="C75" s="42">
        <f>IF(B75="","",VLOOKUP(B75,QxTable,2))</f>
        <v>0.457553</v>
      </c>
      <c r="D75" s="42">
        <f t="shared" si="1"/>
        <v>0.542447</v>
      </c>
      <c r="E75" s="42">
        <f t="shared" si="4"/>
        <v>0.0003354135216</v>
      </c>
      <c r="F75" s="43"/>
      <c r="G75" s="43"/>
      <c r="H75" s="44">
        <f t="shared" si="2"/>
        <v>0.00002947905313</v>
      </c>
    </row>
    <row r="76" ht="15.75" customHeight="1">
      <c r="B76" s="41">
        <f t="shared" si="3"/>
        <v>109</v>
      </c>
      <c r="C76" s="42">
        <f>IF(B76="","",VLOOKUP(B76,QxTable,2))</f>
        <v>0.47315</v>
      </c>
      <c r="D76" s="42">
        <f t="shared" si="1"/>
        <v>0.52685</v>
      </c>
      <c r="E76" s="42">
        <f t="shared" si="4"/>
        <v>0.0001819440585</v>
      </c>
      <c r="F76" s="43"/>
      <c r="G76" s="43"/>
      <c r="H76" s="44">
        <f t="shared" si="2"/>
        <v>0.00001537579224</v>
      </c>
    </row>
    <row r="77" ht="15.75" customHeight="1">
      <c r="B77" s="41">
        <f t="shared" si="3"/>
        <v>110</v>
      </c>
      <c r="C77" s="42">
        <f>IF(B77="","",VLOOKUP(B77,QxTable,2))</f>
        <v>0.486745</v>
      </c>
      <c r="D77" s="42">
        <f t="shared" si="1"/>
        <v>0.513255</v>
      </c>
      <c r="E77" s="42">
        <f t="shared" si="4"/>
        <v>0.00009585722724</v>
      </c>
      <c r="F77" s="43"/>
      <c r="G77" s="43"/>
      <c r="H77" s="44">
        <f t="shared" si="2"/>
        <v>0.000007789169369</v>
      </c>
    </row>
    <row r="78" ht="15.75" customHeight="1">
      <c r="B78" s="41">
        <f t="shared" si="3"/>
        <v>111</v>
      </c>
      <c r="C78" s="42">
        <f>IF(B78="","",VLOOKUP(B78,QxTable,2))</f>
        <v>0.496356</v>
      </c>
      <c r="D78" s="42">
        <f t="shared" si="1"/>
        <v>0.503644</v>
      </c>
      <c r="E78" s="42">
        <f t="shared" si="4"/>
        <v>0.00004919920117</v>
      </c>
      <c r="F78" s="43"/>
      <c r="G78" s="43"/>
      <c r="H78" s="44">
        <f t="shared" si="2"/>
        <v>0.000003844067428</v>
      </c>
    </row>
    <row r="79" ht="15.75" customHeight="1">
      <c r="B79" s="41">
        <f t="shared" si="3"/>
        <v>112</v>
      </c>
      <c r="C79" s="42">
        <f>IF(B79="","",VLOOKUP(B79,QxTable,2))</f>
        <v>0.5</v>
      </c>
      <c r="D79" s="42">
        <f t="shared" si="1"/>
        <v>0.5</v>
      </c>
      <c r="E79" s="42">
        <f t="shared" si="4"/>
        <v>0.00002477888247</v>
      </c>
      <c r="F79" s="43"/>
      <c r="G79" s="43"/>
      <c r="H79" s="44">
        <f t="shared" si="2"/>
        <v>0.000001861578361</v>
      </c>
    </row>
    <row r="80" ht="15.75" customHeight="1">
      <c r="B80" s="41">
        <f t="shared" si="3"/>
        <v>113</v>
      </c>
      <c r="C80" s="42">
        <f>IF(B80="","",VLOOKUP(B80,QxTable,2))</f>
        <v>0.5</v>
      </c>
      <c r="D80" s="42">
        <f t="shared" si="1"/>
        <v>0.5</v>
      </c>
      <c r="E80" s="42">
        <f t="shared" si="4"/>
        <v>0.00001238944124</v>
      </c>
      <c r="F80" s="43"/>
      <c r="G80" s="43"/>
      <c r="H80" s="44">
        <f t="shared" si="2"/>
        <v>0.0000008949895967</v>
      </c>
    </row>
    <row r="81" ht="15.75" customHeight="1">
      <c r="B81" s="41">
        <f t="shared" si="3"/>
        <v>114</v>
      </c>
      <c r="C81" s="42">
        <f>IF(B81="","",VLOOKUP(B81,QxTable,2))</f>
        <v>0.5</v>
      </c>
      <c r="D81" s="42">
        <f t="shared" si="1"/>
        <v>0.5</v>
      </c>
      <c r="E81" s="42">
        <f t="shared" si="4"/>
        <v>0.000006194720618</v>
      </c>
      <c r="F81" s="43"/>
      <c r="G81" s="43"/>
      <c r="H81" s="44">
        <f t="shared" si="2"/>
        <v>0.0000004302834599</v>
      </c>
    </row>
    <row r="82" ht="15.75" customHeight="1">
      <c r="B82" s="41">
        <f t="shared" si="3"/>
        <v>115</v>
      </c>
      <c r="C82" s="42">
        <f>IF(B82="","",VLOOKUP(B82,QxTable,2))</f>
        <v>0.5</v>
      </c>
      <c r="D82" s="42">
        <f t="shared" si="1"/>
        <v>0.5</v>
      </c>
      <c r="E82" s="42">
        <f t="shared" si="4"/>
        <v>0.000003097360309</v>
      </c>
      <c r="F82" s="43"/>
      <c r="G82" s="43"/>
      <c r="H82" s="44">
        <f t="shared" si="2"/>
        <v>0.000000206867048</v>
      </c>
    </row>
    <row r="83" ht="15.75" customHeight="1">
      <c r="B83" s="41">
        <f t="shared" si="3"/>
        <v>116</v>
      </c>
      <c r="C83" s="42">
        <f>IF(B83="","",VLOOKUP(B83,QxTable,2))</f>
        <v>0.5</v>
      </c>
      <c r="D83" s="42">
        <f t="shared" si="1"/>
        <v>0.5</v>
      </c>
      <c r="E83" s="42">
        <f t="shared" si="4"/>
        <v>0.000001548680155</v>
      </c>
      <c r="F83" s="43"/>
      <c r="G83" s="43"/>
      <c r="H83" s="44">
        <f t="shared" si="2"/>
        <v>0.00000009945531156</v>
      </c>
    </row>
    <row r="84" ht="15.75" customHeight="1">
      <c r="B84" s="41">
        <f t="shared" si="3"/>
        <v>117</v>
      </c>
      <c r="C84" s="42">
        <f>IF(B84="","",VLOOKUP(B84,QxTable,2))</f>
        <v>0.5</v>
      </c>
      <c r="D84" s="42">
        <f t="shared" si="1"/>
        <v>0.5</v>
      </c>
      <c r="E84" s="42">
        <f t="shared" si="4"/>
        <v>0.0000007743400773</v>
      </c>
      <c r="F84" s="43"/>
      <c r="G84" s="43"/>
      <c r="H84" s="44">
        <f t="shared" si="2"/>
        <v>0.00000004781505363</v>
      </c>
    </row>
    <row r="85" ht="15.75" customHeight="1">
      <c r="B85" s="41">
        <f t="shared" si="3"/>
        <v>118</v>
      </c>
      <c r="C85" s="42">
        <f>IF(B85="","",VLOOKUP(B85,QxTable,2))</f>
        <v>0.5</v>
      </c>
      <c r="D85" s="42">
        <f t="shared" si="1"/>
        <v>0.5</v>
      </c>
      <c r="E85" s="42">
        <f t="shared" si="4"/>
        <v>0.0000003871700386</v>
      </c>
      <c r="F85" s="43"/>
      <c r="G85" s="43"/>
      <c r="H85" s="44">
        <f t="shared" si="2"/>
        <v>0.00000002298800655</v>
      </c>
    </row>
    <row r="86" ht="15.75" customHeight="1">
      <c r="B86" s="41">
        <f t="shared" si="3"/>
        <v>119</v>
      </c>
      <c r="C86" s="42">
        <f>IF(B86="","",VLOOKUP(B86,QxTable,2))</f>
        <v>0.5</v>
      </c>
      <c r="D86" s="42">
        <f t="shared" si="1"/>
        <v>0.5</v>
      </c>
      <c r="E86" s="42">
        <f t="shared" si="4"/>
        <v>0.0000001935850193</v>
      </c>
      <c r="F86" s="43"/>
      <c r="G86" s="43"/>
      <c r="H86" s="44">
        <f t="shared" si="2"/>
        <v>0.00000001105192623</v>
      </c>
    </row>
    <row r="87" ht="15.75" customHeight="1">
      <c r="B87" s="41">
        <f t="shared" si="3"/>
        <v>120</v>
      </c>
      <c r="C87" s="42">
        <f>IF(B87="","",VLOOKUP(B87,QxTable,2))</f>
        <v>1</v>
      </c>
      <c r="D87" s="42">
        <f t="shared" si="1"/>
        <v>0</v>
      </c>
      <c r="E87" s="42">
        <f t="shared" si="4"/>
        <v>0.00000009679250966</v>
      </c>
      <c r="F87" s="43"/>
      <c r="G87" s="43"/>
      <c r="H87" s="44">
        <f t="shared" si="2"/>
        <v>0.000000005313426071</v>
      </c>
    </row>
    <row r="88" ht="15.75" customHeight="1">
      <c r="B88" s="24" t="str">
        <f t="shared" si="3"/>
        <v/>
      </c>
      <c r="C88" s="42" t="str">
        <f>IF(B88="","",VLOOKUP(B88,QxTable,2))</f>
        <v/>
      </c>
      <c r="D88" s="42" t="str">
        <f t="shared" si="1"/>
        <v/>
      </c>
      <c r="E88" s="42" t="str">
        <f t="shared" si="4"/>
        <v/>
      </c>
      <c r="F88" s="43"/>
      <c r="G88" s="43"/>
      <c r="H88" s="42" t="str">
        <f t="shared" si="2"/>
        <v/>
      </c>
    </row>
    <row r="89" ht="15.75" customHeight="1">
      <c r="B89" s="24" t="str">
        <f t="shared" si="3"/>
        <v/>
      </c>
      <c r="C89" s="42" t="str">
        <f>IF(B89="","",VLOOKUP(B89,QxTable,2))</f>
        <v/>
      </c>
      <c r="D89" s="42" t="str">
        <f t="shared" si="1"/>
        <v/>
      </c>
      <c r="E89" s="42" t="str">
        <f t="shared" si="4"/>
        <v/>
      </c>
      <c r="F89" s="43"/>
      <c r="G89" s="43"/>
      <c r="H89" s="42" t="str">
        <f t="shared" si="2"/>
        <v/>
      </c>
    </row>
    <row r="90" ht="15.75" customHeight="1">
      <c r="B90" s="24" t="str">
        <f t="shared" si="3"/>
        <v/>
      </c>
      <c r="C90" s="42" t="str">
        <f>IF(B90="","",VLOOKUP(B90,QxTable,2))</f>
        <v/>
      </c>
      <c r="D90" s="42" t="str">
        <f t="shared" si="1"/>
        <v/>
      </c>
      <c r="E90" s="42" t="str">
        <f t="shared" si="4"/>
        <v/>
      </c>
      <c r="F90" s="43"/>
      <c r="G90" s="43"/>
      <c r="H90" s="42" t="str">
        <f t="shared" si="2"/>
        <v/>
      </c>
    </row>
    <row r="91" ht="15.75" customHeight="1">
      <c r="B91" s="24" t="str">
        <f t="shared" si="3"/>
        <v/>
      </c>
      <c r="C91" s="42" t="str">
        <f>IF(B91="","",VLOOKUP(B91,QxTable,2))</f>
        <v/>
      </c>
      <c r="D91" s="42" t="str">
        <f t="shared" si="1"/>
        <v/>
      </c>
      <c r="E91" s="42" t="str">
        <f t="shared" si="4"/>
        <v/>
      </c>
      <c r="F91" s="43"/>
      <c r="G91" s="43"/>
      <c r="H91" s="42" t="str">
        <f t="shared" si="2"/>
        <v/>
      </c>
    </row>
    <row r="92" ht="15.75" customHeight="1">
      <c r="B92" s="24" t="str">
        <f t="shared" si="3"/>
        <v/>
      </c>
      <c r="C92" s="42" t="str">
        <f>IF(B92="","",VLOOKUP(B92,QxTable,2))</f>
        <v/>
      </c>
      <c r="D92" s="42" t="str">
        <f t="shared" si="1"/>
        <v/>
      </c>
      <c r="E92" s="42" t="str">
        <f t="shared" si="4"/>
        <v/>
      </c>
      <c r="F92" s="43"/>
      <c r="G92" s="43"/>
      <c r="H92" s="42" t="str">
        <f t="shared" si="2"/>
        <v/>
      </c>
    </row>
    <row r="93" ht="15.75" customHeight="1">
      <c r="B93" s="24" t="str">
        <f t="shared" si="3"/>
        <v/>
      </c>
      <c r="C93" s="42" t="str">
        <f>IF(B93="","",VLOOKUP(B93,QxTable,2))</f>
        <v/>
      </c>
      <c r="D93" s="42" t="str">
        <f t="shared" si="1"/>
        <v/>
      </c>
      <c r="E93" s="42" t="str">
        <f t="shared" si="4"/>
        <v/>
      </c>
      <c r="F93" s="43"/>
      <c r="G93" s="43"/>
      <c r="H93" s="42" t="str">
        <f t="shared" si="2"/>
        <v/>
      </c>
    </row>
    <row r="94" ht="15.75" customHeight="1">
      <c r="B94" s="24" t="str">
        <f t="shared" si="3"/>
        <v/>
      </c>
      <c r="C94" s="42" t="str">
        <f>IF(B94="","",VLOOKUP(B94,QxTable,2))</f>
        <v/>
      </c>
      <c r="D94" s="42" t="str">
        <f t="shared" si="1"/>
        <v/>
      </c>
      <c r="E94" s="42" t="str">
        <f t="shared" si="4"/>
        <v/>
      </c>
      <c r="F94" s="43"/>
      <c r="G94" s="43"/>
      <c r="H94" s="42" t="str">
        <f t="shared" si="2"/>
        <v/>
      </c>
    </row>
    <row r="95" ht="15.75" customHeight="1">
      <c r="B95" s="24" t="str">
        <f t="shared" si="3"/>
        <v/>
      </c>
      <c r="C95" s="42" t="str">
        <f>IF(B95="","",VLOOKUP(B95,QxTable,2))</f>
        <v/>
      </c>
      <c r="D95" s="42" t="str">
        <f t="shared" si="1"/>
        <v/>
      </c>
      <c r="E95" s="42" t="str">
        <f t="shared" si="4"/>
        <v/>
      </c>
      <c r="F95" s="43"/>
      <c r="G95" s="43"/>
      <c r="H95" s="42" t="str">
        <f t="shared" si="2"/>
        <v/>
      </c>
    </row>
    <row r="96" ht="15.75" customHeight="1">
      <c r="B96" s="24" t="str">
        <f t="shared" si="3"/>
        <v/>
      </c>
      <c r="C96" s="42" t="str">
        <f>IF(B96="","",VLOOKUP(B96,QxTable,2))</f>
        <v/>
      </c>
      <c r="D96" s="42" t="str">
        <f t="shared" si="1"/>
        <v/>
      </c>
      <c r="E96" s="42" t="str">
        <f t="shared" si="4"/>
        <v/>
      </c>
      <c r="F96" s="43"/>
      <c r="G96" s="43"/>
      <c r="H96" s="42" t="str">
        <f t="shared" si="2"/>
        <v/>
      </c>
    </row>
    <row r="97" ht="15.75" customHeight="1">
      <c r="B97" s="24" t="str">
        <f t="shared" si="3"/>
        <v/>
      </c>
      <c r="C97" s="42" t="str">
        <f>IF(B97="","",VLOOKUP(B97,QxTable,2))</f>
        <v/>
      </c>
      <c r="D97" s="42" t="str">
        <f t="shared" si="1"/>
        <v/>
      </c>
      <c r="E97" s="42" t="str">
        <f t="shared" si="4"/>
        <v/>
      </c>
      <c r="F97" s="43"/>
      <c r="G97" s="43"/>
      <c r="H97" s="42" t="str">
        <f t="shared" si="2"/>
        <v/>
      </c>
    </row>
    <row r="98" ht="15.75" customHeight="1">
      <c r="B98" s="24" t="str">
        <f t="shared" si="3"/>
        <v/>
      </c>
      <c r="C98" s="42" t="str">
        <f>IF(B98="","",VLOOKUP(B98,QxTable,2))</f>
        <v/>
      </c>
      <c r="D98" s="42" t="str">
        <f t="shared" si="1"/>
        <v/>
      </c>
      <c r="E98" s="42" t="str">
        <f t="shared" si="4"/>
        <v/>
      </c>
      <c r="F98" s="43"/>
      <c r="G98" s="43"/>
      <c r="H98" s="42" t="str">
        <f t="shared" si="2"/>
        <v/>
      </c>
    </row>
    <row r="99" ht="15.75" customHeight="1">
      <c r="B99" s="24" t="str">
        <f t="shared" si="3"/>
        <v/>
      </c>
      <c r="C99" s="42" t="str">
        <f>IF(B99="","",VLOOKUP(B99,QxTable,2))</f>
        <v/>
      </c>
      <c r="D99" s="42" t="str">
        <f t="shared" si="1"/>
        <v/>
      </c>
      <c r="E99" s="42" t="str">
        <f t="shared" si="4"/>
        <v/>
      </c>
      <c r="F99" s="43"/>
      <c r="G99" s="43"/>
      <c r="H99" s="42" t="str">
        <f t="shared" si="2"/>
        <v/>
      </c>
    </row>
    <row r="100" ht="15.75" customHeight="1">
      <c r="B100" s="24" t="str">
        <f t="shared" si="3"/>
        <v/>
      </c>
      <c r="C100" s="42" t="str">
        <f>IF(B100="","",VLOOKUP(B100,QxTable,2))</f>
        <v/>
      </c>
      <c r="D100" s="42" t="str">
        <f t="shared" si="1"/>
        <v/>
      </c>
      <c r="E100" s="42" t="str">
        <f t="shared" si="4"/>
        <v/>
      </c>
      <c r="F100" s="43"/>
      <c r="G100" s="43"/>
      <c r="H100" s="42" t="str">
        <f t="shared" si="2"/>
        <v/>
      </c>
    </row>
    <row r="101" ht="15.75" customHeight="1">
      <c r="B101" s="24" t="str">
        <f t="shared" si="3"/>
        <v/>
      </c>
      <c r="C101" s="42" t="str">
        <f>IF(B101="","",VLOOKUP(B101,QxTable,2))</f>
        <v/>
      </c>
      <c r="D101" s="42" t="str">
        <f t="shared" si="1"/>
        <v/>
      </c>
      <c r="E101" s="42" t="str">
        <f t="shared" si="4"/>
        <v/>
      </c>
      <c r="F101" s="43"/>
      <c r="G101" s="43"/>
      <c r="H101" s="42" t="str">
        <f t="shared" si="2"/>
        <v/>
      </c>
    </row>
    <row r="102" ht="15.75" customHeight="1">
      <c r="B102" s="24" t="str">
        <f t="shared" si="3"/>
        <v/>
      </c>
      <c r="C102" s="42" t="str">
        <f>IF(B102="","",VLOOKUP(B102,QxTable,2))</f>
        <v/>
      </c>
      <c r="D102" s="42" t="str">
        <f t="shared" si="1"/>
        <v/>
      </c>
      <c r="E102" s="42" t="str">
        <f t="shared" si="4"/>
        <v/>
      </c>
      <c r="F102" s="43"/>
      <c r="G102" s="43"/>
      <c r="H102" s="42" t="str">
        <f t="shared" si="2"/>
        <v/>
      </c>
    </row>
    <row r="103" ht="15.75" customHeight="1">
      <c r="B103" s="24" t="str">
        <f t="shared" si="3"/>
        <v/>
      </c>
      <c r="C103" s="42" t="str">
        <f>IF(B103="","",VLOOKUP(B103,QxTable,2))</f>
        <v/>
      </c>
      <c r="D103" s="42" t="str">
        <f t="shared" si="1"/>
        <v/>
      </c>
      <c r="E103" s="42" t="str">
        <f t="shared" si="4"/>
        <v/>
      </c>
      <c r="F103" s="43"/>
      <c r="G103" s="43"/>
      <c r="H103" s="42" t="str">
        <f t="shared" si="2"/>
        <v/>
      </c>
    </row>
    <row r="104" ht="15.75" customHeight="1">
      <c r="B104" s="24" t="str">
        <f t="shared" si="3"/>
        <v/>
      </c>
      <c r="C104" s="42" t="str">
        <f>IF(B104="","",VLOOKUP(B104,QxTable,2))</f>
        <v/>
      </c>
      <c r="D104" s="42" t="str">
        <f t="shared" si="1"/>
        <v/>
      </c>
      <c r="E104" s="42" t="str">
        <f t="shared" si="4"/>
        <v/>
      </c>
      <c r="F104" s="43"/>
      <c r="G104" s="43"/>
      <c r="H104" s="42" t="str">
        <f t="shared" si="2"/>
        <v/>
      </c>
    </row>
    <row r="105" ht="15.75" customHeight="1">
      <c r="B105" s="24" t="str">
        <f t="shared" si="3"/>
        <v/>
      </c>
      <c r="C105" s="42" t="str">
        <f>IF(B105="","",VLOOKUP(B105,QxTable,2))</f>
        <v/>
      </c>
      <c r="D105" s="42" t="str">
        <f t="shared" si="1"/>
        <v/>
      </c>
      <c r="E105" s="42" t="str">
        <f t="shared" si="4"/>
        <v/>
      </c>
      <c r="F105" s="43"/>
      <c r="G105" s="43"/>
      <c r="H105" s="42" t="str">
        <f t="shared" si="2"/>
        <v/>
      </c>
    </row>
    <row r="106" ht="15.75" customHeight="1">
      <c r="B106" s="24" t="str">
        <f t="shared" si="3"/>
        <v/>
      </c>
      <c r="C106" s="42" t="str">
        <f>IF(B106="","",VLOOKUP(B106,QxTable,2))</f>
        <v/>
      </c>
      <c r="D106" s="42" t="str">
        <f t="shared" si="1"/>
        <v/>
      </c>
      <c r="E106" s="42" t="str">
        <f t="shared" si="4"/>
        <v/>
      </c>
      <c r="F106" s="43"/>
      <c r="G106" s="43"/>
      <c r="H106" s="42" t="str">
        <f t="shared" si="2"/>
        <v/>
      </c>
    </row>
    <row r="107" ht="15.75" customHeight="1">
      <c r="B107" s="24" t="str">
        <f t="shared" si="3"/>
        <v/>
      </c>
      <c r="C107" s="42" t="str">
        <f>IF(B107="","",VLOOKUP(B107,QxTable,2))</f>
        <v/>
      </c>
      <c r="D107" s="42" t="str">
        <f t="shared" si="1"/>
        <v/>
      </c>
      <c r="E107" s="42" t="str">
        <f t="shared" si="4"/>
        <v/>
      </c>
      <c r="F107" s="43"/>
      <c r="G107" s="43"/>
      <c r="H107" s="42" t="str">
        <f t="shared" si="2"/>
        <v/>
      </c>
    </row>
    <row r="108" ht="15.75" customHeight="1">
      <c r="B108" s="24" t="str">
        <f t="shared" si="3"/>
        <v/>
      </c>
      <c r="C108" s="42" t="str">
        <f>IF(B108="","",VLOOKUP(B108,QxTable,2))</f>
        <v/>
      </c>
      <c r="D108" s="42" t="str">
        <f t="shared" si="1"/>
        <v/>
      </c>
      <c r="E108" s="42" t="str">
        <f t="shared" si="4"/>
        <v/>
      </c>
      <c r="F108" s="43"/>
      <c r="G108" s="43"/>
      <c r="H108" s="42" t="str">
        <f t="shared" si="2"/>
        <v/>
      </c>
    </row>
    <row r="109" ht="15.75" customHeight="1">
      <c r="B109" s="24" t="str">
        <f t="shared" si="3"/>
        <v/>
      </c>
      <c r="C109" s="42" t="str">
        <f>IF(B109="","",VLOOKUP(B109,QxTable,2))</f>
        <v/>
      </c>
      <c r="D109" s="42" t="str">
        <f t="shared" si="1"/>
        <v/>
      </c>
      <c r="E109" s="42" t="str">
        <f t="shared" si="4"/>
        <v/>
      </c>
      <c r="F109" s="43"/>
      <c r="G109" s="43"/>
      <c r="H109" s="42" t="str">
        <f t="shared" si="2"/>
        <v/>
      </c>
    </row>
    <row r="110" ht="15.75" customHeight="1">
      <c r="B110" s="24" t="str">
        <f t="shared" si="3"/>
        <v/>
      </c>
      <c r="C110" s="42" t="str">
        <f>IF(B110="","",VLOOKUP(B110,QxTable,2))</f>
        <v/>
      </c>
      <c r="D110" s="42" t="str">
        <f t="shared" si="1"/>
        <v/>
      </c>
      <c r="E110" s="42" t="str">
        <f t="shared" si="4"/>
        <v/>
      </c>
      <c r="F110" s="43"/>
      <c r="G110" s="43"/>
      <c r="H110" s="42" t="str">
        <f t="shared" si="2"/>
        <v/>
      </c>
    </row>
    <row r="111" ht="15.75" customHeight="1">
      <c r="B111" s="24" t="str">
        <f t="shared" si="3"/>
        <v/>
      </c>
      <c r="C111" s="42" t="str">
        <f>IF(B111="","",VLOOKUP(B111,QxTable,2))</f>
        <v/>
      </c>
      <c r="D111" s="42" t="str">
        <f t="shared" si="1"/>
        <v/>
      </c>
      <c r="E111" s="42" t="str">
        <f t="shared" si="4"/>
        <v/>
      </c>
      <c r="F111" s="43"/>
      <c r="G111" s="43"/>
      <c r="H111" s="42" t="str">
        <f t="shared" si="2"/>
        <v/>
      </c>
    </row>
    <row r="112" ht="15.75" customHeight="1">
      <c r="B112" s="24" t="str">
        <f t="shared" si="3"/>
        <v/>
      </c>
      <c r="C112" s="42" t="str">
        <f>IF(B112="","",VLOOKUP(B112,QxTable,2))</f>
        <v/>
      </c>
      <c r="D112" s="42" t="str">
        <f t="shared" si="1"/>
        <v/>
      </c>
      <c r="E112" s="42" t="str">
        <f t="shared" si="4"/>
        <v/>
      </c>
      <c r="F112" s="43"/>
      <c r="G112" s="43"/>
      <c r="H112" s="42" t="str">
        <f t="shared" si="2"/>
        <v/>
      </c>
    </row>
    <row r="113" ht="15.75" customHeight="1">
      <c r="B113" s="24" t="str">
        <f t="shared" si="3"/>
        <v/>
      </c>
      <c r="C113" s="42" t="str">
        <f>IF(B113="","",VLOOKUP(B113,QxTable,2))</f>
        <v/>
      </c>
      <c r="D113" s="42" t="str">
        <f t="shared" si="1"/>
        <v/>
      </c>
      <c r="E113" s="42" t="str">
        <f t="shared" si="4"/>
        <v/>
      </c>
      <c r="F113" s="43"/>
      <c r="G113" s="43"/>
      <c r="H113" s="42" t="str">
        <f t="shared" si="2"/>
        <v/>
      </c>
    </row>
    <row r="114" ht="15.75" customHeight="1">
      <c r="B114" s="24" t="str">
        <f t="shared" si="3"/>
        <v/>
      </c>
      <c r="C114" s="42" t="str">
        <f>IF(B114="","",VLOOKUP(B114,QxTable,2))</f>
        <v/>
      </c>
      <c r="D114" s="42" t="str">
        <f t="shared" si="1"/>
        <v/>
      </c>
      <c r="E114" s="42" t="str">
        <f t="shared" si="4"/>
        <v/>
      </c>
      <c r="F114" s="43"/>
      <c r="G114" s="43"/>
      <c r="H114" s="42" t="str">
        <f t="shared" si="2"/>
        <v/>
      </c>
    </row>
    <row r="115" ht="15.75" customHeight="1">
      <c r="B115" s="24" t="str">
        <f t="shared" si="3"/>
        <v/>
      </c>
      <c r="C115" s="42" t="str">
        <f>IF(B115="","",VLOOKUP(B115,QxTable,2))</f>
        <v/>
      </c>
      <c r="D115" s="42" t="str">
        <f t="shared" si="1"/>
        <v/>
      </c>
      <c r="E115" s="42" t="str">
        <f t="shared" si="4"/>
        <v/>
      </c>
      <c r="F115" s="43"/>
      <c r="G115" s="43"/>
      <c r="H115" s="42" t="str">
        <f t="shared" si="2"/>
        <v/>
      </c>
    </row>
    <row r="116" ht="15.75" customHeight="1">
      <c r="B116" s="24" t="str">
        <f t="shared" si="3"/>
        <v/>
      </c>
      <c r="C116" s="42" t="str">
        <f>IF(B116="","",VLOOKUP(B116,QxTable,2))</f>
        <v/>
      </c>
      <c r="D116" s="42" t="str">
        <f t="shared" si="1"/>
        <v/>
      </c>
      <c r="E116" s="42" t="str">
        <f t="shared" si="4"/>
        <v/>
      </c>
      <c r="F116" s="43"/>
      <c r="G116" s="43"/>
      <c r="H116" s="42" t="str">
        <f t="shared" si="2"/>
        <v/>
      </c>
    </row>
    <row r="117" ht="15.75" customHeight="1">
      <c r="B117" s="24" t="str">
        <f t="shared" si="3"/>
        <v/>
      </c>
      <c r="C117" s="42" t="str">
        <f>IF(B117="","",VLOOKUP(B117,QxTable,2))</f>
        <v/>
      </c>
      <c r="D117" s="42" t="str">
        <f t="shared" si="1"/>
        <v/>
      </c>
      <c r="E117" s="42" t="str">
        <f t="shared" si="4"/>
        <v/>
      </c>
      <c r="F117" s="43"/>
      <c r="G117" s="43"/>
      <c r="H117" s="42" t="str">
        <f t="shared" si="2"/>
        <v/>
      </c>
    </row>
    <row r="118" ht="15.75" customHeight="1">
      <c r="B118" s="24" t="str">
        <f t="shared" si="3"/>
        <v/>
      </c>
      <c r="C118" s="42" t="str">
        <f>IF(B118="","",VLOOKUP(B118,QxTable,2))</f>
        <v/>
      </c>
      <c r="D118" s="42" t="str">
        <f t="shared" si="1"/>
        <v/>
      </c>
      <c r="E118" s="42" t="str">
        <f t="shared" si="4"/>
        <v/>
      </c>
      <c r="F118" s="43"/>
      <c r="G118" s="43"/>
      <c r="H118" s="42" t="str">
        <f t="shared" si="2"/>
        <v/>
      </c>
    </row>
    <row r="119" ht="15.75" customHeight="1">
      <c r="B119" s="24" t="str">
        <f t="shared" si="3"/>
        <v/>
      </c>
      <c r="C119" s="42" t="str">
        <f>IF(B119="","",VLOOKUP(B119,QxTable,2))</f>
        <v/>
      </c>
      <c r="D119" s="42" t="str">
        <f t="shared" si="1"/>
        <v/>
      </c>
      <c r="E119" s="42" t="str">
        <f t="shared" si="4"/>
        <v/>
      </c>
      <c r="F119" s="43"/>
      <c r="G119" s="43"/>
      <c r="H119" s="42" t="str">
        <f t="shared" si="2"/>
        <v/>
      </c>
    </row>
    <row r="120" ht="15.75" customHeight="1">
      <c r="B120" s="24" t="str">
        <f t="shared" si="3"/>
        <v/>
      </c>
      <c r="C120" s="42" t="str">
        <f>IF(B120="","",VLOOKUP(B120,QxTable,2))</f>
        <v/>
      </c>
      <c r="D120" s="42" t="str">
        <f t="shared" si="1"/>
        <v/>
      </c>
      <c r="E120" s="42" t="str">
        <f t="shared" si="4"/>
        <v/>
      </c>
      <c r="F120" s="43"/>
      <c r="G120" s="43"/>
      <c r="H120" s="42" t="str">
        <f t="shared" si="2"/>
        <v/>
      </c>
    </row>
    <row r="121" ht="15.75" customHeight="1">
      <c r="B121" s="24" t="str">
        <f t="shared" si="3"/>
        <v/>
      </c>
      <c r="C121" s="42" t="str">
        <f>IF(B121="","",VLOOKUP(B121,QxTable,2))</f>
        <v/>
      </c>
      <c r="D121" s="42" t="str">
        <f t="shared" si="1"/>
        <v/>
      </c>
      <c r="E121" s="42" t="str">
        <f t="shared" si="4"/>
        <v/>
      </c>
      <c r="F121" s="43"/>
      <c r="G121" s="43"/>
      <c r="H121" s="42" t="str">
        <f t="shared" si="2"/>
        <v/>
      </c>
    </row>
    <row r="122" ht="15.75" customHeight="1">
      <c r="B122" s="24" t="str">
        <f t="shared" si="3"/>
        <v/>
      </c>
      <c r="C122" s="42" t="str">
        <f>IF(B122="","",VLOOKUP(B122,QxTable,2))</f>
        <v/>
      </c>
      <c r="D122" s="42" t="str">
        <f t="shared" si="1"/>
        <v/>
      </c>
      <c r="E122" s="42" t="str">
        <f t="shared" si="4"/>
        <v/>
      </c>
      <c r="F122" s="43"/>
      <c r="G122" s="43"/>
      <c r="H122" s="42" t="str">
        <f t="shared" si="2"/>
        <v/>
      </c>
    </row>
    <row r="123" ht="15.75" customHeight="1">
      <c r="B123" s="24" t="str">
        <f t="shared" si="3"/>
        <v/>
      </c>
      <c r="C123" s="42" t="str">
        <f>IF(B123="","",VLOOKUP(B123,QxTable,2))</f>
        <v/>
      </c>
      <c r="D123" s="42" t="str">
        <f t="shared" si="1"/>
        <v/>
      </c>
      <c r="E123" s="42" t="str">
        <f t="shared" si="4"/>
        <v/>
      </c>
      <c r="F123" s="43"/>
      <c r="G123" s="43"/>
      <c r="H123" s="42" t="str">
        <f t="shared" si="2"/>
        <v/>
      </c>
    </row>
    <row r="124" ht="15.75" customHeight="1">
      <c r="B124" s="24" t="str">
        <f t="shared" si="3"/>
        <v/>
      </c>
      <c r="C124" s="42" t="str">
        <f>IF(B124="","",VLOOKUP(B124,QxTable,2))</f>
        <v/>
      </c>
      <c r="D124" s="42" t="str">
        <f t="shared" si="1"/>
        <v/>
      </c>
      <c r="E124" s="42" t="str">
        <f t="shared" si="4"/>
        <v/>
      </c>
      <c r="F124" s="43"/>
      <c r="G124" s="43"/>
      <c r="H124" s="42" t="str">
        <f t="shared" si="2"/>
        <v/>
      </c>
    </row>
    <row r="125" ht="15.75" customHeight="1">
      <c r="B125" s="24" t="str">
        <f t="shared" si="3"/>
        <v/>
      </c>
      <c r="C125" s="42" t="str">
        <f>IF(B125="","",VLOOKUP(B125,QxTable,2))</f>
        <v/>
      </c>
      <c r="D125" s="42" t="str">
        <f t="shared" si="1"/>
        <v/>
      </c>
      <c r="E125" s="42" t="str">
        <f t="shared" si="4"/>
        <v/>
      </c>
      <c r="F125" s="43"/>
      <c r="G125" s="43"/>
      <c r="H125" s="42" t="str">
        <f t="shared" si="2"/>
        <v/>
      </c>
    </row>
    <row r="126" ht="15.75" customHeight="1">
      <c r="B126" s="24" t="str">
        <f t="shared" si="3"/>
        <v/>
      </c>
      <c r="C126" s="42" t="str">
        <f>IF(B126="","",VLOOKUP(B126,QxTable,2))</f>
        <v/>
      </c>
      <c r="D126" s="42" t="str">
        <f t="shared" si="1"/>
        <v/>
      </c>
      <c r="E126" s="42" t="str">
        <f t="shared" si="4"/>
        <v/>
      </c>
      <c r="F126" s="43"/>
      <c r="G126" s="43"/>
      <c r="H126" s="42" t="str">
        <f t="shared" si="2"/>
        <v/>
      </c>
    </row>
    <row r="127" ht="15.75" customHeight="1">
      <c r="B127" s="24" t="str">
        <f t="shared" si="3"/>
        <v/>
      </c>
      <c r="C127" s="42" t="str">
        <f>IF(B127="","",VLOOKUP(B127,QxTable,2))</f>
        <v/>
      </c>
      <c r="D127" s="42" t="str">
        <f t="shared" si="1"/>
        <v/>
      </c>
      <c r="E127" s="42" t="str">
        <f t="shared" si="4"/>
        <v/>
      </c>
      <c r="F127" s="43"/>
      <c r="G127" s="43"/>
      <c r="H127" s="42" t="str">
        <f t="shared" si="2"/>
        <v/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11:H11"/>
  </mergeCells>
  <printOptions horizontalCentered="1"/>
  <pageMargins bottom="0.75" footer="0.0" header="0.0" left="0.7" right="0.7" top="0.75"/>
  <pageSetup orientation="portrait"/>
  <headerFooter>
    <oddFooter>&amp;L000000&amp;F &amp;A&amp;C000000&amp;P of &amp;R000000&amp;D &amp;T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2" width="1.67"/>
    <col customWidth="1" min="3" max="3" width="37.0"/>
    <col customWidth="1" min="4" max="4" width="6.0"/>
    <col customWidth="1" min="5" max="5" width="5.44"/>
    <col customWidth="1" min="6" max="6" width="4.0"/>
    <col customWidth="1" min="7" max="7" width="23.44"/>
    <col customWidth="1" min="8" max="8" width="2.33"/>
    <col customWidth="1" min="9" max="26" width="10.56"/>
  </cols>
  <sheetData>
    <row r="1" ht="9.0" customHeight="1"/>
    <row r="2" ht="9.0" customHeight="1">
      <c r="B2" s="45"/>
      <c r="C2" s="46"/>
      <c r="D2" s="46"/>
      <c r="E2" s="46"/>
      <c r="F2" s="46"/>
      <c r="G2" s="46"/>
      <c r="H2" s="47"/>
    </row>
    <row r="3" ht="15.75" customHeight="1">
      <c r="B3" s="48"/>
      <c r="C3" s="49" t="s">
        <v>39</v>
      </c>
      <c r="D3" s="4"/>
      <c r="E3" s="4"/>
      <c r="F3" s="4"/>
      <c r="G3" s="5"/>
      <c r="H3" s="50"/>
    </row>
    <row r="4" ht="6.75" customHeight="1">
      <c r="B4" s="48"/>
      <c r="C4" s="51"/>
      <c r="D4" s="51"/>
      <c r="E4" s="51"/>
      <c r="F4" s="51"/>
      <c r="G4" s="51"/>
      <c r="H4" s="50"/>
    </row>
    <row r="5" ht="15.75" customHeight="1">
      <c r="B5" s="48"/>
      <c r="C5" s="51" t="s">
        <v>3</v>
      </c>
      <c r="D5" s="51"/>
      <c r="E5" s="51"/>
      <c r="F5" s="51"/>
      <c r="G5" s="52" t="str">
        <f>VLOOKUP($G$26,RecordTable,2,FALSE)</f>
        <v>Aho,Diane M</v>
      </c>
      <c r="H5" s="50"/>
    </row>
    <row r="6" ht="15.75" customHeight="1">
      <c r="B6" s="48"/>
      <c r="C6" s="51"/>
      <c r="D6" s="51"/>
      <c r="E6" s="51"/>
      <c r="F6" s="51"/>
      <c r="G6" s="51"/>
      <c r="H6" s="50"/>
    </row>
    <row r="7" ht="15.75" customHeight="1">
      <c r="B7" s="48"/>
      <c r="C7" s="51" t="s">
        <v>6</v>
      </c>
      <c r="D7" s="51"/>
      <c r="E7" s="51"/>
      <c r="F7" s="51"/>
      <c r="G7" s="53">
        <f>VLOOKUP($G$26,RecordTable,5,FALSE)</f>
        <v>26458</v>
      </c>
      <c r="H7" s="50"/>
    </row>
    <row r="8" ht="15.75" customHeight="1">
      <c r="B8" s="48"/>
      <c r="C8" s="51" t="s">
        <v>7</v>
      </c>
      <c r="D8" s="51"/>
      <c r="E8" s="51"/>
      <c r="F8" s="51"/>
      <c r="G8" s="53">
        <f>VLOOKUP($G$26,RecordTable,6,FALSE)</f>
        <v>40973</v>
      </c>
      <c r="H8" s="50"/>
    </row>
    <row r="9" ht="15.75" customHeight="1">
      <c r="B9" s="48"/>
      <c r="C9" s="51" t="s">
        <v>40</v>
      </c>
      <c r="D9" s="51"/>
      <c r="E9" s="51"/>
      <c r="F9" s="51"/>
      <c r="G9" s="53">
        <f>IF(AND(MONTH(G8)=1,DAY(G8)=1),EDATE(G8,12),IF(DATE(YEAR(G8),MONTH(G8),DAY(G8))&lt;DATE(YEAR(G8),7,2),DATE(YEAR(G8)+1,7,1),DATE(YEAR(G8)+2,1,1)))</f>
        <v>41456</v>
      </c>
      <c r="H9" s="50"/>
    </row>
    <row r="10" ht="15.75" customHeight="1">
      <c r="B10" s="48"/>
      <c r="C10" s="51" t="s">
        <v>41</v>
      </c>
      <c r="D10" s="51"/>
      <c r="E10" s="51"/>
      <c r="F10" s="51"/>
      <c r="G10" s="53">
        <f>MAX(EOMONTH(G7-1,12*65),EOMONTH(G8-1,12*5))+1</f>
        <v>50222</v>
      </c>
      <c r="H10" s="50"/>
    </row>
    <row r="11" ht="15.75" customHeight="1">
      <c r="B11" s="48"/>
      <c r="C11" s="51" t="s">
        <v>4</v>
      </c>
      <c r="D11" s="51"/>
      <c r="E11" s="51"/>
      <c r="F11" s="51"/>
      <c r="G11" s="54">
        <f>VLOOKUP($G$26,RecordTable,3,FALSE)</f>
        <v>96000</v>
      </c>
      <c r="H11" s="50"/>
    </row>
    <row r="12" ht="15.75" customHeight="1">
      <c r="B12" s="48"/>
      <c r="C12" s="51" t="s">
        <v>42</v>
      </c>
      <c r="D12" s="51"/>
      <c r="E12" s="51"/>
      <c r="F12" s="51"/>
      <c r="G12" s="54">
        <f>ROUNDDOWN( VLOOKUP($G$26,RecordTable,7,FALSE),0)</f>
        <v>46</v>
      </c>
      <c r="H12" s="50"/>
    </row>
    <row r="13" ht="15.75" customHeight="1">
      <c r="B13" s="48"/>
      <c r="C13" s="51" t="s">
        <v>43</v>
      </c>
      <c r="D13" s="51"/>
      <c r="E13" s="51"/>
      <c r="F13" s="51"/>
      <c r="G13" s="55">
        <f>(Record!G3-G9)/365.25</f>
        <v>5.503080082</v>
      </c>
      <c r="H13" s="50"/>
      <c r="J13" s="24">
        <f>FIND(",",VLOOKUP($G$26,RecordTable,2,FALSE))</f>
        <v>4</v>
      </c>
    </row>
    <row r="14" ht="15.75" customHeight="1">
      <c r="B14" s="48"/>
      <c r="C14" s="51" t="s">
        <v>44</v>
      </c>
      <c r="D14" s="51"/>
      <c r="E14" s="51"/>
      <c r="F14" s="51"/>
      <c r="G14" s="56">
        <f>2%*G11*G13</f>
        <v>10565.91376</v>
      </c>
      <c r="H14" s="50"/>
    </row>
    <row r="15" ht="15.75" customHeight="1">
      <c r="B15" s="48"/>
      <c r="C15" s="51" t="s">
        <v>45</v>
      </c>
      <c r="D15" s="51"/>
      <c r="E15" s="51"/>
      <c r="F15" s="51"/>
      <c r="G15" s="19">
        <f>IF(G12&lt;65,1-(3%*(65-G12)),IF(G10&lt;Record!G3,1-(3%*((G10-Record!G3)/365.25)),1))</f>
        <v>0.43</v>
      </c>
      <c r="H15" s="50"/>
    </row>
    <row r="16" ht="15.75" customHeight="1">
      <c r="B16" s="48"/>
      <c r="C16" s="51" t="s">
        <v>46</v>
      </c>
      <c r="D16" s="51"/>
      <c r="E16" s="51"/>
      <c r="F16" s="51"/>
      <c r="G16" s="57">
        <f>G14*G15</f>
        <v>4543.342916</v>
      </c>
      <c r="H16" s="50"/>
    </row>
    <row r="17" ht="15.75" customHeight="1">
      <c r="B17" s="48"/>
      <c r="C17" s="51" t="s">
        <v>47</v>
      </c>
      <c r="D17" s="51"/>
      <c r="E17" s="51"/>
      <c r="F17" s="51"/>
      <c r="G17" s="58">
        <f>Annuity!H9</f>
        <v>84886.40479</v>
      </c>
      <c r="H17" s="50"/>
    </row>
    <row r="18" ht="15.75" customHeight="1">
      <c r="B18" s="48"/>
      <c r="C18" s="51"/>
      <c r="D18" s="51"/>
      <c r="E18" s="51"/>
      <c r="F18" s="51"/>
      <c r="G18" s="51"/>
      <c r="H18" s="50"/>
    </row>
    <row r="19" ht="15.75" customHeight="1">
      <c r="B19" s="48"/>
      <c r="C19" s="51" t="s">
        <v>48</v>
      </c>
      <c r="D19" s="51"/>
      <c r="E19" s="51"/>
      <c r="F19" s="51"/>
      <c r="G19" s="54">
        <f>10*G11</f>
        <v>960000</v>
      </c>
      <c r="H19" s="50"/>
    </row>
    <row r="20" ht="15.75" customHeight="1">
      <c r="B20" s="48"/>
      <c r="C20" s="51" t="s">
        <v>49</v>
      </c>
      <c r="D20" s="51"/>
      <c r="E20" s="51"/>
      <c r="F20" s="51"/>
      <c r="G20" s="59">
        <f>G17/G19</f>
        <v>0.08842333832</v>
      </c>
      <c r="H20" s="50"/>
    </row>
    <row r="21" ht="15.75" customHeight="1">
      <c r="B21" s="48"/>
      <c r="C21" s="51"/>
      <c r="D21" s="51"/>
      <c r="E21" s="51"/>
      <c r="F21" s="51"/>
      <c r="G21" s="51"/>
      <c r="H21" s="50"/>
    </row>
    <row r="22" ht="15.75" customHeight="1">
      <c r="B22" s="48"/>
      <c r="C22" s="51"/>
      <c r="D22" s="51"/>
      <c r="E22" s="51"/>
      <c r="F22" s="51"/>
      <c r="G22" s="51"/>
      <c r="H22" s="50"/>
    </row>
    <row r="23" ht="15.75" customHeight="1">
      <c r="B23" s="48"/>
      <c r="C23" s="60" t="str">
        <f>"This statement is prepared on "&amp;TEXT(WORKDAY(DATE(YEAR(Record!G3),5,1),7),"mmmm d, yyyy")</f>
        <v>This statement is prepared on May 10, 2019</v>
      </c>
      <c r="D23" s="4"/>
      <c r="E23" s="4"/>
      <c r="F23" s="4"/>
      <c r="G23" s="5"/>
      <c r="H23" s="50"/>
    </row>
    <row r="24" ht="12.0" customHeight="1">
      <c r="B24" s="61"/>
      <c r="C24" s="62"/>
      <c r="D24" s="62"/>
      <c r="E24" s="62"/>
      <c r="F24" s="62"/>
      <c r="G24" s="62"/>
      <c r="H24" s="63"/>
    </row>
    <row r="25" ht="15.75" customHeight="1"/>
    <row r="26" ht="15.75" customHeight="1">
      <c r="C26" s="24" t="s">
        <v>50</v>
      </c>
      <c r="G26" s="64">
        <v>50005.0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3:G3"/>
    <mergeCell ref="C23:G23"/>
  </mergeCells>
  <dataValidations>
    <dataValidation type="decimal" allowBlank="1" showInputMessage="1" showErrorMessage="1" prompt="Enter Employee ID Number - ID must be an ID number of a current employee with no spaces or commas." sqref="G26">
      <formula1>50001.0</formula1>
      <formula2>50010.0</formula2>
    </dataValidation>
  </dataValidations>
  <printOptions horizontalCentered="1"/>
  <pageMargins bottom="0.75" footer="0.0" header="0.0" left="0.7" right="0.7" top="0.75"/>
  <pageSetup orientation="portrait"/>
  <headerFooter>
    <oddFooter>&amp;L000000&amp;F &amp;A&amp;C000000&amp;P of &amp;R000000&amp;D &amp;T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.44"/>
    <col customWidth="1" min="2" max="2" width="13.78"/>
    <col customWidth="1" hidden="1" min="3" max="3" width="2.78"/>
    <col customWidth="1" min="4" max="7" width="10.67"/>
    <col customWidth="1" min="8" max="8" width="10.78"/>
    <col customWidth="1" min="9" max="26" width="10.56"/>
  </cols>
  <sheetData>
    <row r="1" ht="7.5" customHeight="1"/>
    <row r="2" ht="10.5" customHeight="1">
      <c r="B2" s="65" t="s">
        <v>51</v>
      </c>
      <c r="C2" s="66"/>
      <c r="D2" s="66"/>
      <c r="E2" s="66"/>
      <c r="F2" s="66"/>
      <c r="G2" s="66"/>
      <c r="H2" s="67"/>
    </row>
    <row r="3" ht="6.0" customHeight="1">
      <c r="B3" s="68"/>
      <c r="C3" s="69"/>
      <c r="D3" s="69"/>
      <c r="E3" s="69"/>
      <c r="F3" s="69"/>
      <c r="G3" s="69"/>
      <c r="H3" s="70"/>
    </row>
    <row r="4" ht="9.0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2.75" customHeight="1"/>
    <row r="13" ht="15.75" hidden="1" customHeight="1"/>
    <row r="14" ht="1.5" hidden="1" customHeight="1"/>
    <row r="15" ht="15.75" customHeight="1"/>
    <row r="16" ht="15.75" customHeight="1"/>
    <row r="17" ht="15.75" customHeight="1"/>
    <row r="18" ht="12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3"/>
  </mergeCells>
  <printOptions horizontalCentered="1"/>
  <pageMargins bottom="0.75" footer="0.0" header="0.0" left="0.7" right="0.7" top="0.75"/>
  <pageSetup orientation="portrait"/>
  <headerFooter>
    <oddFooter>&amp;L000000&amp;F &amp;A&amp;C000000&amp;P of &amp;R000000&amp;D &amp;T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4.44"/>
    <col customWidth="1" min="2" max="2" width="14.0"/>
    <col customWidth="1" hidden="1" min="3" max="3" width="20.44"/>
    <col customWidth="1" min="4" max="4" width="14.33"/>
    <col customWidth="1" min="5" max="5" width="12.67"/>
    <col customWidth="1" min="6" max="6" width="14.33"/>
    <col customWidth="1" min="7" max="7" width="12.67"/>
    <col customWidth="1" min="8" max="8" width="14.33"/>
    <col customWidth="1" min="9" max="60" width="10.56"/>
  </cols>
  <sheetData>
    <row r="1" ht="15.75" customHeight="1">
      <c r="B1" s="51"/>
    </row>
    <row r="2" ht="15.75" customHeight="1">
      <c r="B2" s="92"/>
      <c r="C2" s="4"/>
      <c r="D2" s="4"/>
      <c r="E2" s="4"/>
      <c r="F2" s="4"/>
      <c r="G2" s="4"/>
      <c r="H2" s="5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hidden="1" customHeight="1"/>
    <row r="17" ht="15.75" hidden="1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2"/>
  </mergeCells>
  <printOptions horizontalCentered="1"/>
  <pageMargins bottom="0.75" footer="0.0" header="0.0" left="0.7" right="0.7" top="0.75"/>
  <pageSetup orientation="portrait"/>
  <headerFooter>
    <oddFooter>&amp;L000000&amp;F &amp;A&amp;C000000&amp;P of &amp;R000000&amp;D &amp;T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.11"/>
    <col customWidth="1" min="2" max="4" width="10.56"/>
    <col customWidth="1" min="5" max="5" width="11.11"/>
    <col customWidth="1" min="6" max="6" width="14.11"/>
    <col customWidth="1" min="7" max="7" width="13.67"/>
    <col customWidth="1" min="8" max="26" width="10.56"/>
  </cols>
  <sheetData>
    <row r="1" ht="6.0" customHeight="1"/>
    <row r="2" ht="15.75" customHeight="1"/>
    <row r="3" ht="15.75" customHeight="1">
      <c r="B3" s="1" t="s">
        <v>0</v>
      </c>
      <c r="G3" s="2">
        <v>43466.0</v>
      </c>
    </row>
    <row r="4" ht="15.75" customHeight="1"/>
    <row r="5" ht="15.75" customHeight="1">
      <c r="B5" s="109" t="s">
        <v>1</v>
      </c>
      <c r="C5" s="110"/>
      <c r="D5" s="110"/>
      <c r="E5" s="110"/>
      <c r="F5" s="110"/>
      <c r="G5" s="110"/>
      <c r="H5" s="110"/>
      <c r="I5" s="28"/>
    </row>
    <row r="6" ht="15.75" customHeight="1">
      <c r="B6" s="111" t="s">
        <v>2</v>
      </c>
      <c r="C6" s="111" t="s">
        <v>3</v>
      </c>
      <c r="D6" s="111" t="s">
        <v>4</v>
      </c>
      <c r="E6" s="111" t="s">
        <v>5</v>
      </c>
      <c r="F6" s="111" t="s">
        <v>6</v>
      </c>
      <c r="G6" s="111" t="s">
        <v>7</v>
      </c>
      <c r="H6" s="111" t="s">
        <v>8</v>
      </c>
      <c r="I6" s="111" t="s">
        <v>9</v>
      </c>
    </row>
    <row r="7" ht="15.75" customHeight="1">
      <c r="B7" s="112">
        <v>50002.0</v>
      </c>
      <c r="C7" s="113" t="s">
        <v>11</v>
      </c>
      <c r="D7" s="114">
        <v>99000.0</v>
      </c>
      <c r="E7" s="114">
        <v>91000.0</v>
      </c>
      <c r="F7" s="115">
        <v>19785.0</v>
      </c>
      <c r="G7" s="115">
        <v>42616.0</v>
      </c>
      <c r="H7" s="116">
        <f t="shared" ref="H7:I7" si="1">($G$3-F7)/365.25</f>
        <v>64.83504449</v>
      </c>
      <c r="I7" s="112">
        <f t="shared" si="1"/>
        <v>2.327173169</v>
      </c>
    </row>
    <row r="8" ht="15.75" customHeight="1">
      <c r="B8" s="112">
        <v>50007.0</v>
      </c>
      <c r="C8" s="113" t="s">
        <v>16</v>
      </c>
      <c r="D8" s="114">
        <v>100000.0</v>
      </c>
      <c r="E8" s="114">
        <v>92000.0</v>
      </c>
      <c r="F8" s="115">
        <v>20070.0</v>
      </c>
      <c r="G8" s="115">
        <v>32743.0</v>
      </c>
      <c r="H8" s="116">
        <f t="shared" ref="H8:I8" si="2">($G$3-F8)/365.25</f>
        <v>64.05475702</v>
      </c>
      <c r="I8" s="112">
        <f t="shared" si="2"/>
        <v>29.35797399</v>
      </c>
    </row>
    <row r="9" ht="15.75" customHeight="1">
      <c r="B9" s="112">
        <v>50004.0</v>
      </c>
      <c r="C9" s="113" t="s">
        <v>13</v>
      </c>
      <c r="D9" s="114">
        <v>97000.0</v>
      </c>
      <c r="E9" s="114">
        <v>89000.0</v>
      </c>
      <c r="F9" s="115">
        <v>20341.0</v>
      </c>
      <c r="G9" s="115">
        <v>40825.0</v>
      </c>
      <c r="H9" s="116">
        <f t="shared" ref="H9:I9" si="3">($G$3-F9)/365.25</f>
        <v>63.31279945</v>
      </c>
      <c r="I9" s="112">
        <f t="shared" si="3"/>
        <v>7.230663929</v>
      </c>
    </row>
    <row r="10" ht="15.75" customHeight="1">
      <c r="B10" s="112">
        <f>B9+1</f>
        <v>50005</v>
      </c>
      <c r="C10" s="113" t="s">
        <v>12</v>
      </c>
      <c r="D10" s="114">
        <v>98000.0</v>
      </c>
      <c r="E10" s="114">
        <v>90000.0</v>
      </c>
      <c r="F10" s="115">
        <v>20584.0</v>
      </c>
      <c r="G10" s="115">
        <v>37989.0</v>
      </c>
      <c r="H10" s="116">
        <f t="shared" ref="H10:I10" si="4">($G$3-F10)/365.25</f>
        <v>62.64750171</v>
      </c>
      <c r="I10" s="112">
        <f t="shared" si="4"/>
        <v>14.99520876</v>
      </c>
    </row>
    <row r="11" ht="15.75" customHeight="1">
      <c r="B11" s="112">
        <v>50009.0</v>
      </c>
      <c r="C11" s="113" t="s">
        <v>18</v>
      </c>
      <c r="D11" s="114">
        <v>92000.0</v>
      </c>
      <c r="E11" s="114">
        <v>84000.0</v>
      </c>
      <c r="F11" s="115">
        <v>20694.0</v>
      </c>
      <c r="G11" s="115">
        <v>36767.0</v>
      </c>
      <c r="H11" s="116">
        <f t="shared" ref="H11:I11" si="5">($G$3-F11)/365.25</f>
        <v>62.34633812</v>
      </c>
      <c r="I11" s="112">
        <f t="shared" si="5"/>
        <v>18.34086242</v>
      </c>
    </row>
    <row r="12" ht="15.75" customHeight="1">
      <c r="B12" s="112">
        <v>50008.0</v>
      </c>
      <c r="C12" s="113" t="s">
        <v>17</v>
      </c>
      <c r="D12" s="114">
        <v>93000.0</v>
      </c>
      <c r="E12" s="114">
        <v>85000.0</v>
      </c>
      <c r="F12" s="115">
        <v>21491.0</v>
      </c>
      <c r="G12" s="115">
        <v>43078.0</v>
      </c>
      <c r="H12" s="116">
        <f t="shared" ref="H12:I12" si="6">($G$3-F12)/365.25</f>
        <v>60.16427105</v>
      </c>
      <c r="I12" s="112">
        <f t="shared" si="6"/>
        <v>1.062286105</v>
      </c>
    </row>
    <row r="13" ht="15.75" customHeight="1">
      <c r="B13" s="112">
        <v>50010.0</v>
      </c>
      <c r="C13" s="113" t="s">
        <v>19</v>
      </c>
      <c r="D13" s="114">
        <v>91000.0</v>
      </c>
      <c r="E13" s="114">
        <v>83000.0</v>
      </c>
      <c r="F13" s="115">
        <v>22901.0</v>
      </c>
      <c r="G13" s="115">
        <v>32546.0</v>
      </c>
      <c r="H13" s="116">
        <f t="shared" ref="H13:I13" si="7">($G$3-F13)/365.25</f>
        <v>56.30390144</v>
      </c>
      <c r="I13" s="112">
        <f t="shared" si="7"/>
        <v>29.8973306</v>
      </c>
    </row>
    <row r="14" ht="15.75" customHeight="1">
      <c r="B14" s="112">
        <v>50006.0</v>
      </c>
      <c r="C14" s="113" t="s">
        <v>15</v>
      </c>
      <c r="D14" s="114">
        <v>95000.0</v>
      </c>
      <c r="E14" s="114">
        <v>87000.0</v>
      </c>
      <c r="F14" s="115">
        <v>23072.0</v>
      </c>
      <c r="G14" s="115">
        <v>36163.0</v>
      </c>
      <c r="H14" s="116">
        <f t="shared" ref="H14:I14" si="8">($G$3-F14)/365.25</f>
        <v>55.83572895</v>
      </c>
      <c r="I14" s="112">
        <f t="shared" si="8"/>
        <v>19.9945243</v>
      </c>
    </row>
    <row r="15" ht="15.75" customHeight="1">
      <c r="B15" s="112">
        <v>50001.0</v>
      </c>
      <c r="C15" s="113" t="s">
        <v>10</v>
      </c>
      <c r="D15" s="114">
        <v>110000.0</v>
      </c>
      <c r="E15" s="114">
        <v>101000.0</v>
      </c>
      <c r="F15" s="115">
        <v>26363.0</v>
      </c>
      <c r="G15" s="115">
        <v>33665.0</v>
      </c>
      <c r="H15" s="116">
        <f t="shared" ref="H15:I15" si="9">($G$3-F15)/365.25</f>
        <v>46.82546201</v>
      </c>
      <c r="I15" s="112">
        <f t="shared" si="9"/>
        <v>26.83367556</v>
      </c>
    </row>
    <row r="16" ht="15.75" customHeight="1">
      <c r="B16" s="112">
        <v>50005.0</v>
      </c>
      <c r="C16" s="113" t="s">
        <v>14</v>
      </c>
      <c r="D16" s="114">
        <v>96000.0</v>
      </c>
      <c r="E16" s="114">
        <v>88000.0</v>
      </c>
      <c r="F16" s="115">
        <v>26458.0</v>
      </c>
      <c r="G16" s="115">
        <v>40973.0</v>
      </c>
      <c r="H16" s="116">
        <f t="shared" ref="H16:I16" si="10">($G$3-F16)/365.25</f>
        <v>46.56536619</v>
      </c>
      <c r="I16" s="112">
        <f t="shared" si="10"/>
        <v>6.825462012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I5"/>
  </mergeCells>
  <printOptions horizontalCentered="1"/>
  <pageMargins bottom="0.75" footer="0.0" header="0.0" left="0.7" right="0.7" top="0.75"/>
  <pageSetup orientation="portrait"/>
  <headerFooter>
    <oddFooter>&amp;L000000&amp;F &amp;A&amp;C000000&amp;P of &amp;R000000&amp;D &amp;T</oddFooter>
  </headerFooter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.78"/>
    <col customWidth="1" min="2" max="5" width="10.56"/>
    <col customWidth="1" min="6" max="6" width="12.33"/>
    <col customWidth="1" min="7" max="9" width="10.56"/>
    <col customWidth="1" min="10" max="10" width="2.44"/>
    <col customWidth="1" min="11" max="11" width="26.78"/>
    <col customWidth="1" min="12" max="12" width="12.78"/>
    <col customWidth="1" min="13" max="26" width="10.56"/>
  </cols>
  <sheetData>
    <row r="1" ht="9.75" customHeight="1"/>
    <row r="2" ht="15.75" customHeight="1">
      <c r="K2" s="60" t="s">
        <v>75</v>
      </c>
      <c r="L2" s="5"/>
    </row>
    <row r="3" ht="15.75" customHeight="1">
      <c r="B3" s="1" t="s">
        <v>0</v>
      </c>
      <c r="G3" s="2">
        <v>43466.0</v>
      </c>
      <c r="K3" s="88" t="s">
        <v>76</v>
      </c>
      <c r="L3" s="89">
        <f>SUBTOTAL(2,'Filter DB'!$B$12:$B$21)</f>
        <v>10</v>
      </c>
    </row>
    <row r="4" ht="15.75" customHeight="1">
      <c r="B4" s="1"/>
      <c r="G4" s="117"/>
      <c r="K4" s="88" t="s">
        <v>77</v>
      </c>
      <c r="L4" s="89">
        <f>SUBTOTAL(9,'Filter DB'!$D$12:$D$21)</f>
        <v>971000</v>
      </c>
    </row>
    <row r="5" ht="15.75" customHeight="1">
      <c r="B5" s="1"/>
      <c r="G5" s="117"/>
      <c r="K5" s="88" t="s">
        <v>78</v>
      </c>
      <c r="L5" s="89">
        <f>SUBTOTAL(1,'Filter DB'!$D$12:$D$21)</f>
        <v>97100</v>
      </c>
    </row>
    <row r="6" ht="15.75" customHeight="1">
      <c r="B6" s="1"/>
      <c r="G6" s="117"/>
      <c r="K6" s="88" t="s">
        <v>79</v>
      </c>
      <c r="L6" s="89">
        <f>SUBTOTAL(4,'Filter DB'!$H$12:$H$21)</f>
        <v>64.83504449</v>
      </c>
    </row>
    <row r="7" ht="15.75" customHeight="1">
      <c r="B7" s="1"/>
      <c r="G7" s="117"/>
      <c r="K7" s="88" t="s">
        <v>80</v>
      </c>
      <c r="L7" s="89">
        <f>SUBTOTAL(5,'Filter DB'!$H$12:$H$21)</f>
        <v>46.56536619</v>
      </c>
    </row>
    <row r="8" ht="15.75" customHeight="1">
      <c r="B8" s="1"/>
      <c r="G8" s="117"/>
      <c r="K8" s="90" t="s">
        <v>81</v>
      </c>
      <c r="L8" s="118">
        <f>SUBTOTAL(1,'Filter DB'!$I$12:$I$21)</f>
        <v>15.68651608</v>
      </c>
    </row>
    <row r="9" ht="15.75" customHeight="1"/>
    <row r="10" ht="15.75" customHeight="1">
      <c r="B10" s="109" t="s">
        <v>1</v>
      </c>
      <c r="C10" s="110"/>
      <c r="D10" s="110"/>
      <c r="E10" s="110"/>
      <c r="F10" s="110"/>
      <c r="G10" s="110"/>
      <c r="H10" s="110"/>
      <c r="I10" s="28"/>
    </row>
    <row r="11" ht="15.75" customHeight="1">
      <c r="B11" s="111" t="s">
        <v>2</v>
      </c>
      <c r="C11" s="111" t="s">
        <v>3</v>
      </c>
      <c r="D11" s="111" t="s">
        <v>4</v>
      </c>
      <c r="E11" s="111" t="s">
        <v>5</v>
      </c>
      <c r="F11" s="111" t="s">
        <v>6</v>
      </c>
      <c r="G11" s="111" t="s">
        <v>7</v>
      </c>
      <c r="H11" s="111" t="s">
        <v>8</v>
      </c>
      <c r="I11" s="111" t="s">
        <v>9</v>
      </c>
    </row>
    <row r="12" ht="15.75" customHeight="1">
      <c r="B12" s="112">
        <v>50002.0</v>
      </c>
      <c r="C12" s="113" t="s">
        <v>11</v>
      </c>
      <c r="D12" s="114">
        <v>99000.0</v>
      </c>
      <c r="E12" s="114">
        <v>91000.0</v>
      </c>
      <c r="F12" s="115">
        <v>19785.0</v>
      </c>
      <c r="G12" s="115">
        <v>42616.0</v>
      </c>
      <c r="H12" s="116">
        <f t="shared" ref="H12:I12" si="1">($G$3-F12)/365.25</f>
        <v>64.83504449</v>
      </c>
      <c r="I12" s="112">
        <f t="shared" si="1"/>
        <v>2.327173169</v>
      </c>
    </row>
    <row r="13" ht="15.75" customHeight="1">
      <c r="B13" s="112">
        <v>50007.0</v>
      </c>
      <c r="C13" s="113" t="s">
        <v>16</v>
      </c>
      <c r="D13" s="114">
        <v>100000.0</v>
      </c>
      <c r="E13" s="114">
        <v>92000.0</v>
      </c>
      <c r="F13" s="115">
        <v>20070.0</v>
      </c>
      <c r="G13" s="115">
        <v>32743.0</v>
      </c>
      <c r="H13" s="116">
        <f t="shared" ref="H13:I13" si="2">($G$3-F13)/365.25</f>
        <v>64.05475702</v>
      </c>
      <c r="I13" s="112">
        <f t="shared" si="2"/>
        <v>29.35797399</v>
      </c>
    </row>
    <row r="14" ht="15.75" customHeight="1">
      <c r="B14" s="112">
        <v>50004.0</v>
      </c>
      <c r="C14" s="113" t="s">
        <v>13</v>
      </c>
      <c r="D14" s="114">
        <v>97000.0</v>
      </c>
      <c r="E14" s="114">
        <v>89000.0</v>
      </c>
      <c r="F14" s="115">
        <v>20341.0</v>
      </c>
      <c r="G14" s="115">
        <v>40825.0</v>
      </c>
      <c r="H14" s="116">
        <f t="shared" ref="H14:I14" si="3">($G$3-F14)/365.25</f>
        <v>63.31279945</v>
      </c>
      <c r="I14" s="112">
        <f t="shared" si="3"/>
        <v>7.230663929</v>
      </c>
    </row>
    <row r="15" ht="15.75" customHeight="1">
      <c r="B15" s="112">
        <f>B14+1</f>
        <v>50005</v>
      </c>
      <c r="C15" s="113" t="s">
        <v>12</v>
      </c>
      <c r="D15" s="114">
        <v>98000.0</v>
      </c>
      <c r="E15" s="114">
        <v>90000.0</v>
      </c>
      <c r="F15" s="115">
        <v>20584.0</v>
      </c>
      <c r="G15" s="115">
        <v>37989.0</v>
      </c>
      <c r="H15" s="116">
        <f t="shared" ref="H15:I15" si="4">($G$3-F15)/365.25</f>
        <v>62.64750171</v>
      </c>
      <c r="I15" s="112">
        <f t="shared" si="4"/>
        <v>14.99520876</v>
      </c>
    </row>
    <row r="16" ht="15.75" customHeight="1">
      <c r="B16" s="112">
        <v>50009.0</v>
      </c>
      <c r="C16" s="113" t="s">
        <v>18</v>
      </c>
      <c r="D16" s="114">
        <v>92000.0</v>
      </c>
      <c r="E16" s="114">
        <v>84000.0</v>
      </c>
      <c r="F16" s="115">
        <v>20694.0</v>
      </c>
      <c r="G16" s="115">
        <v>36767.0</v>
      </c>
      <c r="H16" s="116">
        <f t="shared" ref="H16:I16" si="5">($G$3-F16)/365.25</f>
        <v>62.34633812</v>
      </c>
      <c r="I16" s="112">
        <f t="shared" si="5"/>
        <v>18.34086242</v>
      </c>
    </row>
    <row r="17" ht="15.75" customHeight="1">
      <c r="B17" s="112">
        <v>50008.0</v>
      </c>
      <c r="C17" s="113" t="s">
        <v>17</v>
      </c>
      <c r="D17" s="114">
        <v>93000.0</v>
      </c>
      <c r="E17" s="114">
        <v>85000.0</v>
      </c>
      <c r="F17" s="115">
        <v>21491.0</v>
      </c>
      <c r="G17" s="115">
        <v>43078.0</v>
      </c>
      <c r="H17" s="116">
        <f t="shared" ref="H17:I17" si="6">($G$3-F17)/365.25</f>
        <v>60.16427105</v>
      </c>
      <c r="I17" s="112">
        <f t="shared" si="6"/>
        <v>1.062286105</v>
      </c>
    </row>
    <row r="18" ht="15.75" customHeight="1">
      <c r="B18" s="112">
        <v>50010.0</v>
      </c>
      <c r="C18" s="113" t="s">
        <v>19</v>
      </c>
      <c r="D18" s="114">
        <v>91000.0</v>
      </c>
      <c r="E18" s="114">
        <v>83000.0</v>
      </c>
      <c r="F18" s="115">
        <v>22901.0</v>
      </c>
      <c r="G18" s="115">
        <v>32546.0</v>
      </c>
      <c r="H18" s="116">
        <f t="shared" ref="H18:I18" si="7">($G$3-F18)/365.25</f>
        <v>56.30390144</v>
      </c>
      <c r="I18" s="112">
        <f t="shared" si="7"/>
        <v>29.8973306</v>
      </c>
    </row>
    <row r="19" ht="15.75" customHeight="1">
      <c r="B19" s="112">
        <v>50006.0</v>
      </c>
      <c r="C19" s="113" t="s">
        <v>15</v>
      </c>
      <c r="D19" s="114">
        <v>95000.0</v>
      </c>
      <c r="E19" s="114">
        <v>87000.0</v>
      </c>
      <c r="F19" s="115">
        <v>23072.0</v>
      </c>
      <c r="G19" s="115">
        <v>36163.0</v>
      </c>
      <c r="H19" s="116">
        <f t="shared" ref="H19:I19" si="8">($G$3-F19)/365.25</f>
        <v>55.83572895</v>
      </c>
      <c r="I19" s="112">
        <f t="shared" si="8"/>
        <v>19.9945243</v>
      </c>
    </row>
    <row r="20" ht="15.75" customHeight="1">
      <c r="B20" s="112">
        <v>50001.0</v>
      </c>
      <c r="C20" s="113" t="s">
        <v>10</v>
      </c>
      <c r="D20" s="114">
        <v>110000.0</v>
      </c>
      <c r="E20" s="114">
        <v>101000.0</v>
      </c>
      <c r="F20" s="115">
        <v>26363.0</v>
      </c>
      <c r="G20" s="115">
        <v>33665.0</v>
      </c>
      <c r="H20" s="116">
        <f t="shared" ref="H20:I20" si="9">($G$3-F20)/365.25</f>
        <v>46.82546201</v>
      </c>
      <c r="I20" s="112">
        <f t="shared" si="9"/>
        <v>26.83367556</v>
      </c>
    </row>
    <row r="21" ht="15.75" customHeight="1">
      <c r="B21" s="112">
        <v>50005.0</v>
      </c>
      <c r="C21" s="113" t="s">
        <v>14</v>
      </c>
      <c r="D21" s="114">
        <v>96000.0</v>
      </c>
      <c r="E21" s="114">
        <v>88000.0</v>
      </c>
      <c r="F21" s="115">
        <v>26458.0</v>
      </c>
      <c r="G21" s="115">
        <v>40973.0</v>
      </c>
      <c r="H21" s="116">
        <f t="shared" ref="H21:I21" si="10">($G$3-F21)/365.25</f>
        <v>46.56536619</v>
      </c>
      <c r="I21" s="112">
        <f t="shared" si="10"/>
        <v>6.825462012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K2:L2"/>
    <mergeCell ref="B10:I10"/>
  </mergeCells>
  <printOptions horizontalCentered="1"/>
  <pageMargins bottom="0.75" footer="0.0" header="0.0" left="0.7" right="0.7" top="0.75"/>
  <pageSetup orientation="portrait"/>
  <headerFooter>
    <oddFooter>&amp;L000000&amp;F &amp;A&amp;C000000&amp;P of &amp;R000000&amp;D &amp;T</oddFooter>
  </headerFooter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2.67"/>
    <col customWidth="1" min="2" max="2" width="10.56"/>
    <col customWidth="1" min="3" max="3" width="18.11"/>
    <col customWidth="1" min="4" max="10" width="10.56"/>
    <col customWidth="1" min="11" max="11" width="1.78"/>
    <col customWidth="1" min="12" max="12" width="25.78"/>
    <col customWidth="1" min="13" max="26" width="10.56"/>
  </cols>
  <sheetData>
    <row r="1" ht="9.0" customHeight="1"/>
    <row r="2" ht="15.75" customHeight="1">
      <c r="I2" s="119" t="s">
        <v>8</v>
      </c>
      <c r="J2" s="120" t="s">
        <v>4</v>
      </c>
      <c r="L2" s="60" t="s">
        <v>75</v>
      </c>
      <c r="M2" s="5"/>
    </row>
    <row r="3" ht="15.75" customHeight="1">
      <c r="B3" s="1" t="s">
        <v>0</v>
      </c>
      <c r="G3" s="2">
        <v>43466.0</v>
      </c>
      <c r="I3" s="121" t="s">
        <v>82</v>
      </c>
      <c r="J3" s="122" t="s">
        <v>83</v>
      </c>
      <c r="L3" s="88" t="s">
        <v>76</v>
      </c>
      <c r="M3" s="89">
        <f>SUBTOTAL(2,'Filter Advance'!$B$12:$B$21)</f>
        <v>10</v>
      </c>
    </row>
    <row r="4" ht="15.75" customHeight="1">
      <c r="B4" s="1"/>
      <c r="G4" s="117"/>
      <c r="I4" s="123" t="s">
        <v>84</v>
      </c>
      <c r="J4" s="124" t="s">
        <v>83</v>
      </c>
      <c r="L4" s="88" t="s">
        <v>77</v>
      </c>
      <c r="M4" s="89">
        <f>SUBTOTAL(9,'Filter Advance'!$D$12:$D$21)</f>
        <v>971000</v>
      </c>
    </row>
    <row r="5" ht="15.75" customHeight="1">
      <c r="B5" s="1"/>
      <c r="G5" s="117"/>
      <c r="L5" s="88" t="s">
        <v>78</v>
      </c>
      <c r="M5" s="89">
        <f>SUBTOTAL(1,'Filter Advance'!$D$12:$D$21)</f>
        <v>97100</v>
      </c>
    </row>
    <row r="6" ht="15.75" customHeight="1">
      <c r="B6" s="1"/>
      <c r="G6" s="117"/>
      <c r="L6" s="88" t="s">
        <v>79</v>
      </c>
      <c r="M6" s="89">
        <f>SUBTOTAL(4,'Filter Advance'!$H$12:$H$21)</f>
        <v>64.83504449</v>
      </c>
    </row>
    <row r="7" ht="15.75" customHeight="1">
      <c r="B7" s="1"/>
      <c r="G7" s="117"/>
      <c r="L7" s="88" t="s">
        <v>80</v>
      </c>
      <c r="M7" s="89">
        <f>SUBTOTAL(5,'Filter Advance'!$H$12:$H$21)</f>
        <v>46.56536619</v>
      </c>
    </row>
    <row r="8" ht="15.75" customHeight="1">
      <c r="B8" s="1"/>
      <c r="G8" s="117"/>
      <c r="L8" s="90" t="s">
        <v>81</v>
      </c>
      <c r="M8" s="118">
        <f>SUBTOTAL(1,'Filter Advance'!$I$12:$I$21)</f>
        <v>15.68651608</v>
      </c>
    </row>
    <row r="9" ht="10.5" customHeight="1"/>
    <row r="10" ht="15.75" customHeight="1">
      <c r="B10" s="109" t="s">
        <v>1</v>
      </c>
      <c r="C10" s="110"/>
      <c r="D10" s="110"/>
      <c r="E10" s="110"/>
      <c r="F10" s="110"/>
      <c r="G10" s="110"/>
      <c r="H10" s="110"/>
      <c r="I10" s="28"/>
    </row>
    <row r="11" ht="15.75" customHeight="1">
      <c r="B11" s="111" t="s">
        <v>2</v>
      </c>
      <c r="C11" s="111" t="s">
        <v>3</v>
      </c>
      <c r="D11" s="111" t="s">
        <v>4</v>
      </c>
      <c r="E11" s="111" t="s">
        <v>5</v>
      </c>
      <c r="F11" s="111" t="s">
        <v>6</v>
      </c>
      <c r="G11" s="111" t="s">
        <v>7</v>
      </c>
      <c r="H11" s="111" t="s">
        <v>8</v>
      </c>
      <c r="I11" s="111" t="s">
        <v>9</v>
      </c>
    </row>
    <row r="12" ht="15.75" customHeight="1">
      <c r="B12" s="112">
        <v>50002.0</v>
      </c>
      <c r="C12" s="113" t="s">
        <v>11</v>
      </c>
      <c r="D12" s="114">
        <v>99000.0</v>
      </c>
      <c r="E12" s="114">
        <v>91000.0</v>
      </c>
      <c r="F12" s="115">
        <v>19785.0</v>
      </c>
      <c r="G12" s="115">
        <v>42616.0</v>
      </c>
      <c r="H12" s="116">
        <f t="shared" ref="H12:I12" si="1">($G$3-F12)/365.25</f>
        <v>64.83504449</v>
      </c>
      <c r="I12" s="112">
        <f t="shared" si="1"/>
        <v>2.327173169</v>
      </c>
    </row>
    <row r="13" ht="15.75" customHeight="1">
      <c r="B13" s="112">
        <v>50007.0</v>
      </c>
      <c r="C13" s="113" t="s">
        <v>16</v>
      </c>
      <c r="D13" s="114">
        <v>100000.0</v>
      </c>
      <c r="E13" s="114">
        <v>92000.0</v>
      </c>
      <c r="F13" s="115">
        <v>20070.0</v>
      </c>
      <c r="G13" s="115">
        <v>32743.0</v>
      </c>
      <c r="H13" s="116">
        <f t="shared" ref="H13:I13" si="2">($G$3-F13)/365.25</f>
        <v>64.05475702</v>
      </c>
      <c r="I13" s="112">
        <f t="shared" si="2"/>
        <v>29.35797399</v>
      </c>
    </row>
    <row r="14" ht="15.75" customHeight="1">
      <c r="B14" s="112">
        <v>50004.0</v>
      </c>
      <c r="C14" s="113" t="s">
        <v>13</v>
      </c>
      <c r="D14" s="114">
        <v>97000.0</v>
      </c>
      <c r="E14" s="114">
        <v>89000.0</v>
      </c>
      <c r="F14" s="115">
        <v>20341.0</v>
      </c>
      <c r="G14" s="115">
        <v>40825.0</v>
      </c>
      <c r="H14" s="116">
        <f t="shared" ref="H14:I14" si="3">($G$3-F14)/365.25</f>
        <v>63.31279945</v>
      </c>
      <c r="I14" s="112">
        <f t="shared" si="3"/>
        <v>7.230663929</v>
      </c>
    </row>
    <row r="15" ht="15.75" customHeight="1">
      <c r="B15" s="112">
        <f>B14+1</f>
        <v>50005</v>
      </c>
      <c r="C15" s="113" t="s">
        <v>12</v>
      </c>
      <c r="D15" s="114">
        <v>98000.0</v>
      </c>
      <c r="E15" s="114">
        <v>90000.0</v>
      </c>
      <c r="F15" s="115">
        <v>20584.0</v>
      </c>
      <c r="G15" s="115">
        <v>37989.0</v>
      </c>
      <c r="H15" s="116">
        <f t="shared" ref="H15:I15" si="4">($G$3-F15)/365.25</f>
        <v>62.64750171</v>
      </c>
      <c r="I15" s="112">
        <f t="shared" si="4"/>
        <v>14.99520876</v>
      </c>
    </row>
    <row r="16" ht="15.75" customHeight="1">
      <c r="B16" s="112">
        <v>50009.0</v>
      </c>
      <c r="C16" s="113" t="s">
        <v>18</v>
      </c>
      <c r="D16" s="114">
        <v>92000.0</v>
      </c>
      <c r="E16" s="114">
        <v>84000.0</v>
      </c>
      <c r="F16" s="115">
        <v>20694.0</v>
      </c>
      <c r="G16" s="115">
        <v>36767.0</v>
      </c>
      <c r="H16" s="116">
        <f t="shared" ref="H16:I16" si="5">($G$3-F16)/365.25</f>
        <v>62.34633812</v>
      </c>
      <c r="I16" s="112">
        <f t="shared" si="5"/>
        <v>18.34086242</v>
      </c>
    </row>
    <row r="17" ht="15.75" customHeight="1">
      <c r="B17" s="112">
        <v>50008.0</v>
      </c>
      <c r="C17" s="113" t="s">
        <v>17</v>
      </c>
      <c r="D17" s="114">
        <v>93000.0</v>
      </c>
      <c r="E17" s="114">
        <v>85000.0</v>
      </c>
      <c r="F17" s="115">
        <v>21491.0</v>
      </c>
      <c r="G17" s="115">
        <v>43078.0</v>
      </c>
      <c r="H17" s="116">
        <f t="shared" ref="H17:I17" si="6">($G$3-F17)/365.25</f>
        <v>60.16427105</v>
      </c>
      <c r="I17" s="112">
        <f t="shared" si="6"/>
        <v>1.062286105</v>
      </c>
    </row>
    <row r="18" ht="15.75" customHeight="1">
      <c r="B18" s="112">
        <v>50010.0</v>
      </c>
      <c r="C18" s="113" t="s">
        <v>19</v>
      </c>
      <c r="D18" s="114">
        <v>91000.0</v>
      </c>
      <c r="E18" s="114">
        <v>83000.0</v>
      </c>
      <c r="F18" s="115">
        <v>22901.0</v>
      </c>
      <c r="G18" s="115">
        <v>32546.0</v>
      </c>
      <c r="H18" s="116">
        <f t="shared" ref="H18:I18" si="7">($G$3-F18)/365.25</f>
        <v>56.30390144</v>
      </c>
      <c r="I18" s="112">
        <f t="shared" si="7"/>
        <v>29.8973306</v>
      </c>
    </row>
    <row r="19" ht="15.75" customHeight="1">
      <c r="B19" s="112">
        <v>50006.0</v>
      </c>
      <c r="C19" s="113" t="s">
        <v>15</v>
      </c>
      <c r="D19" s="114">
        <v>95000.0</v>
      </c>
      <c r="E19" s="114">
        <v>87000.0</v>
      </c>
      <c r="F19" s="115">
        <v>23072.0</v>
      </c>
      <c r="G19" s="115">
        <v>36163.0</v>
      </c>
      <c r="H19" s="116">
        <f t="shared" ref="H19:I19" si="8">($G$3-F19)/365.25</f>
        <v>55.83572895</v>
      </c>
      <c r="I19" s="112">
        <f t="shared" si="8"/>
        <v>19.9945243</v>
      </c>
    </row>
    <row r="20" ht="15.75" hidden="1" customHeight="1">
      <c r="B20" s="112">
        <v>50001.0</v>
      </c>
      <c r="C20" s="113" t="s">
        <v>10</v>
      </c>
      <c r="D20" s="114">
        <v>110000.0</v>
      </c>
      <c r="E20" s="114">
        <v>101000.0</v>
      </c>
      <c r="F20" s="115">
        <v>26363.0</v>
      </c>
      <c r="G20" s="115">
        <v>33665.0</v>
      </c>
      <c r="H20" s="116">
        <f t="shared" ref="H20:I20" si="9">($G$3-F20)/365.25</f>
        <v>46.82546201</v>
      </c>
      <c r="I20" s="112">
        <f t="shared" si="9"/>
        <v>26.83367556</v>
      </c>
    </row>
    <row r="21" ht="15.75" hidden="1" customHeight="1">
      <c r="B21" s="112">
        <v>50005.0</v>
      </c>
      <c r="C21" s="113" t="s">
        <v>14</v>
      </c>
      <c r="D21" s="114">
        <v>96000.0</v>
      </c>
      <c r="E21" s="114">
        <v>88000.0</v>
      </c>
      <c r="F21" s="115">
        <v>26458.0</v>
      </c>
      <c r="G21" s="115">
        <v>40973.0</v>
      </c>
      <c r="H21" s="116">
        <f t="shared" ref="H21:I21" si="10">($G$3-F21)/365.25</f>
        <v>46.56536619</v>
      </c>
      <c r="I21" s="112">
        <f t="shared" si="10"/>
        <v>6.825462012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L2:M2"/>
    <mergeCell ref="B10:I10"/>
  </mergeCells>
  <printOptions horizontalCentered="1"/>
  <pageMargins bottom="0.75" footer="0.0" header="0.0" left="0.7" right="0.7" top="0.75"/>
  <pageSetup orientation="portrait"/>
  <headerFooter>
    <oddFooter>&amp;L000000&amp;F &amp;A&amp;C000000&amp;P of &amp;R000000&amp;D &amp;T</oddFooter>
  </headerFooter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2" width="20.33"/>
    <col customWidth="1" min="3" max="3" width="12.33"/>
    <col customWidth="1" min="4" max="4" width="11.67"/>
    <col customWidth="1" min="5" max="9" width="11.33"/>
    <col customWidth="1" min="10" max="10" width="12.33"/>
    <col customWidth="1" min="11" max="11" width="11.33"/>
    <col customWidth="1" min="12" max="12" width="10.67"/>
    <col customWidth="1" min="13" max="13" width="8.67"/>
    <col customWidth="1" min="14" max="14" width="15.11"/>
    <col customWidth="1" min="15" max="15" width="14.33"/>
    <col customWidth="1" min="16" max="16" width="11.11"/>
    <col customWidth="1" min="17" max="17" width="10.11"/>
    <col customWidth="1" min="18" max="26" width="8.78"/>
  </cols>
  <sheetData>
    <row r="1" ht="12.75" customHeight="1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 ht="12.75" customHeight="1">
      <c r="A2" s="126" t="s">
        <v>85</v>
      </c>
      <c r="B2" s="125"/>
      <c r="C2" s="125"/>
      <c r="D2" s="125"/>
      <c r="E2" s="125"/>
      <c r="F2" s="125"/>
      <c r="G2" s="127">
        <v>42370.0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 ht="12.75" customHeight="1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 ht="12.75" customHeight="1">
      <c r="A4" s="125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 ht="12.75" customHeight="1">
      <c r="A5" s="128" t="s">
        <v>2</v>
      </c>
      <c r="B5" s="129" t="s">
        <v>3</v>
      </c>
      <c r="C5" s="130" t="s">
        <v>6</v>
      </c>
      <c r="D5" s="129" t="s">
        <v>7</v>
      </c>
      <c r="E5" s="129" t="s">
        <v>86</v>
      </c>
      <c r="F5" s="129" t="s">
        <v>87</v>
      </c>
      <c r="G5" s="129" t="s">
        <v>88</v>
      </c>
      <c r="H5" s="131" t="s">
        <v>89</v>
      </c>
      <c r="I5" s="131" t="s">
        <v>90</v>
      </c>
      <c r="J5" s="131" t="s">
        <v>91</v>
      </c>
      <c r="K5" s="131" t="s">
        <v>92</v>
      </c>
      <c r="L5" s="129" t="s">
        <v>53</v>
      </c>
      <c r="M5" s="129" t="s">
        <v>52</v>
      </c>
      <c r="N5" s="132" t="s">
        <v>93</v>
      </c>
      <c r="O5" s="132" t="s">
        <v>94</v>
      </c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 ht="12.75" customHeight="1">
      <c r="A6" s="133">
        <v>123451.0</v>
      </c>
      <c r="B6" s="8" t="s">
        <v>95</v>
      </c>
      <c r="C6" s="134">
        <v>13789.0</v>
      </c>
      <c r="D6" s="134"/>
      <c r="E6" s="135"/>
      <c r="F6" s="135"/>
      <c r="G6" s="135"/>
      <c r="H6" s="134">
        <v>37530.0</v>
      </c>
      <c r="I6" s="135">
        <v>7800.0</v>
      </c>
      <c r="J6" s="133" t="s">
        <v>96</v>
      </c>
      <c r="K6" s="133" t="s">
        <v>96</v>
      </c>
      <c r="L6" s="136">
        <f t="shared" ref="L6:L58" si="1">($G$2-C6)/365.25</f>
        <v>78.25051335</v>
      </c>
      <c r="M6" s="136">
        <f t="shared" ref="M6:M58" si="2">IF(ISBLANK(D6),($G$2-H6)/365.25,($G$2-D6)/365.25)</f>
        <v>13.25119781</v>
      </c>
      <c r="N6" s="125"/>
      <c r="O6" s="125"/>
      <c r="P6" s="137"/>
      <c r="Q6" s="137"/>
      <c r="R6" s="137"/>
      <c r="S6" s="125"/>
      <c r="T6" s="125"/>
      <c r="U6" s="125"/>
      <c r="V6" s="125"/>
      <c r="W6" s="125"/>
      <c r="X6" s="125"/>
      <c r="Y6" s="125"/>
      <c r="Z6" s="125"/>
    </row>
    <row r="7" ht="12.75" customHeight="1">
      <c r="A7" s="133">
        <v>123465.0</v>
      </c>
      <c r="B7" s="8" t="s">
        <v>97</v>
      </c>
      <c r="C7" s="134">
        <v>16803.0</v>
      </c>
      <c r="D7" s="134"/>
      <c r="E7" s="135"/>
      <c r="F7" s="135"/>
      <c r="G7" s="135"/>
      <c r="H7" s="134">
        <v>40544.0</v>
      </c>
      <c r="I7" s="135">
        <v>10349.0</v>
      </c>
      <c r="J7" s="133" t="s">
        <v>96</v>
      </c>
      <c r="K7" s="133" t="s">
        <v>96</v>
      </c>
      <c r="L7" s="136">
        <f t="shared" si="1"/>
        <v>69.99863107</v>
      </c>
      <c r="M7" s="136">
        <f t="shared" si="2"/>
        <v>4.999315537</v>
      </c>
      <c r="N7" s="125"/>
      <c r="O7" s="125"/>
      <c r="P7" s="137"/>
      <c r="Q7" s="137"/>
      <c r="R7" s="137"/>
      <c r="S7" s="125"/>
      <c r="T7" s="125"/>
      <c r="U7" s="125"/>
      <c r="V7" s="125"/>
      <c r="W7" s="125"/>
      <c r="X7" s="125"/>
      <c r="Y7" s="125"/>
      <c r="Z7" s="125"/>
    </row>
    <row r="8" ht="12.75" customHeight="1">
      <c r="A8" s="133">
        <v>123466.0</v>
      </c>
      <c r="B8" s="8" t="s">
        <v>98</v>
      </c>
      <c r="C8" s="134">
        <v>22098.0</v>
      </c>
      <c r="D8" s="134"/>
      <c r="E8" s="135"/>
      <c r="F8" s="135"/>
      <c r="G8" s="135"/>
      <c r="H8" s="134">
        <v>45839.0</v>
      </c>
      <c r="I8" s="135">
        <v>15804.0</v>
      </c>
      <c r="J8" s="133" t="s">
        <v>99</v>
      </c>
      <c r="K8" s="133" t="s">
        <v>99</v>
      </c>
      <c r="L8" s="136">
        <f t="shared" si="1"/>
        <v>55.50171116</v>
      </c>
      <c r="M8" s="136">
        <f t="shared" si="2"/>
        <v>-9.497604381</v>
      </c>
      <c r="N8" s="125"/>
      <c r="O8" s="125"/>
      <c r="P8" s="137"/>
      <c r="Q8" s="137"/>
      <c r="R8" s="137"/>
      <c r="S8" s="125"/>
      <c r="T8" s="125"/>
      <c r="U8" s="125"/>
      <c r="V8" s="125"/>
      <c r="W8" s="125"/>
      <c r="X8" s="125"/>
      <c r="Y8" s="125"/>
      <c r="Z8" s="125"/>
    </row>
    <row r="9" ht="12.75" customHeight="1">
      <c r="A9" s="133">
        <v>123472.0</v>
      </c>
      <c r="B9" s="8" t="s">
        <v>100</v>
      </c>
      <c r="C9" s="134">
        <v>19725.0</v>
      </c>
      <c r="D9" s="134"/>
      <c r="E9" s="135"/>
      <c r="F9" s="135"/>
      <c r="G9" s="135"/>
      <c r="H9" s="134">
        <v>43466.0</v>
      </c>
      <c r="I9" s="135">
        <v>5840.0</v>
      </c>
      <c r="J9" s="133" t="s">
        <v>99</v>
      </c>
      <c r="K9" s="133" t="s">
        <v>101</v>
      </c>
      <c r="L9" s="136">
        <f t="shared" si="1"/>
        <v>61.99863107</v>
      </c>
      <c r="M9" s="136">
        <f t="shared" si="2"/>
        <v>-3.000684463</v>
      </c>
      <c r="N9" s="125"/>
      <c r="O9" s="125"/>
      <c r="P9" s="137"/>
      <c r="Q9" s="137"/>
      <c r="R9" s="137"/>
      <c r="S9" s="125"/>
      <c r="T9" s="125"/>
      <c r="U9" s="125"/>
      <c r="V9" s="125"/>
      <c r="W9" s="125"/>
      <c r="X9" s="125"/>
      <c r="Y9" s="125"/>
      <c r="Z9" s="125"/>
    </row>
    <row r="10" ht="12.75" customHeight="1">
      <c r="A10" s="133">
        <v>123484.0</v>
      </c>
      <c r="B10" s="8" t="s">
        <v>102</v>
      </c>
      <c r="C10" s="134">
        <v>18203.0</v>
      </c>
      <c r="D10" s="134"/>
      <c r="E10" s="135"/>
      <c r="F10" s="135"/>
      <c r="G10" s="135"/>
      <c r="H10" s="134">
        <v>41944.0</v>
      </c>
      <c r="I10" s="135">
        <v>9625.0</v>
      </c>
      <c r="J10" s="133" t="s">
        <v>96</v>
      </c>
      <c r="K10" s="133" t="s">
        <v>101</v>
      </c>
      <c r="L10" s="136">
        <f t="shared" si="1"/>
        <v>66.16563997</v>
      </c>
      <c r="M10" s="136">
        <f t="shared" si="2"/>
        <v>1.166324435</v>
      </c>
      <c r="N10" s="125"/>
      <c r="O10" s="125"/>
      <c r="P10" s="137"/>
      <c r="Q10" s="137"/>
      <c r="R10" s="137"/>
      <c r="S10" s="125"/>
      <c r="T10" s="125"/>
      <c r="U10" s="125"/>
      <c r="V10" s="125"/>
      <c r="W10" s="125"/>
      <c r="X10" s="125"/>
      <c r="Y10" s="125"/>
      <c r="Z10" s="125"/>
    </row>
    <row r="11" ht="12.75" customHeight="1">
      <c r="A11" s="133">
        <v>123485.0</v>
      </c>
      <c r="B11" s="8" t="s">
        <v>103</v>
      </c>
      <c r="C11" s="134">
        <v>16254.0</v>
      </c>
      <c r="D11" s="134"/>
      <c r="E11" s="135"/>
      <c r="F11" s="135"/>
      <c r="G11" s="135"/>
      <c r="H11" s="134">
        <v>39995.0</v>
      </c>
      <c r="I11" s="135">
        <v>18047.0</v>
      </c>
      <c r="J11" s="133" t="s">
        <v>96</v>
      </c>
      <c r="K11" s="133" t="s">
        <v>96</v>
      </c>
      <c r="L11" s="136">
        <f t="shared" si="1"/>
        <v>71.50171116</v>
      </c>
      <c r="M11" s="136">
        <f t="shared" si="2"/>
        <v>6.502395619</v>
      </c>
      <c r="N11" s="125"/>
      <c r="O11" s="125"/>
      <c r="P11" s="137"/>
      <c r="Q11" s="137"/>
      <c r="R11" s="137"/>
      <c r="S11" s="125"/>
      <c r="T11" s="125"/>
      <c r="U11" s="125"/>
      <c r="V11" s="125"/>
      <c r="W11" s="125"/>
      <c r="X11" s="125"/>
      <c r="Y11" s="125"/>
      <c r="Z11" s="125"/>
    </row>
    <row r="12" ht="12.75" customHeight="1">
      <c r="A12" s="133">
        <v>123486.0</v>
      </c>
      <c r="B12" s="8" t="s">
        <v>104</v>
      </c>
      <c r="C12" s="134">
        <v>19725.0</v>
      </c>
      <c r="D12" s="134"/>
      <c r="E12" s="135"/>
      <c r="F12" s="135"/>
      <c r="G12" s="135"/>
      <c r="H12" s="134">
        <v>43466.0</v>
      </c>
      <c r="I12" s="135">
        <v>8990.0</v>
      </c>
      <c r="J12" s="133" t="s">
        <v>99</v>
      </c>
      <c r="K12" s="133" t="s">
        <v>99</v>
      </c>
      <c r="L12" s="136">
        <f t="shared" si="1"/>
        <v>61.99863107</v>
      </c>
      <c r="M12" s="136">
        <f t="shared" si="2"/>
        <v>-3.000684463</v>
      </c>
      <c r="N12" s="125"/>
      <c r="O12" s="125"/>
      <c r="P12" s="137"/>
      <c r="Q12" s="137"/>
      <c r="R12" s="137"/>
      <c r="S12" s="125"/>
      <c r="T12" s="125"/>
      <c r="U12" s="125"/>
      <c r="V12" s="125"/>
      <c r="W12" s="125"/>
      <c r="X12" s="125"/>
      <c r="Y12" s="125"/>
      <c r="Z12" s="125"/>
    </row>
    <row r="13" ht="12.75" customHeight="1">
      <c r="A13" s="133">
        <v>123491.0</v>
      </c>
      <c r="B13" s="8" t="s">
        <v>105</v>
      </c>
      <c r="C13" s="134">
        <v>24017.0</v>
      </c>
      <c r="D13" s="134">
        <v>34809.0</v>
      </c>
      <c r="E13" s="135">
        <v>250000.0</v>
      </c>
      <c r="F13" s="135">
        <v>230000.0</v>
      </c>
      <c r="G13" s="135">
        <v>210000.0</v>
      </c>
      <c r="H13" s="134"/>
      <c r="I13" s="135"/>
      <c r="J13" s="133" t="s">
        <v>101</v>
      </c>
      <c r="K13" s="133" t="s">
        <v>101</v>
      </c>
      <c r="L13" s="136">
        <f t="shared" si="1"/>
        <v>50.2477755</v>
      </c>
      <c r="M13" s="136">
        <f t="shared" si="2"/>
        <v>20.7008898</v>
      </c>
      <c r="N13" s="125"/>
      <c r="O13" s="125"/>
      <c r="P13" s="137"/>
      <c r="Q13" s="137"/>
      <c r="R13" s="137"/>
      <c r="S13" s="125"/>
      <c r="T13" s="125"/>
      <c r="U13" s="125"/>
      <c r="V13" s="125"/>
      <c r="W13" s="125"/>
      <c r="X13" s="125"/>
      <c r="Y13" s="125"/>
      <c r="Z13" s="125"/>
    </row>
    <row r="14" ht="12.75" customHeight="1">
      <c r="A14" s="133">
        <v>144983.0</v>
      </c>
      <c r="B14" s="8" t="s">
        <v>106</v>
      </c>
      <c r="C14" s="134">
        <v>27601.0</v>
      </c>
      <c r="D14" s="134">
        <v>38001.0</v>
      </c>
      <c r="E14" s="135">
        <v>99000.0</v>
      </c>
      <c r="F14" s="135">
        <v>94300.0</v>
      </c>
      <c r="G14" s="135">
        <v>89800.0</v>
      </c>
      <c r="H14" s="134"/>
      <c r="I14" s="135"/>
      <c r="J14" s="133" t="s">
        <v>101</v>
      </c>
      <c r="K14" s="133" t="s">
        <v>101</v>
      </c>
      <c r="L14" s="136">
        <f t="shared" si="1"/>
        <v>40.43531828</v>
      </c>
      <c r="M14" s="136">
        <f t="shared" si="2"/>
        <v>11.96167009</v>
      </c>
      <c r="N14" s="125"/>
      <c r="O14" s="125"/>
      <c r="P14" s="137"/>
      <c r="Q14" s="137"/>
      <c r="R14" s="137"/>
      <c r="S14" s="125"/>
      <c r="T14" s="125"/>
      <c r="U14" s="125"/>
      <c r="V14" s="125"/>
      <c r="W14" s="125"/>
      <c r="X14" s="125"/>
      <c r="Y14" s="125"/>
      <c r="Z14" s="125"/>
    </row>
    <row r="15" ht="12.75" customHeight="1">
      <c r="A15" s="133">
        <v>187427.0</v>
      </c>
      <c r="B15" s="8" t="s">
        <v>107</v>
      </c>
      <c r="C15" s="134">
        <v>21170.0</v>
      </c>
      <c r="D15" s="134">
        <v>37975.0</v>
      </c>
      <c r="E15" s="135">
        <v>98000.0</v>
      </c>
      <c r="F15" s="135">
        <v>93300.0</v>
      </c>
      <c r="G15" s="135">
        <v>88900.0</v>
      </c>
      <c r="H15" s="134"/>
      <c r="I15" s="135"/>
      <c r="J15" s="133" t="s">
        <v>101</v>
      </c>
      <c r="K15" s="133" t="s">
        <v>101</v>
      </c>
      <c r="L15" s="136">
        <f t="shared" si="1"/>
        <v>58.04243669</v>
      </c>
      <c r="M15" s="136">
        <f t="shared" si="2"/>
        <v>12.03285421</v>
      </c>
      <c r="N15" s="125"/>
      <c r="O15" s="125"/>
      <c r="P15" s="137"/>
      <c r="Q15" s="137"/>
      <c r="R15" s="137"/>
      <c r="S15" s="125"/>
      <c r="T15" s="125"/>
      <c r="U15" s="125"/>
      <c r="V15" s="125"/>
      <c r="W15" s="125"/>
      <c r="X15" s="125"/>
      <c r="Y15" s="125"/>
      <c r="Z15" s="125"/>
    </row>
    <row r="16" ht="12.75" customHeight="1">
      <c r="A16" s="133">
        <v>189508.0</v>
      </c>
      <c r="B16" s="8" t="s">
        <v>108</v>
      </c>
      <c r="C16" s="134">
        <v>30229.0</v>
      </c>
      <c r="D16" s="134">
        <v>35020.0</v>
      </c>
      <c r="E16" s="135">
        <v>97000.0</v>
      </c>
      <c r="F16" s="135">
        <v>92400.0</v>
      </c>
      <c r="G16" s="135">
        <v>88000.0</v>
      </c>
      <c r="H16" s="134"/>
      <c r="I16" s="135"/>
      <c r="J16" s="133" t="s">
        <v>101</v>
      </c>
      <c r="K16" s="133" t="s">
        <v>101</v>
      </c>
      <c r="L16" s="136">
        <f t="shared" si="1"/>
        <v>33.24024641</v>
      </c>
      <c r="M16" s="136">
        <f t="shared" si="2"/>
        <v>20.12320329</v>
      </c>
      <c r="N16" s="125"/>
      <c r="O16" s="125"/>
      <c r="P16" s="137"/>
      <c r="Q16" s="137"/>
      <c r="R16" s="137"/>
      <c r="S16" s="125"/>
      <c r="T16" s="125"/>
      <c r="U16" s="125"/>
      <c r="V16" s="125"/>
      <c r="W16" s="125"/>
      <c r="X16" s="125"/>
      <c r="Y16" s="125"/>
      <c r="Z16" s="125"/>
    </row>
    <row r="17" ht="12.75" customHeight="1">
      <c r="A17" s="133">
        <v>199741.0</v>
      </c>
      <c r="B17" s="8" t="s">
        <v>109</v>
      </c>
      <c r="C17" s="134">
        <v>16439.0</v>
      </c>
      <c r="D17" s="134">
        <v>35929.0</v>
      </c>
      <c r="E17" s="135">
        <v>96000.0</v>
      </c>
      <c r="F17" s="135">
        <v>91400.0</v>
      </c>
      <c r="G17" s="135">
        <v>87100.0</v>
      </c>
      <c r="H17" s="134"/>
      <c r="I17" s="135"/>
      <c r="J17" s="133" t="s">
        <v>101</v>
      </c>
      <c r="K17" s="133" t="s">
        <v>101</v>
      </c>
      <c r="L17" s="136">
        <f t="shared" si="1"/>
        <v>70.99520876</v>
      </c>
      <c r="M17" s="136">
        <f t="shared" si="2"/>
        <v>17.63449692</v>
      </c>
      <c r="N17" s="125"/>
      <c r="O17" s="125"/>
      <c r="P17" s="137"/>
      <c r="Q17" s="137"/>
      <c r="R17" s="137"/>
      <c r="S17" s="125"/>
      <c r="T17" s="125"/>
      <c r="U17" s="125"/>
      <c r="V17" s="125"/>
      <c r="W17" s="125"/>
      <c r="X17" s="125"/>
      <c r="Y17" s="125"/>
      <c r="Z17" s="125"/>
    </row>
    <row r="18" ht="12.75" customHeight="1">
      <c r="A18" s="133">
        <v>205217.0</v>
      </c>
      <c r="B18" s="8" t="s">
        <v>110</v>
      </c>
      <c r="C18" s="134">
        <v>17620.0</v>
      </c>
      <c r="D18" s="134">
        <v>34867.0</v>
      </c>
      <c r="E18" s="135">
        <v>95000.0</v>
      </c>
      <c r="F18" s="135">
        <v>90500.0</v>
      </c>
      <c r="G18" s="135">
        <v>86200.0</v>
      </c>
      <c r="H18" s="134"/>
      <c r="I18" s="135"/>
      <c r="J18" s="133" t="s">
        <v>101</v>
      </c>
      <c r="K18" s="133" t="s">
        <v>101</v>
      </c>
      <c r="L18" s="136">
        <f t="shared" si="1"/>
        <v>67.76180698</v>
      </c>
      <c r="M18" s="136">
        <f t="shared" si="2"/>
        <v>20.54209446</v>
      </c>
      <c r="N18" s="125"/>
      <c r="O18" s="125"/>
      <c r="P18" s="137"/>
      <c r="Q18" s="137"/>
      <c r="R18" s="137"/>
      <c r="S18" s="125"/>
      <c r="T18" s="125"/>
      <c r="U18" s="125"/>
      <c r="V18" s="125"/>
      <c r="W18" s="125"/>
      <c r="X18" s="125"/>
      <c r="Y18" s="125"/>
      <c r="Z18" s="125"/>
    </row>
    <row r="19" ht="12.75" customHeight="1">
      <c r="A19" s="133">
        <v>206418.0</v>
      </c>
      <c r="B19" s="8" t="s">
        <v>111</v>
      </c>
      <c r="C19" s="134">
        <v>20874.0</v>
      </c>
      <c r="D19" s="134">
        <v>40497.0</v>
      </c>
      <c r="E19" s="135">
        <v>320000.0</v>
      </c>
      <c r="F19" s="135">
        <v>32000.0</v>
      </c>
      <c r="G19" s="135"/>
      <c r="H19" s="134"/>
      <c r="I19" s="135"/>
      <c r="J19" s="133" t="s">
        <v>101</v>
      </c>
      <c r="K19" s="133" t="s">
        <v>101</v>
      </c>
      <c r="L19" s="136">
        <f t="shared" si="1"/>
        <v>58.85284052</v>
      </c>
      <c r="M19" s="136">
        <f t="shared" si="2"/>
        <v>5.127994524</v>
      </c>
      <c r="N19" s="125"/>
      <c r="O19" s="125"/>
      <c r="P19" s="137"/>
      <c r="Q19" s="137"/>
      <c r="R19" s="137"/>
      <c r="S19" s="125"/>
      <c r="T19" s="125"/>
      <c r="U19" s="125"/>
      <c r="V19" s="125"/>
      <c r="W19" s="125"/>
      <c r="X19" s="125"/>
      <c r="Y19" s="125"/>
      <c r="Z19" s="125"/>
    </row>
    <row r="20" ht="12.75" customHeight="1">
      <c r="A20" s="133">
        <v>218201.0</v>
      </c>
      <c r="B20" s="8" t="s">
        <v>112</v>
      </c>
      <c r="C20" s="134">
        <v>15818.0</v>
      </c>
      <c r="D20" s="134">
        <v>35362.0</v>
      </c>
      <c r="E20" s="135">
        <v>93000.0</v>
      </c>
      <c r="F20" s="135">
        <v>88600.0</v>
      </c>
      <c r="G20" s="135">
        <v>84400.0</v>
      </c>
      <c r="H20" s="134"/>
      <c r="I20" s="135"/>
      <c r="J20" s="133" t="s">
        <v>101</v>
      </c>
      <c r="K20" s="133" t="s">
        <v>101</v>
      </c>
      <c r="L20" s="136">
        <f t="shared" si="1"/>
        <v>72.6954141</v>
      </c>
      <c r="M20" s="136">
        <f t="shared" si="2"/>
        <v>19.18685832</v>
      </c>
      <c r="N20" s="125"/>
      <c r="O20" s="125"/>
      <c r="P20" s="137"/>
      <c r="Q20" s="137"/>
      <c r="R20" s="137"/>
      <c r="S20" s="125"/>
      <c r="T20" s="125"/>
      <c r="U20" s="125"/>
      <c r="V20" s="125"/>
      <c r="W20" s="125"/>
      <c r="X20" s="125"/>
      <c r="Y20" s="125"/>
      <c r="Z20" s="125"/>
    </row>
    <row r="21" ht="12.75" customHeight="1">
      <c r="A21" s="133">
        <v>225139.0</v>
      </c>
      <c r="B21" s="8" t="s">
        <v>113</v>
      </c>
      <c r="C21" s="134">
        <v>33987.0</v>
      </c>
      <c r="D21" s="134">
        <v>41074.0</v>
      </c>
      <c r="E21" s="135">
        <v>92000.0</v>
      </c>
      <c r="F21" s="135">
        <v>40000.0</v>
      </c>
      <c r="G21" s="135"/>
      <c r="H21" s="134"/>
      <c r="I21" s="135"/>
      <c r="J21" s="133" t="s">
        <v>101</v>
      </c>
      <c r="K21" s="133" t="s">
        <v>101</v>
      </c>
      <c r="L21" s="136">
        <f t="shared" si="1"/>
        <v>22.95140315</v>
      </c>
      <c r="M21" s="136">
        <f t="shared" si="2"/>
        <v>3.54825462</v>
      </c>
      <c r="N21" s="125"/>
      <c r="O21" s="125"/>
      <c r="P21" s="137"/>
      <c r="Q21" s="137"/>
      <c r="R21" s="137"/>
      <c r="S21" s="125"/>
      <c r="T21" s="125"/>
      <c r="U21" s="125"/>
      <c r="V21" s="125"/>
      <c r="W21" s="125"/>
      <c r="X21" s="125"/>
      <c r="Y21" s="125"/>
      <c r="Z21" s="125"/>
    </row>
    <row r="22" ht="12.75" customHeight="1">
      <c r="A22" s="133">
        <v>232072.0</v>
      </c>
      <c r="B22" s="8" t="s">
        <v>114</v>
      </c>
      <c r="C22" s="134">
        <v>24290.0</v>
      </c>
      <c r="D22" s="134">
        <v>39634.0</v>
      </c>
      <c r="E22" s="135">
        <v>91000.0</v>
      </c>
      <c r="F22" s="135">
        <v>86700.0</v>
      </c>
      <c r="G22" s="135">
        <v>82500.0</v>
      </c>
      <c r="H22" s="134"/>
      <c r="I22" s="135"/>
      <c r="J22" s="133" t="s">
        <v>101</v>
      </c>
      <c r="K22" s="133" t="s">
        <v>101</v>
      </c>
      <c r="L22" s="136">
        <f t="shared" si="1"/>
        <v>49.50034223</v>
      </c>
      <c r="M22" s="136">
        <f t="shared" si="2"/>
        <v>7.490759754</v>
      </c>
      <c r="N22" s="125"/>
      <c r="O22" s="125"/>
      <c r="P22" s="137"/>
      <c r="Q22" s="137"/>
      <c r="R22" s="137"/>
      <c r="S22" s="125"/>
      <c r="T22" s="125"/>
      <c r="U22" s="125"/>
      <c r="V22" s="125"/>
      <c r="W22" s="125"/>
      <c r="X22" s="125"/>
      <c r="Y22" s="125"/>
      <c r="Z22" s="125"/>
    </row>
    <row r="23" ht="12.75" customHeight="1">
      <c r="A23" s="133">
        <v>250067.0</v>
      </c>
      <c r="B23" s="8" t="s">
        <v>115</v>
      </c>
      <c r="C23" s="134">
        <v>21976.0</v>
      </c>
      <c r="D23" s="134">
        <v>40073.0</v>
      </c>
      <c r="E23" s="135">
        <v>90000.0</v>
      </c>
      <c r="F23" s="135">
        <v>85700.0</v>
      </c>
      <c r="G23" s="135">
        <v>81600.0</v>
      </c>
      <c r="H23" s="134"/>
      <c r="I23" s="135"/>
      <c r="J23" s="133" t="s">
        <v>101</v>
      </c>
      <c r="K23" s="133" t="s">
        <v>101</v>
      </c>
      <c r="L23" s="136">
        <f t="shared" si="1"/>
        <v>55.83572895</v>
      </c>
      <c r="M23" s="136">
        <f t="shared" si="2"/>
        <v>6.288843258</v>
      </c>
      <c r="N23" s="125"/>
      <c r="O23" s="125"/>
      <c r="P23" s="137"/>
      <c r="Q23" s="137"/>
      <c r="R23" s="137"/>
      <c r="S23" s="125"/>
      <c r="T23" s="125"/>
      <c r="U23" s="125"/>
      <c r="V23" s="125"/>
      <c r="W23" s="125"/>
      <c r="X23" s="125"/>
      <c r="Y23" s="125"/>
      <c r="Z23" s="125"/>
    </row>
    <row r="24" ht="12.75" customHeight="1">
      <c r="A24" s="133">
        <v>253862.0</v>
      </c>
      <c r="B24" s="8" t="s">
        <v>116</v>
      </c>
      <c r="C24" s="134">
        <v>23332.0</v>
      </c>
      <c r="D24" s="134">
        <v>40339.0</v>
      </c>
      <c r="E24" s="135">
        <v>89000.0</v>
      </c>
      <c r="F24" s="135">
        <v>84800.0</v>
      </c>
      <c r="G24" s="135">
        <v>80700.0</v>
      </c>
      <c r="H24" s="134"/>
      <c r="I24" s="135"/>
      <c r="J24" s="133" t="s">
        <v>101</v>
      </c>
      <c r="K24" s="133" t="s">
        <v>101</v>
      </c>
      <c r="L24" s="136">
        <f t="shared" si="1"/>
        <v>52.12320329</v>
      </c>
      <c r="M24" s="136">
        <f t="shared" si="2"/>
        <v>5.560574949</v>
      </c>
      <c r="N24" s="125"/>
      <c r="O24" s="125"/>
      <c r="P24" s="137"/>
      <c r="Q24" s="137"/>
      <c r="R24" s="137"/>
      <c r="S24" s="125"/>
      <c r="T24" s="125"/>
      <c r="U24" s="125"/>
      <c r="V24" s="125"/>
      <c r="W24" s="125"/>
      <c r="X24" s="125"/>
      <c r="Y24" s="125"/>
      <c r="Z24" s="125"/>
    </row>
    <row r="25" ht="12.75" customHeight="1">
      <c r="A25" s="133">
        <v>255179.0</v>
      </c>
      <c r="B25" s="8" t="s">
        <v>117</v>
      </c>
      <c r="C25" s="134">
        <v>22281.0</v>
      </c>
      <c r="D25" s="134">
        <v>40774.0</v>
      </c>
      <c r="E25" s="135">
        <v>88000.0</v>
      </c>
      <c r="F25" s="135">
        <v>83800.0</v>
      </c>
      <c r="G25" s="135">
        <v>40000.0</v>
      </c>
      <c r="H25" s="134"/>
      <c r="I25" s="135"/>
      <c r="J25" s="133" t="s">
        <v>101</v>
      </c>
      <c r="K25" s="133" t="s">
        <v>101</v>
      </c>
      <c r="L25" s="136">
        <f t="shared" si="1"/>
        <v>55.00068446</v>
      </c>
      <c r="M25" s="136">
        <f t="shared" si="2"/>
        <v>4.369609856</v>
      </c>
      <c r="N25" s="125"/>
      <c r="O25" s="125"/>
      <c r="P25" s="137"/>
      <c r="Q25" s="137"/>
      <c r="R25" s="137"/>
      <c r="S25" s="125"/>
      <c r="T25" s="125"/>
      <c r="U25" s="125"/>
      <c r="V25" s="125"/>
      <c r="W25" s="125"/>
      <c r="X25" s="125"/>
      <c r="Y25" s="125"/>
      <c r="Z25" s="125"/>
    </row>
    <row r="26" ht="12.75" customHeight="1">
      <c r="A26" s="133">
        <v>258130.0</v>
      </c>
      <c r="B26" s="8" t="s">
        <v>118</v>
      </c>
      <c r="C26" s="134">
        <v>29124.0</v>
      </c>
      <c r="D26" s="134">
        <v>29006.0</v>
      </c>
      <c r="E26" s="135">
        <v>87000.0</v>
      </c>
      <c r="F26" s="135">
        <v>82900.0</v>
      </c>
      <c r="G26" s="135">
        <v>78900.0</v>
      </c>
      <c r="H26" s="134"/>
      <c r="I26" s="135"/>
      <c r="J26" s="133" t="s">
        <v>101</v>
      </c>
      <c r="K26" s="133" t="s">
        <v>101</v>
      </c>
      <c r="L26" s="136">
        <f t="shared" si="1"/>
        <v>36.26557153</v>
      </c>
      <c r="M26" s="136">
        <f t="shared" si="2"/>
        <v>36.58863792</v>
      </c>
      <c r="N26" s="125"/>
      <c r="O26" s="125"/>
      <c r="P26" s="137"/>
      <c r="Q26" s="137"/>
      <c r="R26" s="137"/>
      <c r="S26" s="125"/>
      <c r="T26" s="125"/>
      <c r="U26" s="125"/>
      <c r="V26" s="125"/>
      <c r="W26" s="125"/>
      <c r="X26" s="125"/>
      <c r="Y26" s="125"/>
      <c r="Z26" s="125"/>
    </row>
    <row r="27" ht="12.75" customHeight="1">
      <c r="A27" s="133">
        <v>286491.0</v>
      </c>
      <c r="B27" s="8" t="s">
        <v>119</v>
      </c>
      <c r="C27" s="134">
        <v>16018.0</v>
      </c>
      <c r="D27" s="134">
        <v>31071.0</v>
      </c>
      <c r="E27" s="135">
        <v>86000.0</v>
      </c>
      <c r="F27" s="135">
        <v>81900.0</v>
      </c>
      <c r="G27" s="135">
        <v>78000.0</v>
      </c>
      <c r="H27" s="134"/>
      <c r="I27" s="135"/>
      <c r="J27" s="133" t="s">
        <v>101</v>
      </c>
      <c r="K27" s="133" t="s">
        <v>101</v>
      </c>
      <c r="L27" s="136">
        <f t="shared" si="1"/>
        <v>72.14784394</v>
      </c>
      <c r="M27" s="136">
        <f t="shared" si="2"/>
        <v>30.93497604</v>
      </c>
      <c r="N27" s="125"/>
      <c r="O27" s="125"/>
      <c r="P27" s="137"/>
      <c r="Q27" s="137"/>
      <c r="R27" s="137"/>
      <c r="S27" s="125"/>
      <c r="T27" s="125"/>
      <c r="U27" s="125"/>
      <c r="V27" s="125"/>
      <c r="W27" s="125"/>
      <c r="X27" s="125"/>
      <c r="Y27" s="125"/>
      <c r="Z27" s="125"/>
    </row>
    <row r="28" ht="12.75" customHeight="1">
      <c r="A28" s="133">
        <v>290999.0</v>
      </c>
      <c r="B28" s="8" t="s">
        <v>120</v>
      </c>
      <c r="C28" s="134">
        <v>25991.0</v>
      </c>
      <c r="D28" s="134">
        <v>41600.0</v>
      </c>
      <c r="E28" s="135">
        <v>85000.0</v>
      </c>
      <c r="F28" s="135">
        <v>2000.0</v>
      </c>
      <c r="G28" s="135"/>
      <c r="H28" s="134"/>
      <c r="I28" s="135"/>
      <c r="J28" s="133" t="s">
        <v>101</v>
      </c>
      <c r="K28" s="133"/>
      <c r="L28" s="136">
        <f t="shared" si="1"/>
        <v>44.84325804</v>
      </c>
      <c r="M28" s="136">
        <f t="shared" si="2"/>
        <v>2.108145106</v>
      </c>
      <c r="N28" s="125"/>
      <c r="O28" s="125"/>
      <c r="P28" s="137"/>
      <c r="Q28" s="137"/>
      <c r="R28" s="137"/>
      <c r="S28" s="125"/>
      <c r="T28" s="125"/>
      <c r="U28" s="125"/>
      <c r="V28" s="125"/>
      <c r="W28" s="125"/>
      <c r="X28" s="125"/>
      <c r="Y28" s="125"/>
      <c r="Z28" s="125"/>
    </row>
    <row r="29" ht="12.75" customHeight="1">
      <c r="A29" s="133">
        <v>300843.0</v>
      </c>
      <c r="B29" s="8" t="s">
        <v>121</v>
      </c>
      <c r="C29" s="134">
        <v>17659.0</v>
      </c>
      <c r="D29" s="134">
        <v>31876.0</v>
      </c>
      <c r="E29" s="135">
        <v>84000.0</v>
      </c>
      <c r="F29" s="135">
        <v>80000.0</v>
      </c>
      <c r="G29" s="135">
        <v>76200.0</v>
      </c>
      <c r="H29" s="134"/>
      <c r="I29" s="135"/>
      <c r="J29" s="133" t="s">
        <v>101</v>
      </c>
      <c r="K29" s="133" t="s">
        <v>101</v>
      </c>
      <c r="L29" s="136">
        <f t="shared" si="1"/>
        <v>67.6550308</v>
      </c>
      <c r="M29" s="136">
        <f t="shared" si="2"/>
        <v>28.73100616</v>
      </c>
      <c r="N29" s="125"/>
      <c r="O29" s="125"/>
      <c r="P29" s="137"/>
      <c r="Q29" s="137"/>
      <c r="R29" s="137"/>
      <c r="S29" s="125"/>
      <c r="T29" s="125"/>
      <c r="U29" s="125"/>
      <c r="V29" s="125"/>
      <c r="W29" s="125"/>
      <c r="X29" s="125"/>
      <c r="Y29" s="125"/>
      <c r="Z29" s="125"/>
    </row>
    <row r="30" ht="12.75" customHeight="1">
      <c r="A30" s="133">
        <v>302798.0</v>
      </c>
      <c r="B30" s="8" t="s">
        <v>122</v>
      </c>
      <c r="C30" s="134">
        <v>28924.0</v>
      </c>
      <c r="D30" s="134">
        <v>35009.0</v>
      </c>
      <c r="E30" s="135">
        <v>300000.0</v>
      </c>
      <c r="F30" s="135">
        <v>276000.0</v>
      </c>
      <c r="G30" s="135">
        <v>252000.0</v>
      </c>
      <c r="H30" s="134"/>
      <c r="I30" s="135"/>
      <c r="J30" s="133" t="s">
        <v>101</v>
      </c>
      <c r="K30" s="133" t="s">
        <v>101</v>
      </c>
      <c r="L30" s="136">
        <f t="shared" si="1"/>
        <v>36.81314168</v>
      </c>
      <c r="M30" s="136">
        <f t="shared" si="2"/>
        <v>20.15331964</v>
      </c>
      <c r="N30" s="125"/>
      <c r="O30" s="125"/>
      <c r="P30" s="137"/>
      <c r="Q30" s="137"/>
      <c r="R30" s="137"/>
      <c r="S30" s="125"/>
      <c r="T30" s="125"/>
      <c r="U30" s="125"/>
      <c r="V30" s="125"/>
      <c r="W30" s="125"/>
      <c r="X30" s="125"/>
      <c r="Y30" s="125"/>
      <c r="Z30" s="125"/>
    </row>
    <row r="31" ht="12.75" customHeight="1">
      <c r="A31" s="133">
        <v>310267.0</v>
      </c>
      <c r="B31" s="8" t="s">
        <v>123</v>
      </c>
      <c r="C31" s="134">
        <v>23532.0</v>
      </c>
      <c r="D31" s="134">
        <v>38201.0</v>
      </c>
      <c r="E31" s="135">
        <v>118800.0</v>
      </c>
      <c r="F31" s="135">
        <v>113100.0</v>
      </c>
      <c r="G31" s="135">
        <v>107800.0</v>
      </c>
      <c r="H31" s="134"/>
      <c r="I31" s="135"/>
      <c r="J31" s="133" t="s">
        <v>101</v>
      </c>
      <c r="K31" s="133" t="s">
        <v>101</v>
      </c>
      <c r="L31" s="136">
        <f t="shared" si="1"/>
        <v>51.57563313</v>
      </c>
      <c r="M31" s="136">
        <f t="shared" si="2"/>
        <v>11.41409993</v>
      </c>
      <c r="N31" s="125"/>
      <c r="O31" s="125"/>
      <c r="P31" s="137"/>
      <c r="Q31" s="137"/>
      <c r="R31" s="137"/>
      <c r="S31" s="125"/>
      <c r="T31" s="125"/>
      <c r="U31" s="125"/>
      <c r="V31" s="125"/>
      <c r="W31" s="125"/>
      <c r="X31" s="125"/>
      <c r="Y31" s="125"/>
      <c r="Z31" s="125"/>
    </row>
    <row r="32" ht="12.75" customHeight="1">
      <c r="A32" s="133">
        <v>313615.0</v>
      </c>
      <c r="B32" s="8" t="s">
        <v>124</v>
      </c>
      <c r="C32" s="134">
        <v>34187.0</v>
      </c>
      <c r="D32" s="134">
        <v>38175.0</v>
      </c>
      <c r="E32" s="135">
        <v>117600.0</v>
      </c>
      <c r="F32" s="135">
        <v>112000.0</v>
      </c>
      <c r="G32" s="135">
        <v>106700.0</v>
      </c>
      <c r="H32" s="134"/>
      <c r="I32" s="135"/>
      <c r="J32" s="133" t="s">
        <v>101</v>
      </c>
      <c r="K32" s="133" t="s">
        <v>101</v>
      </c>
      <c r="L32" s="136">
        <f t="shared" si="1"/>
        <v>22.40383299</v>
      </c>
      <c r="M32" s="136">
        <f t="shared" si="2"/>
        <v>11.48528405</v>
      </c>
      <c r="N32" s="125"/>
      <c r="O32" s="125"/>
      <c r="P32" s="137"/>
      <c r="Q32" s="137"/>
      <c r="R32" s="137"/>
      <c r="S32" s="125"/>
      <c r="T32" s="125"/>
      <c r="U32" s="125"/>
      <c r="V32" s="125"/>
      <c r="W32" s="125"/>
      <c r="X32" s="125"/>
      <c r="Y32" s="125"/>
      <c r="Z32" s="125"/>
    </row>
    <row r="33" ht="12.75" customHeight="1">
      <c r="A33" s="133">
        <v>320387.0</v>
      </c>
      <c r="B33" s="8" t="s">
        <v>125</v>
      </c>
      <c r="C33" s="134">
        <v>25791.0</v>
      </c>
      <c r="D33" s="134">
        <v>35220.0</v>
      </c>
      <c r="E33" s="135">
        <v>116400.0</v>
      </c>
      <c r="F33" s="135">
        <v>110900.0</v>
      </c>
      <c r="G33" s="135">
        <v>105600.0</v>
      </c>
      <c r="H33" s="134"/>
      <c r="I33" s="135"/>
      <c r="J33" s="133" t="s">
        <v>101</v>
      </c>
      <c r="K33" s="133" t="s">
        <v>101</v>
      </c>
      <c r="L33" s="136">
        <f t="shared" si="1"/>
        <v>45.3908282</v>
      </c>
      <c r="M33" s="136">
        <f t="shared" si="2"/>
        <v>19.57563313</v>
      </c>
      <c r="N33" s="125"/>
      <c r="O33" s="125"/>
      <c r="P33" s="137"/>
      <c r="Q33" s="137"/>
      <c r="R33" s="137"/>
      <c r="S33" s="125"/>
      <c r="T33" s="125"/>
      <c r="U33" s="125"/>
      <c r="V33" s="125"/>
      <c r="W33" s="125"/>
      <c r="X33" s="125"/>
      <c r="Y33" s="125"/>
      <c r="Z33" s="125"/>
    </row>
    <row r="34" ht="12.75" customHeight="1">
      <c r="A34" s="133">
        <v>340436.0</v>
      </c>
      <c r="B34" s="8" t="s">
        <v>126</v>
      </c>
      <c r="C34" s="134">
        <v>27791.0</v>
      </c>
      <c r="D34" s="134">
        <v>36129.0</v>
      </c>
      <c r="E34" s="135">
        <v>115200.0</v>
      </c>
      <c r="F34" s="135">
        <v>109700.0</v>
      </c>
      <c r="G34" s="135">
        <v>104500.0</v>
      </c>
      <c r="H34" s="134"/>
      <c r="I34" s="135"/>
      <c r="J34" s="133" t="s">
        <v>101</v>
      </c>
      <c r="K34" s="133" t="s">
        <v>101</v>
      </c>
      <c r="L34" s="136">
        <f t="shared" si="1"/>
        <v>39.91512663</v>
      </c>
      <c r="M34" s="136">
        <f t="shared" si="2"/>
        <v>17.08692676</v>
      </c>
      <c r="N34" s="125"/>
      <c r="O34" s="125"/>
      <c r="P34" s="137"/>
      <c r="Q34" s="137"/>
      <c r="R34" s="137"/>
      <c r="S34" s="125"/>
      <c r="T34" s="125"/>
      <c r="U34" s="125"/>
      <c r="V34" s="125"/>
      <c r="W34" s="125"/>
      <c r="X34" s="125"/>
      <c r="Y34" s="125"/>
      <c r="Z34" s="125"/>
    </row>
    <row r="35" ht="12.75" customHeight="1">
      <c r="A35" s="133">
        <v>345767.0</v>
      </c>
      <c r="B35" s="8" t="s">
        <v>127</v>
      </c>
      <c r="C35" s="134">
        <v>24217.0</v>
      </c>
      <c r="D35" s="134">
        <v>35067.0</v>
      </c>
      <c r="E35" s="135">
        <v>114000.0</v>
      </c>
      <c r="F35" s="135">
        <v>108600.0</v>
      </c>
      <c r="G35" s="135">
        <v>103400.0</v>
      </c>
      <c r="H35" s="134"/>
      <c r="I35" s="135"/>
      <c r="J35" s="133" t="s">
        <v>101</v>
      </c>
      <c r="K35" s="133" t="s">
        <v>101</v>
      </c>
      <c r="L35" s="136">
        <f t="shared" si="1"/>
        <v>49.70020534</v>
      </c>
      <c r="M35" s="136">
        <f t="shared" si="2"/>
        <v>19.9945243</v>
      </c>
      <c r="N35" s="125"/>
      <c r="O35" s="125"/>
      <c r="P35" s="137"/>
      <c r="Q35" s="137"/>
      <c r="R35" s="137"/>
      <c r="S35" s="125"/>
      <c r="T35" s="125"/>
      <c r="U35" s="125"/>
      <c r="V35" s="125"/>
      <c r="W35" s="125"/>
      <c r="X35" s="125"/>
      <c r="Y35" s="125"/>
      <c r="Z35" s="125"/>
    </row>
    <row r="36" ht="12.75" customHeight="1">
      <c r="A36" s="133">
        <v>352244.0</v>
      </c>
      <c r="B36" s="8" t="s">
        <v>128</v>
      </c>
      <c r="C36" s="134">
        <v>21370.0</v>
      </c>
      <c r="D36" s="134">
        <v>41429.0</v>
      </c>
      <c r="E36" s="135">
        <v>384000.0</v>
      </c>
      <c r="F36" s="135">
        <v>38400.0</v>
      </c>
      <c r="G36" s="135"/>
      <c r="H36" s="134"/>
      <c r="I36" s="135"/>
      <c r="J36" s="133" t="s">
        <v>101</v>
      </c>
      <c r="K36" s="133"/>
      <c r="L36" s="136">
        <f t="shared" si="1"/>
        <v>57.49486653</v>
      </c>
      <c r="M36" s="136">
        <f t="shared" si="2"/>
        <v>2.576317591</v>
      </c>
      <c r="N36" s="125"/>
      <c r="O36" s="125"/>
      <c r="P36" s="137"/>
      <c r="Q36" s="137"/>
      <c r="R36" s="137"/>
      <c r="S36" s="125"/>
      <c r="T36" s="125"/>
      <c r="U36" s="125"/>
      <c r="V36" s="125"/>
      <c r="W36" s="125"/>
      <c r="X36" s="125"/>
      <c r="Y36" s="125"/>
      <c r="Z36" s="125"/>
    </row>
    <row r="37" ht="12.75" customHeight="1">
      <c r="A37" s="133">
        <v>357982.0</v>
      </c>
      <c r="B37" s="8" t="s">
        <v>129</v>
      </c>
      <c r="C37" s="134">
        <v>17820.0</v>
      </c>
      <c r="D37" s="134">
        <v>35562.0</v>
      </c>
      <c r="E37" s="135">
        <v>111600.0</v>
      </c>
      <c r="F37" s="135">
        <v>106300.0</v>
      </c>
      <c r="G37" s="135">
        <v>101200.0</v>
      </c>
      <c r="H37" s="134"/>
      <c r="I37" s="135"/>
      <c r="J37" s="133" t="s">
        <v>101</v>
      </c>
      <c r="K37" s="133" t="s">
        <v>101</v>
      </c>
      <c r="L37" s="136">
        <f t="shared" si="1"/>
        <v>67.21423682</v>
      </c>
      <c r="M37" s="136">
        <f t="shared" si="2"/>
        <v>18.63928816</v>
      </c>
      <c r="N37" s="125"/>
      <c r="O37" s="125"/>
      <c r="P37" s="137"/>
      <c r="Q37" s="137"/>
      <c r="R37" s="137"/>
      <c r="S37" s="125"/>
      <c r="T37" s="125"/>
      <c r="U37" s="125"/>
      <c r="V37" s="125"/>
      <c r="W37" s="125"/>
      <c r="X37" s="125"/>
      <c r="Y37" s="125"/>
      <c r="Z37" s="125"/>
    </row>
    <row r="38" ht="12.75" customHeight="1">
      <c r="A38" s="133">
        <v>369257.0</v>
      </c>
      <c r="B38" s="8" t="s">
        <v>130</v>
      </c>
      <c r="C38" s="134">
        <v>3651.0</v>
      </c>
      <c r="D38" s="134">
        <v>41274.0</v>
      </c>
      <c r="E38" s="135">
        <v>110400.0</v>
      </c>
      <c r="F38" s="135">
        <v>48000.0</v>
      </c>
      <c r="G38" s="135"/>
      <c r="H38" s="134"/>
      <c r="I38" s="135"/>
      <c r="J38" s="133" t="s">
        <v>101</v>
      </c>
      <c r="K38" s="133" t="s">
        <v>101</v>
      </c>
      <c r="L38" s="136">
        <f t="shared" si="1"/>
        <v>106.0068446</v>
      </c>
      <c r="M38" s="136">
        <f t="shared" si="2"/>
        <v>3.000684463</v>
      </c>
      <c r="N38" s="125"/>
      <c r="O38" s="125"/>
      <c r="P38" s="137"/>
      <c r="Q38" s="137"/>
      <c r="R38" s="137"/>
      <c r="S38" s="125"/>
      <c r="T38" s="125"/>
      <c r="U38" s="125"/>
      <c r="V38" s="125"/>
      <c r="W38" s="125"/>
      <c r="X38" s="125"/>
      <c r="Y38" s="125"/>
      <c r="Z38" s="125"/>
    </row>
    <row r="39" ht="12.75" customHeight="1">
      <c r="A39" s="133">
        <v>375122.0</v>
      </c>
      <c r="B39" s="8" t="s">
        <v>131</v>
      </c>
      <c r="C39" s="134">
        <v>17859.0</v>
      </c>
      <c r="D39" s="134">
        <v>39834.0</v>
      </c>
      <c r="E39" s="135">
        <v>109200.0</v>
      </c>
      <c r="F39" s="135">
        <v>104000.0</v>
      </c>
      <c r="G39" s="135">
        <v>99000.0</v>
      </c>
      <c r="H39" s="134"/>
      <c r="I39" s="135"/>
      <c r="J39" s="133" t="s">
        <v>101</v>
      </c>
      <c r="K39" s="133" t="s">
        <v>101</v>
      </c>
      <c r="L39" s="136">
        <f t="shared" si="1"/>
        <v>67.10746064</v>
      </c>
      <c r="M39" s="136">
        <f t="shared" si="2"/>
        <v>6.943189596</v>
      </c>
      <c r="N39" s="125"/>
      <c r="O39" s="125"/>
      <c r="P39" s="137"/>
      <c r="Q39" s="137"/>
      <c r="R39" s="137"/>
      <c r="S39" s="125"/>
      <c r="T39" s="125"/>
      <c r="U39" s="125"/>
      <c r="V39" s="125"/>
      <c r="W39" s="125"/>
      <c r="X39" s="125"/>
      <c r="Y39" s="125"/>
      <c r="Z39" s="125"/>
    </row>
    <row r="40" ht="12.75" customHeight="1">
      <c r="A40" s="133">
        <v>406300.0</v>
      </c>
      <c r="B40" s="8" t="s">
        <v>132</v>
      </c>
      <c r="C40" s="134">
        <v>1.0</v>
      </c>
      <c r="D40" s="134">
        <v>40273.0</v>
      </c>
      <c r="E40" s="135">
        <v>108000.0</v>
      </c>
      <c r="F40" s="135">
        <v>102900.0</v>
      </c>
      <c r="G40" s="135">
        <v>98000.0</v>
      </c>
      <c r="H40" s="134"/>
      <c r="I40" s="135"/>
      <c r="J40" s="133" t="s">
        <v>101</v>
      </c>
      <c r="K40" s="133" t="s">
        <v>101</v>
      </c>
      <c r="L40" s="136">
        <f t="shared" si="1"/>
        <v>116</v>
      </c>
      <c r="M40" s="136">
        <f t="shared" si="2"/>
        <v>5.741273101</v>
      </c>
      <c r="N40" s="125"/>
      <c r="O40" s="125"/>
      <c r="P40" s="137"/>
      <c r="Q40" s="137"/>
      <c r="R40" s="137"/>
      <c r="S40" s="125"/>
      <c r="T40" s="125"/>
      <c r="U40" s="125"/>
      <c r="V40" s="125"/>
      <c r="W40" s="125"/>
      <c r="X40" s="125"/>
      <c r="Y40" s="125"/>
      <c r="Z40" s="125"/>
    </row>
    <row r="41" ht="12.75" customHeight="1">
      <c r="A41" s="133">
        <v>422365.0</v>
      </c>
      <c r="B41" s="8" t="s">
        <v>133</v>
      </c>
      <c r="C41" s="134">
        <v>21074.0</v>
      </c>
      <c r="D41" s="134">
        <v>40539.0</v>
      </c>
      <c r="E41" s="135">
        <v>106800.0</v>
      </c>
      <c r="F41" s="135">
        <v>101700.0</v>
      </c>
      <c r="G41" s="135">
        <v>96900.0</v>
      </c>
      <c r="H41" s="134"/>
      <c r="I41" s="135"/>
      <c r="J41" s="133" t="s">
        <v>101</v>
      </c>
      <c r="K41" s="133" t="s">
        <v>101</v>
      </c>
      <c r="L41" s="136">
        <f t="shared" si="1"/>
        <v>58.30527036</v>
      </c>
      <c r="M41" s="136">
        <f t="shared" si="2"/>
        <v>5.013004791</v>
      </c>
      <c r="N41" s="125"/>
      <c r="O41" s="125"/>
      <c r="P41" s="137"/>
      <c r="Q41" s="137"/>
      <c r="R41" s="137"/>
      <c r="S41" s="125"/>
      <c r="T41" s="125"/>
      <c r="U41" s="125"/>
      <c r="V41" s="125"/>
      <c r="W41" s="125"/>
      <c r="X41" s="125"/>
      <c r="Y41" s="125"/>
      <c r="Z41" s="125"/>
    </row>
    <row r="42" ht="12.75" customHeight="1">
      <c r="A42" s="133">
        <v>423109.0</v>
      </c>
      <c r="B42" s="8" t="s">
        <v>134</v>
      </c>
      <c r="C42" s="134">
        <v>16218.0</v>
      </c>
      <c r="D42" s="134">
        <v>40974.0</v>
      </c>
      <c r="E42" s="135">
        <v>105600.0</v>
      </c>
      <c r="F42" s="135">
        <v>100600.0</v>
      </c>
      <c r="G42" s="135">
        <v>48000.0</v>
      </c>
      <c r="H42" s="134"/>
      <c r="I42" s="135"/>
      <c r="J42" s="133" t="s">
        <v>101</v>
      </c>
      <c r="K42" s="133" t="s">
        <v>101</v>
      </c>
      <c r="L42" s="136">
        <f t="shared" si="1"/>
        <v>71.60027379</v>
      </c>
      <c r="M42" s="136">
        <f t="shared" si="2"/>
        <v>3.822039699</v>
      </c>
      <c r="N42" s="125"/>
      <c r="O42" s="125"/>
      <c r="P42" s="137"/>
      <c r="Q42" s="137"/>
      <c r="R42" s="137"/>
      <c r="S42" s="125"/>
      <c r="T42" s="125"/>
      <c r="U42" s="125"/>
      <c r="V42" s="125"/>
      <c r="W42" s="125"/>
      <c r="X42" s="125"/>
      <c r="Y42" s="125"/>
      <c r="Z42" s="125"/>
    </row>
    <row r="43" ht="12.75" customHeight="1">
      <c r="A43" s="133">
        <v>426223.0</v>
      </c>
      <c r="B43" s="8" t="s">
        <v>135</v>
      </c>
      <c r="C43" s="134">
        <v>26191.0</v>
      </c>
      <c r="D43" s="134">
        <v>27116.0</v>
      </c>
      <c r="E43" s="135">
        <v>104400.0</v>
      </c>
      <c r="F43" s="135">
        <v>99400.0</v>
      </c>
      <c r="G43" s="135">
        <v>94700.0</v>
      </c>
      <c r="H43" s="134"/>
      <c r="I43" s="135"/>
      <c r="J43" s="133" t="s">
        <v>101</v>
      </c>
      <c r="K43" s="133" t="s">
        <v>101</v>
      </c>
      <c r="L43" s="136">
        <f t="shared" si="1"/>
        <v>44.29568789</v>
      </c>
      <c r="M43" s="136">
        <f t="shared" si="2"/>
        <v>41.76317591</v>
      </c>
      <c r="N43" s="125"/>
      <c r="O43" s="125"/>
      <c r="P43" s="137"/>
      <c r="Q43" s="137"/>
      <c r="R43" s="137"/>
      <c r="S43" s="125"/>
      <c r="T43" s="125"/>
      <c r="U43" s="125"/>
      <c r="V43" s="125"/>
      <c r="W43" s="125"/>
      <c r="X43" s="125"/>
      <c r="Y43" s="125"/>
      <c r="Z43" s="125"/>
    </row>
    <row r="44" ht="12.75" customHeight="1">
      <c r="A44" s="133">
        <v>430276.0</v>
      </c>
      <c r="B44" s="8" t="s">
        <v>136</v>
      </c>
      <c r="C44" s="134">
        <v>29324.0</v>
      </c>
      <c r="D44" s="134">
        <v>31271.0</v>
      </c>
      <c r="E44" s="135">
        <v>103200.0</v>
      </c>
      <c r="F44" s="135">
        <v>98300.0</v>
      </c>
      <c r="G44" s="135">
        <v>93600.0</v>
      </c>
      <c r="H44" s="134"/>
      <c r="I44" s="135"/>
      <c r="J44" s="133" t="s">
        <v>101</v>
      </c>
      <c r="K44" s="133" t="s">
        <v>101</v>
      </c>
      <c r="L44" s="136">
        <f t="shared" si="1"/>
        <v>35.71800137</v>
      </c>
      <c r="M44" s="136">
        <f t="shared" si="2"/>
        <v>30.38740589</v>
      </c>
      <c r="N44" s="125"/>
      <c r="O44" s="125"/>
      <c r="P44" s="137"/>
      <c r="Q44" s="137"/>
      <c r="R44" s="137"/>
      <c r="S44" s="125"/>
      <c r="T44" s="125"/>
      <c r="U44" s="125"/>
      <c r="V44" s="125"/>
      <c r="W44" s="125"/>
      <c r="X44" s="125"/>
      <c r="Y44" s="125"/>
      <c r="Z44" s="125"/>
    </row>
    <row r="45" ht="12.75" customHeight="1">
      <c r="A45" s="133">
        <v>430534.0</v>
      </c>
      <c r="B45" s="8" t="s">
        <v>137</v>
      </c>
      <c r="C45" s="134">
        <v>16018.0</v>
      </c>
      <c r="D45" s="134">
        <v>1.0</v>
      </c>
      <c r="E45" s="135">
        <v>102000.0</v>
      </c>
      <c r="F45" s="135">
        <v>2400.0</v>
      </c>
      <c r="G45" s="135"/>
      <c r="H45" s="134"/>
      <c r="I45" s="135"/>
      <c r="J45" s="133" t="s">
        <v>101</v>
      </c>
      <c r="K45" s="133" t="s">
        <v>101</v>
      </c>
      <c r="L45" s="136">
        <f t="shared" si="1"/>
        <v>72.14784394</v>
      </c>
      <c r="M45" s="136">
        <f t="shared" si="2"/>
        <v>116</v>
      </c>
      <c r="N45" s="125"/>
      <c r="O45" s="125"/>
      <c r="P45" s="137"/>
      <c r="Q45" s="137"/>
      <c r="R45" s="137"/>
      <c r="S45" s="125"/>
      <c r="T45" s="125"/>
      <c r="U45" s="125"/>
      <c r="V45" s="125"/>
      <c r="W45" s="125"/>
      <c r="X45" s="125"/>
      <c r="Y45" s="125"/>
      <c r="Z45" s="125"/>
    </row>
    <row r="46" ht="12.75" customHeight="1">
      <c r="A46" s="133">
        <v>443913.0</v>
      </c>
      <c r="B46" s="8" t="s">
        <v>138</v>
      </c>
      <c r="C46" s="134">
        <v>16639.0</v>
      </c>
      <c r="D46" s="134">
        <v>32076.0</v>
      </c>
      <c r="E46" s="135">
        <v>100800.0</v>
      </c>
      <c r="F46" s="135">
        <v>96000.0</v>
      </c>
      <c r="G46" s="135">
        <v>91400.0</v>
      </c>
      <c r="H46" s="134"/>
      <c r="I46" s="135"/>
      <c r="J46" s="133" t="s">
        <v>101</v>
      </c>
      <c r="K46" s="133" t="s">
        <v>101</v>
      </c>
      <c r="L46" s="136">
        <f t="shared" si="1"/>
        <v>70.4476386</v>
      </c>
      <c r="M46" s="136">
        <f t="shared" si="2"/>
        <v>28.183436</v>
      </c>
      <c r="N46" s="125"/>
      <c r="O46" s="125"/>
      <c r="P46" s="137"/>
      <c r="Q46" s="137"/>
      <c r="R46" s="137"/>
      <c r="S46" s="125"/>
      <c r="T46" s="125"/>
      <c r="U46" s="125"/>
      <c r="V46" s="125"/>
      <c r="W46" s="125"/>
      <c r="X46" s="125"/>
      <c r="Y46" s="125"/>
      <c r="Z46" s="125"/>
    </row>
    <row r="47" ht="12.75" customHeight="1">
      <c r="A47" s="133">
        <v>446641.0</v>
      </c>
      <c r="B47" s="8" t="s">
        <v>105</v>
      </c>
      <c r="C47" s="134">
        <v>23652.0</v>
      </c>
      <c r="D47" s="134">
        <v>35209.0</v>
      </c>
      <c r="E47" s="135">
        <v>360000.0</v>
      </c>
      <c r="F47" s="135">
        <v>331200.0</v>
      </c>
      <c r="G47" s="135">
        <v>302400.0</v>
      </c>
      <c r="H47" s="134"/>
      <c r="I47" s="135"/>
      <c r="J47" s="133" t="s">
        <v>101</v>
      </c>
      <c r="K47" s="133" t="s">
        <v>101</v>
      </c>
      <c r="L47" s="136">
        <f t="shared" si="1"/>
        <v>51.24709103</v>
      </c>
      <c r="M47" s="136">
        <f t="shared" si="2"/>
        <v>19.60574949</v>
      </c>
      <c r="N47" s="125"/>
      <c r="O47" s="125"/>
      <c r="P47" s="137"/>
      <c r="Q47" s="137"/>
      <c r="R47" s="137"/>
      <c r="S47" s="125"/>
      <c r="T47" s="125"/>
      <c r="U47" s="125"/>
      <c r="V47" s="125"/>
      <c r="W47" s="125"/>
      <c r="X47" s="125"/>
      <c r="Y47" s="125"/>
      <c r="Z47" s="125"/>
    </row>
    <row r="48" ht="12.75" customHeight="1">
      <c r="A48" s="133">
        <v>462488.0</v>
      </c>
      <c r="B48" s="8" t="s">
        <v>139</v>
      </c>
      <c r="C48" s="134">
        <v>22481.0</v>
      </c>
      <c r="D48" s="134">
        <v>38401.0</v>
      </c>
      <c r="E48" s="135">
        <v>142600.0</v>
      </c>
      <c r="F48" s="135">
        <v>135700.0</v>
      </c>
      <c r="G48" s="135">
        <v>129400.0</v>
      </c>
      <c r="H48" s="134"/>
      <c r="I48" s="135"/>
      <c r="J48" s="133" t="s">
        <v>101</v>
      </c>
      <c r="K48" s="133" t="s">
        <v>101</v>
      </c>
      <c r="L48" s="136">
        <f t="shared" si="1"/>
        <v>54.45311431</v>
      </c>
      <c r="M48" s="136">
        <f t="shared" si="2"/>
        <v>10.86652977</v>
      </c>
      <c r="N48" s="125"/>
      <c r="O48" s="125"/>
      <c r="P48" s="137"/>
      <c r="Q48" s="137"/>
      <c r="R48" s="137"/>
      <c r="S48" s="125"/>
      <c r="T48" s="125"/>
      <c r="U48" s="125"/>
      <c r="V48" s="125"/>
      <c r="W48" s="125"/>
      <c r="X48" s="125"/>
      <c r="Y48" s="125"/>
      <c r="Z48" s="125"/>
    </row>
    <row r="49" ht="12.75" customHeight="1">
      <c r="A49" s="133">
        <v>472297.0</v>
      </c>
      <c r="B49" s="8" t="s">
        <v>113</v>
      </c>
      <c r="C49" s="134">
        <v>33987.0</v>
      </c>
      <c r="D49" s="134">
        <v>38375.0</v>
      </c>
      <c r="E49" s="135">
        <v>141100.0</v>
      </c>
      <c r="F49" s="135">
        <v>134400.0</v>
      </c>
      <c r="G49" s="135">
        <v>128000.0</v>
      </c>
      <c r="H49" s="134"/>
      <c r="I49" s="135"/>
      <c r="J49" s="133" t="s">
        <v>101</v>
      </c>
      <c r="K49" s="133" t="s">
        <v>101</v>
      </c>
      <c r="L49" s="136">
        <f t="shared" si="1"/>
        <v>22.95140315</v>
      </c>
      <c r="M49" s="136">
        <f t="shared" si="2"/>
        <v>10.93771389</v>
      </c>
      <c r="N49" s="125"/>
      <c r="O49" s="125"/>
      <c r="P49" s="137"/>
      <c r="Q49" s="137"/>
      <c r="R49" s="137"/>
      <c r="S49" s="125"/>
      <c r="T49" s="125"/>
      <c r="U49" s="125"/>
      <c r="V49" s="125"/>
      <c r="W49" s="125"/>
      <c r="X49" s="125"/>
      <c r="Y49" s="125"/>
      <c r="Z49" s="125"/>
    </row>
    <row r="50" ht="12.75" customHeight="1">
      <c r="A50" s="133">
        <v>489909.0</v>
      </c>
      <c r="B50" s="8" t="s">
        <v>140</v>
      </c>
      <c r="C50" s="134">
        <v>24490.0</v>
      </c>
      <c r="D50" s="134">
        <v>1.0</v>
      </c>
      <c r="E50" s="135">
        <v>139700.0</v>
      </c>
      <c r="F50" s="135">
        <v>133100.0</v>
      </c>
      <c r="G50" s="135">
        <v>126700.0</v>
      </c>
      <c r="H50" s="134"/>
      <c r="I50" s="135"/>
      <c r="J50" s="133" t="s">
        <v>101</v>
      </c>
      <c r="K50" s="133" t="s">
        <v>101</v>
      </c>
      <c r="L50" s="136">
        <f t="shared" si="1"/>
        <v>48.95277207</v>
      </c>
      <c r="M50" s="136">
        <f t="shared" si="2"/>
        <v>116</v>
      </c>
      <c r="N50" s="125"/>
      <c r="O50" s="125"/>
      <c r="P50" s="137"/>
      <c r="Q50" s="137"/>
      <c r="R50" s="137"/>
      <c r="S50" s="125"/>
      <c r="T50" s="125"/>
      <c r="U50" s="125"/>
      <c r="V50" s="125"/>
      <c r="W50" s="125"/>
      <c r="X50" s="125"/>
      <c r="Y50" s="125"/>
      <c r="Z50" s="125"/>
    </row>
    <row r="51" ht="12.75" customHeight="1">
      <c r="A51" s="133">
        <v>489933.0</v>
      </c>
      <c r="B51" s="8" t="s">
        <v>141</v>
      </c>
      <c r="C51" s="134">
        <v>22158.0</v>
      </c>
      <c r="D51" s="134">
        <v>36329.0</v>
      </c>
      <c r="E51" s="135">
        <v>138200.0</v>
      </c>
      <c r="F51" s="135">
        <v>131600.0</v>
      </c>
      <c r="G51" s="135">
        <v>125400.0</v>
      </c>
      <c r="H51" s="134"/>
      <c r="I51" s="135"/>
      <c r="J51" s="133" t="s">
        <v>101</v>
      </c>
      <c r="K51" s="133" t="s">
        <v>101</v>
      </c>
      <c r="L51" s="136">
        <f t="shared" si="1"/>
        <v>55.33744011</v>
      </c>
      <c r="M51" s="136">
        <f t="shared" si="2"/>
        <v>16.53935661</v>
      </c>
      <c r="N51" s="125"/>
      <c r="O51" s="125"/>
      <c r="P51" s="137"/>
      <c r="Q51" s="137"/>
      <c r="R51" s="137"/>
      <c r="S51" s="125"/>
      <c r="T51" s="125"/>
      <c r="U51" s="125"/>
      <c r="V51" s="125"/>
      <c r="W51" s="125"/>
      <c r="X51" s="125"/>
      <c r="Y51" s="125"/>
      <c r="Z51" s="125"/>
    </row>
    <row r="52" ht="12.75" customHeight="1">
      <c r="A52" s="133">
        <v>537613.0</v>
      </c>
      <c r="B52" s="8" t="s">
        <v>108</v>
      </c>
      <c r="C52" s="134">
        <v>30229.0</v>
      </c>
      <c r="D52" s="134">
        <v>35267.0</v>
      </c>
      <c r="E52" s="135">
        <v>136800.0</v>
      </c>
      <c r="F52" s="135">
        <v>130300.0</v>
      </c>
      <c r="G52" s="135">
        <v>124100.0</v>
      </c>
      <c r="H52" s="134"/>
      <c r="I52" s="135"/>
      <c r="J52" s="133" t="s">
        <v>101</v>
      </c>
      <c r="K52" s="133" t="s">
        <v>101</v>
      </c>
      <c r="L52" s="136">
        <f t="shared" si="1"/>
        <v>33.24024641</v>
      </c>
      <c r="M52" s="136">
        <f t="shared" si="2"/>
        <v>19.44695414</v>
      </c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 ht="12.75" customHeight="1">
      <c r="A53" s="133">
        <v>538228.0</v>
      </c>
      <c r="B53" s="8" t="s">
        <v>142</v>
      </c>
      <c r="C53" s="134">
        <v>15818.0</v>
      </c>
      <c r="D53" s="134">
        <v>41629.0</v>
      </c>
      <c r="E53" s="135">
        <v>460800.0</v>
      </c>
      <c r="F53" s="135">
        <v>46100.0</v>
      </c>
      <c r="G53" s="135"/>
      <c r="H53" s="134"/>
      <c r="I53" s="135"/>
      <c r="J53" s="133" t="s">
        <v>101</v>
      </c>
      <c r="K53" s="133"/>
      <c r="L53" s="136">
        <f t="shared" si="1"/>
        <v>72.6954141</v>
      </c>
      <c r="M53" s="136">
        <f t="shared" si="2"/>
        <v>2.028747433</v>
      </c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 ht="12.75" customHeight="1">
      <c r="A54" s="133">
        <v>545776.0</v>
      </c>
      <c r="B54" s="8" t="s">
        <v>143</v>
      </c>
      <c r="C54" s="134">
        <v>24090.0</v>
      </c>
      <c r="D54" s="134">
        <v>35762.0</v>
      </c>
      <c r="E54" s="135">
        <v>133900.0</v>
      </c>
      <c r="F54" s="135">
        <v>127600.0</v>
      </c>
      <c r="G54" s="135">
        <v>121400.0</v>
      </c>
      <c r="H54" s="134"/>
      <c r="I54" s="135"/>
      <c r="J54" s="133" t="s">
        <v>101</v>
      </c>
      <c r="K54" s="133" t="s">
        <v>101</v>
      </c>
      <c r="L54" s="136">
        <f t="shared" si="1"/>
        <v>50.04791239</v>
      </c>
      <c r="M54" s="136">
        <f t="shared" si="2"/>
        <v>18.091718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 ht="12.75" customHeight="1">
      <c r="A55" s="133">
        <v>565414.0</v>
      </c>
      <c r="B55" s="8" t="s">
        <v>144</v>
      </c>
      <c r="C55" s="134">
        <v>21758.0</v>
      </c>
      <c r="D55" s="134">
        <v>41474.0</v>
      </c>
      <c r="E55" s="135">
        <v>132500.0</v>
      </c>
      <c r="F55" s="135">
        <v>57600.0</v>
      </c>
      <c r="G55" s="135"/>
      <c r="H55" s="134"/>
      <c r="I55" s="135"/>
      <c r="J55" s="133" t="s">
        <v>101</v>
      </c>
      <c r="K55" s="133"/>
      <c r="L55" s="136">
        <f t="shared" si="1"/>
        <v>56.43258042</v>
      </c>
      <c r="M55" s="136">
        <f t="shared" si="2"/>
        <v>2.453114305</v>
      </c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 ht="12.75" customHeight="1">
      <c r="A56" s="133">
        <v>570202.0</v>
      </c>
      <c r="B56" s="8" t="s">
        <v>145</v>
      </c>
      <c r="C56" s="134">
        <v>16239.0</v>
      </c>
      <c r="D56" s="134">
        <v>40073.0</v>
      </c>
      <c r="E56" s="135">
        <v>90000.0</v>
      </c>
      <c r="F56" s="135">
        <v>85700.0</v>
      </c>
      <c r="G56" s="135">
        <v>81600.0</v>
      </c>
      <c r="H56" s="134"/>
      <c r="I56" s="135"/>
      <c r="J56" s="133" t="s">
        <v>101</v>
      </c>
      <c r="K56" s="133" t="s">
        <v>101</v>
      </c>
      <c r="L56" s="136">
        <f t="shared" si="1"/>
        <v>71.54277892</v>
      </c>
      <c r="M56" s="136">
        <f t="shared" si="2"/>
        <v>6.288843258</v>
      </c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 ht="12.75" customHeight="1">
      <c r="A57" s="133">
        <v>578408.0</v>
      </c>
      <c r="B57" s="8" t="s">
        <v>146</v>
      </c>
      <c r="C57" s="134">
        <v>17459.0</v>
      </c>
      <c r="D57" s="134">
        <v>40339.0</v>
      </c>
      <c r="E57" s="135">
        <v>89000.0</v>
      </c>
      <c r="F57" s="135">
        <v>84800.0</v>
      </c>
      <c r="G57" s="135">
        <v>80700.0</v>
      </c>
      <c r="H57" s="134"/>
      <c r="I57" s="135"/>
      <c r="J57" s="133" t="s">
        <v>101</v>
      </c>
      <c r="K57" s="133" t="s">
        <v>101</v>
      </c>
      <c r="L57" s="136">
        <f t="shared" si="1"/>
        <v>68.20260096</v>
      </c>
      <c r="M57" s="136">
        <f t="shared" si="2"/>
        <v>5.560574949</v>
      </c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 ht="12.75" customHeight="1">
      <c r="A58" s="133">
        <v>579268.0</v>
      </c>
      <c r="B58" s="8" t="s">
        <v>147</v>
      </c>
      <c r="C58" s="134">
        <v>22081.0</v>
      </c>
      <c r="D58" s="134">
        <v>40774.0</v>
      </c>
      <c r="E58" s="135">
        <v>88000.0</v>
      </c>
      <c r="F58" s="135">
        <v>83800.0</v>
      </c>
      <c r="G58" s="135">
        <v>40000.0</v>
      </c>
      <c r="H58" s="134"/>
      <c r="I58" s="135"/>
      <c r="J58" s="133" t="s">
        <v>101</v>
      </c>
      <c r="K58" s="133" t="s">
        <v>101</v>
      </c>
      <c r="L58" s="136">
        <f t="shared" si="1"/>
        <v>55.54825462</v>
      </c>
      <c r="M58" s="136">
        <f t="shared" si="2"/>
        <v>4.369609856</v>
      </c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 ht="12.75" customHeight="1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 ht="12.75" customHeight="1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 ht="12.75" customHeight="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 ht="12.75" customHeight="1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 ht="12.75" customHeight="1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 ht="12.75" customHeight="1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 ht="12.75" customHeight="1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 ht="12.75" customHeight="1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 ht="12.75" customHeight="1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 ht="12.75" customHeight="1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 ht="12.75" customHeight="1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 ht="12.75" customHeight="1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 ht="12.75" customHeight="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 ht="12.75" customHeight="1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 ht="12.75" customHeight="1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 ht="12.75" customHeight="1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 ht="12.75" customHeight="1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 ht="12.75" customHeight="1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 ht="12.75" customHeight="1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 ht="12.75" customHeight="1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 ht="12.75" customHeight="1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 ht="12.75" customHeight="1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 ht="12.75" customHeight="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 ht="12.75" customHeight="1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 ht="12.75" customHeight="1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 ht="12.75" customHeight="1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 ht="12.75" customHeight="1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 ht="12.75" customHeight="1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 ht="12.75" customHeight="1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 ht="12.75" customHeight="1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 ht="12.75" customHeight="1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 ht="12.75" customHeight="1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 ht="12.75" customHeight="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 ht="12.75" customHeight="1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 ht="12.75" customHeight="1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 ht="12.75" customHeight="1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 ht="12.75" customHeight="1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 ht="12.75" customHeight="1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 ht="12.75" customHeight="1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 ht="12.75" customHeight="1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 ht="12.75" customHeight="1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 ht="12.7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 ht="12.7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 ht="12.7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 ht="12.7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 ht="12.75" customHeight="1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 ht="12.75" customHeight="1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 ht="12.75" customHeight="1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 ht="12.75" customHeight="1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 ht="12.75" customHeight="1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 ht="12.75" customHeight="1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 ht="12.75" customHeight="1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 ht="12.75" customHeight="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 ht="12.75" customHeight="1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 ht="12.75" customHeight="1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 ht="12.75" customHeight="1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 ht="12.75" customHeight="1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 ht="12.75" customHeight="1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 ht="12.75" customHeight="1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 ht="12.75" customHeight="1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 ht="12.75" customHeight="1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 ht="12.75" customHeight="1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 ht="12.75" customHeight="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 ht="12.75" customHeight="1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 ht="12.75" customHeight="1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 ht="12.75" customHeight="1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 ht="12.75" customHeight="1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 ht="12.75" customHeight="1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 ht="12.75" customHeight="1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 ht="12.75" customHeight="1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 ht="12.75" customHeight="1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 ht="12.75" customHeight="1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 ht="12.75" customHeight="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 ht="12.75" customHeight="1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 ht="12.75" customHeight="1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 ht="12.75" customHeight="1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 ht="12.75" customHeight="1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 ht="12.75" customHeight="1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 ht="12.75" customHeight="1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 ht="12.75" customHeight="1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 ht="12.75" customHeight="1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 ht="12.75" customHeight="1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 ht="12.75" customHeight="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 ht="12.75" customHeight="1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 ht="12.75" customHeight="1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 ht="12.75" customHeight="1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 ht="12.75" customHeight="1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 ht="12.75" customHeight="1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 ht="12.75" customHeight="1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 ht="12.75" customHeight="1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 ht="12.75" customHeight="1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 ht="12.75" customHeight="1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 ht="12.75" customHeight="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 ht="12.75" customHeight="1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 ht="12.75" customHeight="1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 ht="12.75" customHeight="1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 ht="12.75" customHeight="1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 ht="12.75" customHeight="1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 ht="12.75" customHeight="1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 ht="12.75" customHeight="1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 ht="12.75" customHeight="1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 ht="12.75" customHeight="1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 ht="12.75" customHeight="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 ht="12.75" customHeight="1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 ht="12.75" customHeight="1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 ht="12.75" customHeight="1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 ht="12.75" customHeight="1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 ht="12.75" customHeight="1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 ht="12.75" customHeight="1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 ht="12.75" customHeight="1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 ht="12.75" customHeight="1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 ht="12.75" customHeight="1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 ht="12.75" customHeight="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 ht="12.75" customHeight="1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 ht="12.75" customHeight="1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 ht="12.75" customHeight="1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 ht="12.75" customHeight="1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 ht="12.75" customHeight="1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 ht="12.75" customHeight="1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 ht="12.75" customHeight="1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 ht="12.75" customHeight="1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 ht="12.75" customHeight="1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 ht="12.75" customHeight="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 ht="12.75" customHeight="1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 ht="12.75" customHeight="1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 ht="12.75" customHeight="1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 ht="12.75" customHeight="1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 ht="12.75" customHeight="1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 ht="12.75" customHeight="1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 ht="12.75" customHeight="1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 ht="12.75" customHeight="1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 ht="12.75" customHeight="1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 ht="12.75" customHeight="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 ht="12.75" customHeight="1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 ht="12.75" customHeight="1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 ht="12.75" customHeight="1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 ht="12.75" customHeight="1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 ht="12.75" customHeight="1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 ht="12.75" customHeight="1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 ht="12.75" customHeight="1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 ht="12.75" customHeight="1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 ht="12.75" customHeight="1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 ht="12.75" customHeight="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 ht="12.75" customHeight="1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 ht="12.75" customHeight="1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 ht="12.75" customHeight="1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 ht="12.75" customHeight="1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 ht="12.75" customHeight="1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 ht="12.75" customHeight="1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 ht="12.75" customHeight="1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 ht="12.75" customHeight="1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 ht="12.75" customHeight="1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 ht="12.75" customHeight="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 ht="12.75" customHeight="1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 ht="12.75" customHeight="1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 ht="12.75" customHeight="1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 ht="12.75" customHeight="1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 ht="12.75" customHeight="1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 ht="12.75" customHeight="1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 ht="12.75" customHeight="1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 ht="12.75" customHeight="1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 ht="12.75" customHeight="1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 ht="12.75" customHeight="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 ht="12.75" customHeight="1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 ht="12.75" customHeight="1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 ht="12.75" customHeight="1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 ht="12.75" customHeight="1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 ht="12.75" customHeight="1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 ht="12.75" customHeight="1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 ht="12.75" customHeight="1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 ht="12.75" customHeight="1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 ht="12.75" customHeight="1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 ht="12.75" customHeight="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 ht="12.75" customHeight="1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 ht="12.75" customHeight="1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 ht="12.75" customHeight="1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 ht="12.75" customHeight="1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 ht="12.75" customHeight="1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 ht="12.75" customHeight="1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 ht="12.75" customHeight="1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 ht="12.75" customHeight="1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 ht="12.75" customHeight="1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 ht="12.75" customHeight="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 ht="12.75" customHeight="1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 ht="12.75" customHeight="1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 ht="12.75" customHeight="1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 ht="12.75" customHeight="1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 ht="12.75" customHeight="1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 ht="12.75" customHeight="1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 ht="12.75" customHeight="1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 ht="12.75" customHeight="1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 ht="12.75" customHeight="1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 ht="12.75" customHeight="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 ht="12.75" customHeight="1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 ht="12.75" customHeight="1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 ht="12.75" customHeight="1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 ht="12.75" customHeight="1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 ht="12.75" customHeight="1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 ht="12.75" customHeight="1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 ht="12.75" customHeight="1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 ht="12.75" customHeight="1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 ht="12.75" customHeight="1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 ht="12.75" customHeight="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 ht="12.75" customHeight="1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 ht="12.75" customHeight="1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 ht="12.75" customHeight="1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 ht="12.75" customHeight="1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 ht="12.75" customHeight="1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 ht="12.75" customHeight="1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 ht="12.75" customHeight="1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 ht="12.75" customHeight="1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 ht="12.75" customHeight="1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 ht="12.75" customHeight="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 ht="12.75" customHeight="1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 ht="12.75" customHeight="1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 ht="12.75" customHeight="1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 ht="12.75" customHeight="1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 ht="12.75" customHeight="1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 ht="12.75" customHeight="1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 ht="12.75" customHeight="1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 ht="12.75" customHeight="1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 ht="12.75" customHeight="1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 ht="12.75" customHeight="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 ht="12.75" customHeight="1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 ht="12.75" customHeight="1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 ht="12.75" customHeight="1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 ht="12.75" customHeight="1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 ht="12.75" customHeight="1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 ht="12.75" customHeight="1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 ht="12.75" customHeight="1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 ht="12.75" customHeight="1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 ht="12.75" customHeight="1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 ht="12.75" customHeight="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 ht="12.75" customHeight="1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 ht="12.75" customHeight="1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 ht="12.75" customHeight="1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 ht="12.75" customHeight="1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 ht="12.75" customHeight="1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 ht="12.75" customHeight="1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 ht="12.75" customHeight="1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 ht="12.75" customHeight="1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 ht="12.75" customHeight="1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 ht="12.75" customHeight="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 ht="12.75" customHeight="1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 ht="12.75" customHeight="1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 ht="12.75" customHeight="1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 ht="12.75" customHeight="1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 ht="12.75" customHeight="1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 ht="12.75" customHeight="1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 ht="12.75" customHeight="1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 ht="12.75" customHeight="1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 ht="12.75" customHeight="1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 ht="12.75" customHeight="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 ht="12.75" customHeight="1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 ht="12.75" customHeight="1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 ht="12.75" customHeight="1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 ht="12.75" customHeight="1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 ht="12.75" customHeight="1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 ht="12.75" customHeight="1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 ht="12.75" customHeight="1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 ht="12.75" customHeight="1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 ht="12.75" customHeight="1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 ht="12.75" customHeight="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 ht="12.75" customHeight="1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 ht="12.75" customHeight="1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 ht="12.75" customHeight="1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 ht="12.75" customHeight="1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 ht="12.75" customHeight="1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 ht="12.75" customHeight="1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 ht="12.75" customHeight="1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 ht="12.75" customHeight="1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 ht="12.75" customHeight="1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 ht="12.75" customHeight="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 ht="12.75" customHeight="1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 ht="12.75" customHeight="1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 ht="12.75" customHeight="1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 ht="12.75" customHeight="1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 ht="12.75" customHeight="1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 ht="12.75" customHeight="1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 ht="12.75" customHeight="1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 ht="12.75" customHeight="1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 ht="12.75" customHeight="1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 ht="12.75" customHeight="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 ht="12.75" customHeight="1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 ht="12.75" customHeight="1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 ht="12.75" customHeight="1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 ht="12.75" customHeight="1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 ht="12.75" customHeight="1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 ht="12.75" customHeight="1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 ht="12.75" customHeight="1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 ht="12.75" customHeight="1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 ht="12.75" customHeight="1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 ht="12.75" customHeight="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 ht="12.75" customHeight="1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 ht="12.75" customHeight="1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 ht="12.75" customHeight="1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 ht="12.75" customHeight="1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 ht="12.75" customHeight="1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 ht="12.75" customHeight="1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 ht="12.75" customHeight="1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 ht="12.75" customHeight="1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 ht="12.75" customHeight="1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 ht="12.75" customHeight="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 ht="12.75" customHeight="1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 ht="12.75" customHeight="1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 ht="12.75" customHeight="1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 ht="12.75" customHeight="1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 ht="12.75" customHeight="1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 ht="12.75" customHeight="1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 ht="12.75" customHeight="1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 ht="12.75" customHeight="1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 ht="12.75" customHeight="1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 ht="12.75" customHeight="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 ht="12.75" customHeight="1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 ht="12.75" customHeight="1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 ht="12.75" customHeight="1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 ht="12.75" customHeight="1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 ht="12.75" customHeight="1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 ht="12.75" customHeight="1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 ht="12.75" customHeight="1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 ht="12.75" customHeight="1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 ht="12.75" customHeight="1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 ht="12.75" customHeight="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 ht="12.75" customHeight="1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 ht="12.75" customHeight="1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 ht="12.75" customHeight="1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 ht="12.75" customHeight="1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 ht="12.75" customHeight="1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 ht="12.75" customHeight="1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 ht="12.75" customHeight="1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 ht="12.75" customHeight="1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 ht="12.75" customHeight="1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 ht="12.75" customHeight="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 ht="12.75" customHeight="1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 ht="12.75" customHeight="1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 ht="12.75" customHeight="1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 ht="12.75" customHeight="1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 ht="12.75" customHeight="1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 ht="12.75" customHeight="1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 ht="12.75" customHeight="1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 ht="12.75" customHeight="1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 ht="12.75" customHeight="1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 ht="12.75" customHeight="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 ht="12.75" customHeight="1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 ht="12.75" customHeight="1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 ht="12.75" customHeight="1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 ht="12.75" customHeight="1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 ht="12.75" customHeight="1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 ht="12.75" customHeight="1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 ht="12.75" customHeight="1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 ht="12.75" customHeight="1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 ht="12.75" customHeight="1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 ht="12.75" customHeight="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 ht="12.75" customHeight="1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 ht="12.75" customHeight="1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 ht="12.75" customHeight="1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 ht="12.75" customHeight="1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 ht="12.75" customHeight="1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 ht="12.75" customHeight="1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 ht="12.75" customHeight="1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 ht="12.75" customHeight="1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 ht="12.75" customHeight="1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 ht="12.75" customHeight="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 ht="12.75" customHeight="1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 ht="12.75" customHeight="1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 ht="12.75" customHeight="1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 ht="12.75" customHeight="1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 ht="12.75" customHeight="1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 ht="12.75" customHeight="1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 ht="12.75" customHeight="1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 ht="12.75" customHeight="1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 ht="12.75" customHeight="1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 ht="12.75" customHeight="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 ht="12.75" customHeight="1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 ht="12.75" customHeight="1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 ht="12.75" customHeight="1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 ht="12.75" customHeight="1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 ht="12.75" customHeight="1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 ht="12.75" customHeight="1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 ht="12.75" customHeight="1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 ht="12.75" customHeight="1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 ht="12.75" customHeight="1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 ht="12.75" customHeight="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 ht="12.75" customHeight="1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 ht="12.75" customHeight="1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 ht="12.75" customHeight="1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 ht="12.75" customHeight="1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 ht="12.75" customHeight="1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 ht="12.75" customHeight="1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 ht="12.75" customHeight="1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 ht="12.75" customHeight="1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 ht="12.75" customHeight="1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 ht="12.75" customHeight="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 ht="12.75" customHeight="1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 ht="12.75" customHeight="1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 ht="12.75" customHeight="1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 ht="12.75" customHeight="1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 ht="12.75" customHeight="1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 ht="12.75" customHeight="1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 ht="12.75" customHeight="1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 ht="12.75" customHeight="1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 ht="12.75" customHeight="1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 ht="12.75" customHeight="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 ht="12.75" customHeight="1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 ht="12.75" customHeight="1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 ht="12.75" customHeight="1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 ht="12.75" customHeight="1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 ht="12.75" customHeight="1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 ht="12.75" customHeight="1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 ht="12.75" customHeight="1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 ht="12.75" customHeight="1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 ht="12.75" customHeight="1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 ht="12.75" customHeight="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 ht="12.75" customHeight="1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 ht="12.75" customHeight="1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 ht="12.75" customHeight="1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 ht="12.75" customHeight="1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 ht="12.75" customHeight="1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 ht="12.75" customHeight="1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 ht="12.75" customHeight="1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 ht="12.75" customHeight="1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 ht="12.75" customHeight="1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 ht="12.75" customHeight="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 ht="12.75" customHeight="1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 ht="12.75" customHeight="1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 ht="12.75" customHeight="1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 ht="12.75" customHeight="1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 ht="12.75" customHeight="1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 ht="12.75" customHeight="1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 ht="12.75" customHeight="1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 ht="12.75" customHeight="1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 ht="12.75" customHeight="1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 ht="12.75" customHeight="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 ht="12.75" customHeight="1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 ht="12.75" customHeight="1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 ht="12.75" customHeight="1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 ht="12.75" customHeight="1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 ht="12.75" customHeight="1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 ht="12.75" customHeight="1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 ht="12.75" customHeight="1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 ht="12.75" customHeight="1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 ht="12.75" customHeight="1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 ht="12.75" customHeight="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 ht="12.75" customHeight="1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 ht="12.75" customHeight="1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 ht="12.75" customHeight="1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 ht="12.75" customHeight="1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 ht="12.75" customHeight="1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 ht="12.75" customHeight="1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 ht="12.75" customHeight="1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 ht="12.75" customHeight="1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 ht="12.75" customHeight="1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 ht="12.75" customHeight="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 ht="12.75" customHeight="1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 ht="12.75" customHeight="1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 ht="12.75" customHeight="1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 ht="12.75" customHeight="1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 ht="12.75" customHeight="1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 ht="12.75" customHeight="1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 ht="12.75" customHeight="1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 ht="12.75" customHeight="1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 ht="12.75" customHeight="1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 ht="12.75" customHeight="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 ht="12.75" customHeight="1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 ht="12.75" customHeight="1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 ht="12.75" customHeight="1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 ht="12.75" customHeight="1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 ht="12.75" customHeight="1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 ht="12.75" customHeight="1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 ht="12.75" customHeight="1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 ht="12.75" customHeight="1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 ht="12.75" customHeight="1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 ht="12.75" customHeight="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 ht="12.75" customHeight="1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 ht="12.75" customHeight="1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 ht="12.75" customHeight="1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 ht="12.75" customHeight="1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 ht="12.75" customHeight="1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 ht="12.75" customHeight="1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 ht="12.75" customHeight="1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 ht="12.75" customHeight="1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 ht="12.75" customHeight="1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 ht="12.75" customHeight="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 ht="12.75" customHeight="1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 ht="12.75" customHeight="1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 ht="12.75" customHeight="1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 ht="12.75" customHeight="1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 ht="12.75" customHeight="1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 ht="12.75" customHeight="1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 ht="12.75" customHeight="1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 ht="12.75" customHeight="1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 ht="12.75" customHeight="1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 ht="12.75" customHeight="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 ht="12.75" customHeight="1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 ht="12.75" customHeight="1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 ht="12.75" customHeight="1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 ht="12.75" customHeight="1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 ht="12.75" customHeight="1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 ht="12.75" customHeight="1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 ht="12.75" customHeight="1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 ht="12.75" customHeight="1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 ht="12.75" customHeight="1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 ht="12.75" customHeight="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 ht="12.75" customHeight="1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 ht="12.75" customHeight="1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 ht="12.75" customHeight="1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 ht="12.75" customHeight="1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 ht="12.75" customHeight="1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 ht="12.75" customHeight="1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 ht="12.75" customHeight="1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 ht="12.75" customHeight="1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 ht="12.75" customHeight="1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 ht="12.75" customHeight="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 ht="12.75" customHeight="1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 ht="12.75" customHeight="1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 ht="12.75" customHeight="1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 ht="12.75" customHeight="1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 ht="12.75" customHeight="1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 ht="12.75" customHeight="1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 ht="12.75" customHeight="1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 ht="12.75" customHeight="1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 ht="12.75" customHeight="1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 ht="12.75" customHeight="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 ht="12.75" customHeight="1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 ht="12.75" customHeight="1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 ht="12.75" customHeight="1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 ht="12.75" customHeight="1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 ht="12.75" customHeight="1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 ht="12.75" customHeight="1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 ht="12.75" customHeight="1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 ht="12.75" customHeight="1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 ht="12.75" customHeight="1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 ht="12.75" customHeight="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 ht="12.75" customHeight="1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 ht="12.75" customHeight="1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 ht="12.75" customHeight="1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 ht="12.75" customHeight="1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 ht="12.75" customHeight="1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 ht="12.75" customHeight="1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 ht="12.75" customHeight="1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 ht="12.75" customHeight="1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 ht="12.75" customHeight="1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 ht="12.75" customHeight="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 ht="12.75" customHeight="1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 ht="12.75" customHeight="1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 ht="12.75" customHeight="1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 ht="12.75" customHeight="1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 ht="12.75" customHeight="1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 ht="12.75" customHeight="1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 ht="12.75" customHeight="1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 ht="12.75" customHeight="1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 ht="12.75" customHeight="1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 ht="12.75" customHeight="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 ht="12.75" customHeight="1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 ht="12.75" customHeight="1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 ht="12.75" customHeight="1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 ht="12.75" customHeight="1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 ht="12.75" customHeight="1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 ht="12.75" customHeight="1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 ht="12.75" customHeight="1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 ht="12.75" customHeight="1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 ht="12.75" customHeight="1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 ht="12.75" customHeight="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 ht="12.75" customHeight="1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 ht="12.75" customHeight="1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 ht="12.75" customHeight="1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 ht="12.75" customHeight="1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 ht="12.75" customHeight="1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 ht="12.75" customHeight="1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 ht="12.75" customHeight="1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 ht="12.75" customHeight="1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 ht="12.75" customHeight="1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 ht="12.75" customHeight="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 ht="12.75" customHeight="1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 ht="12.75" customHeight="1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 ht="12.75" customHeight="1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 ht="12.75" customHeight="1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 ht="12.75" customHeight="1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 ht="12.75" customHeight="1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 ht="12.75" customHeight="1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 ht="12.75" customHeight="1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 ht="12.75" customHeight="1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 ht="12.75" customHeight="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 ht="12.75" customHeight="1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 ht="12.75" customHeight="1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 ht="12.75" customHeight="1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 ht="12.75" customHeight="1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 ht="12.75" customHeight="1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 ht="12.75" customHeight="1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 ht="12.75" customHeight="1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 ht="12.75" customHeight="1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 ht="12.75" customHeight="1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 ht="12.75" customHeight="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 ht="12.75" customHeight="1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 ht="12.75" customHeight="1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 ht="12.75" customHeight="1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 ht="12.75" customHeight="1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 ht="12.75" customHeight="1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 ht="12.75" customHeight="1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 ht="12.75" customHeight="1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 ht="12.75" customHeight="1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 ht="12.75" customHeight="1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 ht="12.75" customHeight="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 ht="12.75" customHeight="1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 ht="12.75" customHeight="1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 ht="12.75" customHeight="1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 ht="12.75" customHeight="1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 ht="12.75" customHeight="1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 ht="12.75" customHeight="1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 ht="12.75" customHeight="1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 ht="12.75" customHeight="1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 ht="12.75" customHeight="1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 ht="12.75" customHeight="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 ht="12.75" customHeight="1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 ht="12.75" customHeight="1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 ht="12.75" customHeight="1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 ht="12.75" customHeight="1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 ht="12.75" customHeight="1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 ht="12.75" customHeight="1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 ht="12.75" customHeight="1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 ht="12.75" customHeight="1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 ht="12.75" customHeight="1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 ht="12.75" customHeight="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 ht="12.75" customHeight="1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 ht="12.75" customHeight="1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 ht="12.75" customHeight="1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 ht="12.75" customHeight="1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 ht="12.75" customHeight="1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 ht="12.75" customHeight="1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 ht="12.75" customHeight="1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 ht="12.75" customHeight="1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 ht="12.75" customHeight="1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 ht="12.75" customHeight="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 ht="12.75" customHeight="1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 ht="12.75" customHeight="1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 ht="12.75" customHeight="1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 ht="12.75" customHeight="1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 ht="12.75" customHeight="1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 ht="12.75" customHeight="1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 ht="12.75" customHeight="1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 ht="12.75" customHeight="1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 ht="12.75" customHeight="1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 ht="12.75" customHeight="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 ht="12.75" customHeight="1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 ht="12.75" customHeight="1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 ht="12.75" customHeight="1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 ht="12.75" customHeight="1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 ht="12.75" customHeight="1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 ht="12.75" customHeight="1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 ht="12.75" customHeight="1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 ht="12.75" customHeight="1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 ht="12.75" customHeight="1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 ht="12.75" customHeight="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 ht="12.75" customHeight="1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 ht="12.75" customHeight="1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 ht="12.75" customHeight="1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 ht="12.75" customHeight="1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 ht="12.75" customHeight="1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 ht="12.75" customHeight="1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 ht="12.75" customHeight="1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 ht="12.75" customHeight="1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 ht="12.75" customHeight="1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 ht="12.75" customHeight="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 ht="12.75" customHeight="1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 ht="12.75" customHeight="1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 ht="12.75" customHeight="1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 ht="12.75" customHeight="1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 ht="12.75" customHeight="1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 ht="12.75" customHeight="1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 ht="12.75" customHeight="1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 ht="12.75" customHeight="1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 ht="12.75" customHeight="1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 ht="12.75" customHeight="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 ht="12.75" customHeight="1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 ht="12.75" customHeight="1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 ht="12.75" customHeight="1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 ht="12.75" customHeight="1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 ht="12.75" customHeight="1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 ht="12.75" customHeight="1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 ht="12.75" customHeight="1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 ht="12.75" customHeight="1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 ht="12.75" customHeight="1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 ht="12.75" customHeight="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 ht="12.75" customHeight="1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 ht="12.75" customHeight="1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 ht="12.75" customHeight="1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 ht="12.75" customHeight="1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 ht="12.75" customHeight="1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 ht="12.75" customHeight="1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 ht="12.75" customHeight="1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 ht="12.75" customHeight="1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 ht="12.75" customHeight="1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 ht="12.75" customHeight="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 ht="12.75" customHeight="1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 ht="12.75" customHeight="1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 ht="12.75" customHeight="1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 ht="12.75" customHeight="1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 ht="12.75" customHeight="1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 ht="12.75" customHeight="1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 ht="12.75" customHeight="1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 ht="12.75" customHeight="1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 ht="12.75" customHeight="1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 ht="12.75" customHeight="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 ht="12.75" customHeight="1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 ht="12.75" customHeight="1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 ht="12.75" customHeight="1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 ht="12.75" customHeight="1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 ht="12.75" customHeight="1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 ht="12.75" customHeight="1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 ht="12.75" customHeight="1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 ht="12.75" customHeight="1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 ht="12.75" customHeight="1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 ht="12.75" customHeight="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 ht="12.75" customHeight="1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 ht="12.75" customHeight="1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 ht="12.75" customHeight="1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 ht="12.75" customHeight="1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 ht="12.75" customHeight="1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 ht="12.75" customHeight="1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 ht="12.75" customHeight="1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 ht="12.75" customHeight="1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 ht="12.75" customHeight="1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 ht="12.75" customHeight="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 ht="12.75" customHeight="1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 ht="12.75" customHeight="1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 ht="12.75" customHeight="1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 ht="12.75" customHeight="1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 ht="12.75" customHeight="1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 ht="12.75" customHeight="1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 ht="12.75" customHeight="1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 ht="12.75" customHeight="1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 ht="12.75" customHeight="1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 ht="12.75" customHeight="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 ht="12.75" customHeight="1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 ht="12.75" customHeight="1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 ht="12.75" customHeight="1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 ht="12.75" customHeight="1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 ht="12.75" customHeight="1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 ht="12.75" customHeight="1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 ht="12.75" customHeight="1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 ht="12.75" customHeight="1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 ht="12.75" customHeight="1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 ht="12.75" customHeight="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 ht="12.75" customHeight="1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 ht="12.75" customHeight="1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 ht="12.75" customHeight="1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 ht="12.75" customHeight="1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 ht="12.75" customHeight="1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 ht="12.75" customHeight="1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 ht="12.75" customHeight="1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 ht="12.75" customHeight="1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 ht="12.75" customHeight="1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 ht="12.75" customHeight="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 ht="12.75" customHeight="1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 ht="12.75" customHeight="1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 ht="12.75" customHeight="1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 ht="12.75" customHeight="1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 ht="12.75" customHeight="1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 ht="12.75" customHeight="1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 ht="12.75" customHeight="1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 ht="12.75" customHeight="1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 ht="12.75" customHeight="1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 ht="12.75" customHeight="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 ht="12.75" customHeight="1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 ht="12.75" customHeight="1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 ht="12.75" customHeight="1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 ht="12.75" customHeight="1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 ht="12.75" customHeight="1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 ht="12.75" customHeight="1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 ht="12.75" customHeight="1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 ht="12.75" customHeight="1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 ht="12.75" customHeight="1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 ht="12.75" customHeight="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 ht="12.75" customHeight="1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 ht="12.75" customHeight="1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 ht="12.75" customHeight="1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 ht="12.75" customHeight="1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 ht="12.75" customHeight="1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 ht="12.75" customHeight="1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 ht="12.75" customHeight="1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 ht="12.75" customHeight="1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 ht="12.75" customHeight="1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 ht="12.75" customHeight="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 ht="12.75" customHeight="1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 ht="12.75" customHeight="1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 ht="12.75" customHeight="1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 ht="12.75" customHeight="1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 ht="12.75" customHeight="1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 ht="12.75" customHeight="1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 ht="12.75" customHeight="1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 ht="12.75" customHeight="1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 ht="12.75" customHeight="1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 ht="12.75" customHeight="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 ht="12.75" customHeight="1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 ht="12.75" customHeight="1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 ht="12.75" customHeight="1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 ht="12.75" customHeight="1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 ht="12.75" customHeight="1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 ht="12.75" customHeight="1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 ht="12.75" customHeight="1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 ht="12.75" customHeight="1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 ht="12.75" customHeight="1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 ht="12.75" customHeight="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 ht="12.75" customHeight="1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 ht="12.75" customHeight="1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 ht="12.75" customHeight="1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 ht="12.75" customHeight="1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 ht="12.75" customHeight="1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 ht="12.75" customHeight="1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 ht="12.75" customHeight="1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 ht="12.75" customHeight="1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 ht="12.75" customHeight="1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 ht="12.75" customHeight="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 ht="12.75" customHeight="1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 ht="12.75" customHeight="1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 ht="12.75" customHeight="1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 ht="12.75" customHeight="1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 ht="12.75" customHeight="1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 ht="12.75" customHeight="1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 ht="12.75" customHeight="1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 ht="12.75" customHeight="1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 ht="12.75" customHeight="1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 ht="12.75" customHeight="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 ht="12.75" customHeight="1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 ht="12.75" customHeight="1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 ht="12.75" customHeight="1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 ht="12.75" customHeight="1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 ht="12.75" customHeight="1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 ht="12.75" customHeight="1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 ht="12.75" customHeight="1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 ht="12.75" customHeight="1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 ht="12.75" customHeight="1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 ht="12.75" customHeight="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 ht="12.75" customHeight="1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 ht="12.75" customHeight="1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 ht="12.75" customHeight="1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 ht="12.75" customHeight="1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 ht="12.75" customHeight="1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 ht="12.75" customHeight="1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 ht="12.75" customHeight="1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 ht="12.75" customHeight="1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 ht="12.75" customHeight="1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 ht="12.75" customHeight="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 ht="12.75" customHeight="1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 ht="12.75" customHeight="1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 ht="12.75" customHeight="1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 ht="12.75" customHeight="1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 ht="12.75" customHeight="1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 ht="12.75" customHeight="1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 ht="12.75" customHeight="1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 ht="12.75" customHeight="1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 ht="12.75" customHeight="1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 ht="12.75" customHeight="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 ht="12.75" customHeight="1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 ht="12.75" customHeight="1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 ht="12.75" customHeight="1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 ht="12.75" customHeight="1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 ht="12.75" customHeight="1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 ht="12.75" customHeight="1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 ht="12.75" customHeight="1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 ht="12.75" customHeight="1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 ht="12.75" customHeight="1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 ht="12.75" customHeight="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 ht="12.75" customHeight="1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 ht="12.75" customHeight="1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 ht="12.75" customHeight="1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 ht="12.75" customHeight="1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 ht="12.75" customHeight="1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 ht="12.75" customHeight="1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 ht="12.75" customHeight="1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 ht="12.75" customHeight="1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 ht="12.75" customHeight="1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 ht="12.75" customHeight="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 ht="12.75" customHeight="1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 ht="12.75" customHeight="1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 ht="12.75" customHeight="1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 ht="12.75" customHeight="1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 ht="12.75" customHeight="1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 ht="12.75" customHeight="1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 ht="12.75" customHeight="1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 ht="12.75" customHeight="1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 ht="12.75" customHeight="1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 ht="12.75" customHeight="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 ht="12.75" customHeight="1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 ht="12.75" customHeight="1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 ht="12.75" customHeight="1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 ht="12.75" customHeight="1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 ht="12.75" customHeight="1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 ht="12.75" customHeight="1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 ht="12.75" customHeight="1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 ht="12.75" customHeight="1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 ht="12.75" customHeight="1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 ht="12.75" customHeight="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 ht="12.75" customHeight="1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 ht="12.75" customHeight="1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 ht="12.75" customHeight="1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 ht="12.75" customHeight="1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 ht="12.75" customHeight="1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 ht="12.75" customHeight="1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 ht="12.75" customHeight="1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 ht="12.75" customHeight="1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 ht="12.75" customHeight="1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 ht="12.75" customHeight="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 ht="12.75" customHeight="1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 ht="12.75" customHeight="1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 ht="12.75" customHeight="1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 ht="12.75" customHeight="1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 ht="12.75" customHeight="1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 ht="12.75" customHeight="1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 ht="12.75" customHeight="1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 ht="12.75" customHeight="1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 ht="12.75" customHeight="1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 ht="12.75" customHeight="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 ht="12.75" customHeight="1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 ht="12.75" customHeight="1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 ht="12.75" customHeight="1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 ht="12.75" customHeight="1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 ht="12.75" customHeight="1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 ht="12.75" customHeight="1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 ht="12.75" customHeight="1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 ht="12.75" customHeight="1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 ht="12.75" customHeight="1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 ht="12.75" customHeight="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 ht="12.75" customHeight="1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 ht="12.75" customHeight="1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 ht="12.75" customHeight="1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 ht="12.75" customHeight="1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 ht="12.75" customHeight="1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 ht="12.75" customHeight="1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 ht="12.75" customHeight="1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 ht="12.75" customHeight="1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 ht="12.75" customHeight="1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 ht="12.75" customHeight="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 ht="12.75" customHeight="1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 ht="12.75" customHeight="1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 ht="12.75" customHeight="1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 ht="12.75" customHeight="1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 ht="12.75" customHeight="1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 ht="12.75" customHeight="1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 ht="12.75" customHeight="1">
      <c r="A998" s="125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 ht="12.75" customHeight="1">
      <c r="A999" s="125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  <row r="1000" ht="12.75" customHeight="1">
      <c r="A1000" s="125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2021-05-02T03:28:34Z</dcterms:created>
  <dc:creator>Microsoft Office User</dc:creator>
</cp:coreProperties>
</file>