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ryville/Math Modeling w:Excel/Week 5/"/>
    </mc:Choice>
  </mc:AlternateContent>
  <xr:revisionPtr revIDLastSave="0" documentId="8_{F287CE62-7AA6-644E-A682-4F1435543D93}" xr6:coauthVersionLast="36" xr6:coauthVersionMax="36" xr10:uidLastSave="{00000000-0000-0000-0000-000000000000}"/>
  <bookViews>
    <workbookView xWindow="0" yWindow="0" windowWidth="28800" windowHeight="18000" xr2:uid="{59FC838C-8C41-4742-824A-4471207E6BC6}"/>
  </bookViews>
  <sheets>
    <sheet name="Filter Age Service" sheetId="18" r:id="rId1"/>
    <sheet name="Advanced Filters" sheetId="17" r:id="rId2"/>
    <sheet name="Employee Database (Salary Sort)" sheetId="16" r:id="rId3"/>
    <sheet name="Employee Database (SORTED)" sheetId="15" r:id="rId4"/>
    <sheet name="Listings" sheetId="14" r:id="rId5"/>
    <sheet name="Employee Database" sheetId="13" r:id="rId6"/>
    <sheet name="List4a Records w suspicious DOB" sheetId="11" r:id="rId7"/>
    <sheet name="List4b Records w suspicious DOH" sheetId="10" r:id="rId8"/>
    <sheet name="List4c Records w suspicious sal" sheetId="12" r:id="rId9"/>
    <sheet name=" Database" sheetId="5" state="hidden" r:id="rId10"/>
    <sheet name="Sort_IDs" sheetId="8" r:id="rId11"/>
    <sheet name="Sort_Names" sheetId="9" r:id="rId12"/>
    <sheet name="Goal Equations" sheetId="1" r:id="rId13"/>
    <sheet name="Mortality Improvements" sheetId="2" r:id="rId14"/>
    <sheet name="Filter 1" sheetId="4" r:id="rId15"/>
    <sheet name="Filter 2" sheetId="7" r:id="rId16"/>
    <sheet name="Sheet5" sheetId="6" state="hidden" r:id="rId17"/>
    <sheet name="Qx" sheetId="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9" hidden="1">' Database'!#REF!</definedName>
    <definedName name="_xlnm._FilterDatabase" localSheetId="1" hidden="1">'Advanced Filters'!$A$9:$O$62</definedName>
    <definedName name="_xlnm._FilterDatabase" localSheetId="2" hidden="1">'Employee Database (Salary Sort)'!$A$9:$O$62</definedName>
    <definedName name="_xlnm._FilterDatabase" localSheetId="3" hidden="1">'Employee Database (SORTED)'!$A$9:$O$62</definedName>
    <definedName name="_xlnm._FilterDatabase" localSheetId="14" hidden="1">'Filter 1'!$A$5:$O$58</definedName>
    <definedName name="_xlnm._FilterDatabase" localSheetId="15" hidden="1">'Filter 2'!$A$5:$O$58</definedName>
    <definedName name="_xlnm._FilterDatabase" localSheetId="0" hidden="1">'Filter Age Service'!$A$9:$O$62</definedName>
    <definedName name="AssetM">[1]Table!$J$3:$K$13</definedName>
    <definedName name="Benjamin">OFFSET('[2]Weight Watch'!$B$9,'[2]Weight Watch'!$I$3-9,2,'[2]Weight Watch'!$I$2,1)</definedName>
    <definedName name="Client">[1]X!$C$9</definedName>
    <definedName name="_xlnm.Criteria" localSheetId="1">'Advanced Filters'!$H$1:$J$3</definedName>
    <definedName name="_xlnm.Criteria" localSheetId="2">'Employee Database (Salary Sort)'!$H$1:$J$2</definedName>
    <definedName name="_xlnm.Criteria" localSheetId="3">'Employee Database (SORTED)'!$H$1:$I$3</definedName>
    <definedName name="_xlnm.Criteria" localSheetId="15">'Filter 2'!$L$1:$L$2</definedName>
    <definedName name="_xlnm.Criteria" localSheetId="0">'Filter Age Service'!$H$1:$K$2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QxTable">Qx!$B$4:$C$119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81029" iterate="1" iterateCount="1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18" l="1"/>
  <c r="N62" i="18"/>
  <c r="M62" i="18"/>
  <c r="L62" i="18"/>
  <c r="O61" i="18"/>
  <c r="N61" i="18"/>
  <c r="M61" i="18"/>
  <c r="L61" i="18"/>
  <c r="O60" i="18"/>
  <c r="N60" i="18"/>
  <c r="M60" i="18"/>
  <c r="L60" i="18"/>
  <c r="O59" i="18"/>
  <c r="N59" i="18"/>
  <c r="M59" i="18"/>
  <c r="L59" i="18"/>
  <c r="O58" i="18"/>
  <c r="N58" i="18"/>
  <c r="M58" i="18"/>
  <c r="L58" i="18"/>
  <c r="O57" i="18"/>
  <c r="N57" i="18"/>
  <c r="M57" i="18"/>
  <c r="L57" i="18"/>
  <c r="O56" i="18"/>
  <c r="N56" i="18"/>
  <c r="M56" i="18"/>
  <c r="L56" i="18"/>
  <c r="O55" i="18"/>
  <c r="N55" i="18"/>
  <c r="M55" i="18"/>
  <c r="L55" i="18"/>
  <c r="O54" i="18"/>
  <c r="N54" i="18"/>
  <c r="M54" i="18"/>
  <c r="L54" i="18"/>
  <c r="O53" i="18"/>
  <c r="N53" i="18"/>
  <c r="M53" i="18"/>
  <c r="L53" i="18"/>
  <c r="O52" i="18"/>
  <c r="N52" i="18"/>
  <c r="M52" i="18"/>
  <c r="L52" i="18"/>
  <c r="O51" i="18"/>
  <c r="N51" i="18"/>
  <c r="M51" i="18"/>
  <c r="L51" i="18"/>
  <c r="O50" i="18"/>
  <c r="N50" i="18"/>
  <c r="M50" i="18"/>
  <c r="L50" i="18"/>
  <c r="O49" i="18"/>
  <c r="N49" i="18"/>
  <c r="M49" i="18"/>
  <c r="L49" i="18"/>
  <c r="O48" i="18"/>
  <c r="N48" i="18"/>
  <c r="M48" i="18"/>
  <c r="L48" i="18"/>
  <c r="O47" i="18"/>
  <c r="N47" i="18"/>
  <c r="M47" i="18"/>
  <c r="L47" i="18"/>
  <c r="O46" i="18"/>
  <c r="N46" i="18"/>
  <c r="M46" i="18"/>
  <c r="L46" i="18"/>
  <c r="O45" i="18"/>
  <c r="N45" i="18"/>
  <c r="M45" i="18"/>
  <c r="L45" i="18"/>
  <c r="O44" i="18"/>
  <c r="N44" i="18"/>
  <c r="M44" i="18"/>
  <c r="L44" i="18"/>
  <c r="O43" i="18"/>
  <c r="N43" i="18"/>
  <c r="M43" i="18"/>
  <c r="L43" i="18"/>
  <c r="O42" i="18"/>
  <c r="N42" i="18"/>
  <c r="M42" i="18"/>
  <c r="L42" i="18"/>
  <c r="O41" i="18"/>
  <c r="N41" i="18"/>
  <c r="M41" i="18"/>
  <c r="L41" i="18"/>
  <c r="O40" i="18"/>
  <c r="N40" i="18"/>
  <c r="M40" i="18"/>
  <c r="L40" i="18"/>
  <c r="O39" i="18"/>
  <c r="N39" i="18"/>
  <c r="M39" i="18"/>
  <c r="L39" i="18"/>
  <c r="O38" i="18"/>
  <c r="N38" i="18"/>
  <c r="M38" i="18"/>
  <c r="L38" i="18"/>
  <c r="O37" i="18"/>
  <c r="N37" i="18"/>
  <c r="M37" i="18"/>
  <c r="L37" i="18"/>
  <c r="O36" i="18"/>
  <c r="N36" i="18"/>
  <c r="M36" i="18"/>
  <c r="L36" i="18"/>
  <c r="O35" i="18"/>
  <c r="N35" i="18"/>
  <c r="M35" i="18"/>
  <c r="L35" i="18"/>
  <c r="O34" i="18"/>
  <c r="N34" i="18"/>
  <c r="M34" i="18"/>
  <c r="L34" i="18"/>
  <c r="O33" i="18"/>
  <c r="N33" i="18"/>
  <c r="M33" i="18"/>
  <c r="L33" i="18"/>
  <c r="O32" i="18"/>
  <c r="N32" i="18"/>
  <c r="M32" i="18"/>
  <c r="L32" i="18"/>
  <c r="O31" i="18"/>
  <c r="N31" i="18"/>
  <c r="M31" i="18"/>
  <c r="L31" i="18"/>
  <c r="O30" i="18"/>
  <c r="N30" i="18"/>
  <c r="M30" i="18"/>
  <c r="L30" i="18"/>
  <c r="O29" i="18"/>
  <c r="N29" i="18"/>
  <c r="M29" i="18"/>
  <c r="L29" i="18"/>
  <c r="O28" i="18"/>
  <c r="N28" i="18"/>
  <c r="M28" i="18"/>
  <c r="L28" i="18"/>
  <c r="O27" i="18"/>
  <c r="N27" i="18"/>
  <c r="M27" i="18"/>
  <c r="L27" i="18"/>
  <c r="O26" i="18"/>
  <c r="N26" i="18"/>
  <c r="M26" i="18"/>
  <c r="L26" i="18"/>
  <c r="O25" i="18"/>
  <c r="N25" i="18"/>
  <c r="M25" i="18"/>
  <c r="L25" i="18"/>
  <c r="O24" i="18"/>
  <c r="N24" i="18"/>
  <c r="M24" i="18"/>
  <c r="L24" i="18"/>
  <c r="O23" i="18"/>
  <c r="N23" i="18"/>
  <c r="M23" i="18"/>
  <c r="L23" i="18"/>
  <c r="O22" i="18"/>
  <c r="N22" i="18"/>
  <c r="M22" i="18"/>
  <c r="L22" i="18"/>
  <c r="O21" i="18"/>
  <c r="N21" i="18"/>
  <c r="M21" i="18"/>
  <c r="L21" i="18"/>
  <c r="O20" i="18"/>
  <c r="N20" i="18"/>
  <c r="M20" i="18"/>
  <c r="L20" i="18"/>
  <c r="O19" i="18"/>
  <c r="N19" i="18"/>
  <c r="M19" i="18"/>
  <c r="L19" i="18"/>
  <c r="O18" i="18"/>
  <c r="N18" i="18"/>
  <c r="M18" i="18"/>
  <c r="L18" i="18"/>
  <c r="O17" i="18"/>
  <c r="N17" i="18"/>
  <c r="M17" i="18"/>
  <c r="L17" i="18"/>
  <c r="O16" i="18"/>
  <c r="N16" i="18"/>
  <c r="M16" i="18"/>
  <c r="L16" i="18"/>
  <c r="O15" i="18"/>
  <c r="N15" i="18"/>
  <c r="M15" i="18"/>
  <c r="L15" i="18"/>
  <c r="O14" i="18"/>
  <c r="N14" i="18"/>
  <c r="M14" i="18"/>
  <c r="L14" i="18"/>
  <c r="O13" i="18"/>
  <c r="N13" i="18"/>
  <c r="M13" i="18"/>
  <c r="L13" i="18"/>
  <c r="O12" i="18"/>
  <c r="N12" i="18"/>
  <c r="M12" i="18"/>
  <c r="L12" i="18"/>
  <c r="O11" i="18"/>
  <c r="N11" i="18"/>
  <c r="M11" i="18"/>
  <c r="L11" i="18"/>
  <c r="O10" i="18"/>
  <c r="N10" i="18"/>
  <c r="M10" i="18"/>
  <c r="F4" i="18" s="1"/>
  <c r="L10" i="18"/>
  <c r="F3" i="18" s="1"/>
  <c r="F2" i="18"/>
  <c r="O62" i="17" l="1"/>
  <c r="N62" i="17"/>
  <c r="M62" i="17"/>
  <c r="L62" i="17"/>
  <c r="O61" i="17"/>
  <c r="N61" i="17"/>
  <c r="M61" i="17"/>
  <c r="L61" i="17"/>
  <c r="O60" i="17"/>
  <c r="N60" i="17"/>
  <c r="M60" i="17"/>
  <c r="L60" i="17"/>
  <c r="O59" i="17"/>
  <c r="N59" i="17"/>
  <c r="M59" i="17"/>
  <c r="L59" i="17"/>
  <c r="O58" i="17"/>
  <c r="N58" i="17"/>
  <c r="M58" i="17"/>
  <c r="L58" i="17"/>
  <c r="O57" i="17"/>
  <c r="N57" i="17"/>
  <c r="M57" i="17"/>
  <c r="L57" i="17"/>
  <c r="O56" i="17"/>
  <c r="N56" i="17"/>
  <c r="M56" i="17"/>
  <c r="L56" i="17"/>
  <c r="O55" i="17"/>
  <c r="N55" i="17"/>
  <c r="M55" i="17"/>
  <c r="L55" i="17"/>
  <c r="O54" i="17"/>
  <c r="N54" i="17"/>
  <c r="M54" i="17"/>
  <c r="L54" i="17"/>
  <c r="O53" i="17"/>
  <c r="N53" i="17"/>
  <c r="M53" i="17"/>
  <c r="L53" i="17"/>
  <c r="O52" i="17"/>
  <c r="N52" i="17"/>
  <c r="M52" i="17"/>
  <c r="L52" i="17"/>
  <c r="O51" i="17"/>
  <c r="N51" i="17"/>
  <c r="M51" i="17"/>
  <c r="L51" i="17"/>
  <c r="O50" i="17"/>
  <c r="N50" i="17"/>
  <c r="M50" i="17"/>
  <c r="L50" i="17"/>
  <c r="O49" i="17"/>
  <c r="N49" i="17"/>
  <c r="M49" i="17"/>
  <c r="L49" i="17"/>
  <c r="O48" i="17"/>
  <c r="N48" i="17"/>
  <c r="M48" i="17"/>
  <c r="L48" i="17"/>
  <c r="O47" i="17"/>
  <c r="N47" i="17"/>
  <c r="M47" i="17"/>
  <c r="L47" i="17"/>
  <c r="O46" i="17"/>
  <c r="N46" i="17"/>
  <c r="M46" i="17"/>
  <c r="L46" i="17"/>
  <c r="O45" i="17"/>
  <c r="N45" i="17"/>
  <c r="M45" i="17"/>
  <c r="L45" i="17"/>
  <c r="O44" i="17"/>
  <c r="N44" i="17"/>
  <c r="M44" i="17"/>
  <c r="L44" i="17"/>
  <c r="O43" i="17"/>
  <c r="N43" i="17"/>
  <c r="M43" i="17"/>
  <c r="L43" i="17"/>
  <c r="O42" i="17"/>
  <c r="N42" i="17"/>
  <c r="M42" i="17"/>
  <c r="L42" i="17"/>
  <c r="O41" i="17"/>
  <c r="N41" i="17"/>
  <c r="M41" i="17"/>
  <c r="L41" i="17"/>
  <c r="O40" i="17"/>
  <c r="N40" i="17"/>
  <c r="M40" i="17"/>
  <c r="L40" i="17"/>
  <c r="O39" i="17"/>
  <c r="N39" i="17"/>
  <c r="M39" i="17"/>
  <c r="L39" i="17"/>
  <c r="O38" i="17"/>
  <c r="N38" i="17"/>
  <c r="M38" i="17"/>
  <c r="L38" i="17"/>
  <c r="O37" i="17"/>
  <c r="N37" i="17"/>
  <c r="M37" i="17"/>
  <c r="L37" i="17"/>
  <c r="O36" i="17"/>
  <c r="N36" i="17"/>
  <c r="M36" i="17"/>
  <c r="L36" i="17"/>
  <c r="O35" i="17"/>
  <c r="N35" i="17"/>
  <c r="M35" i="17"/>
  <c r="L35" i="17"/>
  <c r="O34" i="17"/>
  <c r="N34" i="17"/>
  <c r="M34" i="17"/>
  <c r="L34" i="17"/>
  <c r="O33" i="17"/>
  <c r="N33" i="17"/>
  <c r="M33" i="17"/>
  <c r="L33" i="17"/>
  <c r="O32" i="17"/>
  <c r="N32" i="17"/>
  <c r="M32" i="17"/>
  <c r="L32" i="17"/>
  <c r="O31" i="17"/>
  <c r="N31" i="17"/>
  <c r="M31" i="17"/>
  <c r="L31" i="17"/>
  <c r="O30" i="17"/>
  <c r="N30" i="17"/>
  <c r="M30" i="17"/>
  <c r="L30" i="17"/>
  <c r="O29" i="17"/>
  <c r="N29" i="17"/>
  <c r="M29" i="17"/>
  <c r="L29" i="17"/>
  <c r="O28" i="17"/>
  <c r="N28" i="17"/>
  <c r="M28" i="17"/>
  <c r="L28" i="17"/>
  <c r="O27" i="17"/>
  <c r="N27" i="17"/>
  <c r="M27" i="17"/>
  <c r="L27" i="17"/>
  <c r="O26" i="17"/>
  <c r="N26" i="17"/>
  <c r="M26" i="17"/>
  <c r="L26" i="17"/>
  <c r="O25" i="17"/>
  <c r="N25" i="17"/>
  <c r="M25" i="17"/>
  <c r="L25" i="17"/>
  <c r="O24" i="17"/>
  <c r="N24" i="17"/>
  <c r="M24" i="17"/>
  <c r="L24" i="17"/>
  <c r="O23" i="17"/>
  <c r="N23" i="17"/>
  <c r="M23" i="17"/>
  <c r="L23" i="17"/>
  <c r="O22" i="17"/>
  <c r="N22" i="17"/>
  <c r="M22" i="17"/>
  <c r="L22" i="17"/>
  <c r="O21" i="17"/>
  <c r="N21" i="17"/>
  <c r="M21" i="17"/>
  <c r="L21" i="17"/>
  <c r="O20" i="17"/>
  <c r="N20" i="17"/>
  <c r="M20" i="17"/>
  <c r="L20" i="17"/>
  <c r="O19" i="17"/>
  <c r="N19" i="17"/>
  <c r="M19" i="17"/>
  <c r="L19" i="17"/>
  <c r="O18" i="17"/>
  <c r="N18" i="17"/>
  <c r="M18" i="17"/>
  <c r="L18" i="17"/>
  <c r="O17" i="17"/>
  <c r="N17" i="17"/>
  <c r="M17" i="17"/>
  <c r="L17" i="17"/>
  <c r="O16" i="17"/>
  <c r="N16" i="17"/>
  <c r="M16" i="17"/>
  <c r="L16" i="17"/>
  <c r="O15" i="17"/>
  <c r="N15" i="17"/>
  <c r="M15" i="17"/>
  <c r="L15" i="17"/>
  <c r="O14" i="17"/>
  <c r="N14" i="17"/>
  <c r="M14" i="17"/>
  <c r="L14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F4" i="17"/>
  <c r="F3" i="17"/>
  <c r="F2" i="17"/>
  <c r="F4" i="16" l="1"/>
  <c r="F3" i="16"/>
  <c r="O62" i="16" l="1"/>
  <c r="N62" i="16"/>
  <c r="M62" i="16"/>
  <c r="L62" i="16"/>
  <c r="O61" i="16"/>
  <c r="N61" i="16"/>
  <c r="M61" i="16"/>
  <c r="L61" i="16"/>
  <c r="O60" i="16"/>
  <c r="N60" i="16"/>
  <c r="M60" i="16"/>
  <c r="L60" i="16"/>
  <c r="O59" i="16"/>
  <c r="N59" i="16"/>
  <c r="M59" i="16"/>
  <c r="L59" i="16"/>
  <c r="O58" i="16"/>
  <c r="N58" i="16"/>
  <c r="M58" i="16"/>
  <c r="L58" i="16"/>
  <c r="O57" i="16"/>
  <c r="N57" i="16"/>
  <c r="M57" i="16"/>
  <c r="L57" i="16"/>
  <c r="O56" i="16"/>
  <c r="N56" i="16"/>
  <c r="M56" i="16"/>
  <c r="L56" i="16"/>
  <c r="O55" i="16"/>
  <c r="N55" i="16"/>
  <c r="M55" i="16"/>
  <c r="L55" i="16"/>
  <c r="O54" i="16"/>
  <c r="N54" i="16"/>
  <c r="M54" i="16"/>
  <c r="L54" i="16"/>
  <c r="O53" i="16"/>
  <c r="N53" i="16"/>
  <c r="M53" i="16"/>
  <c r="L53" i="16"/>
  <c r="O52" i="16"/>
  <c r="N52" i="16"/>
  <c r="M52" i="16"/>
  <c r="L52" i="16"/>
  <c r="O51" i="16"/>
  <c r="N51" i="16"/>
  <c r="M51" i="16"/>
  <c r="L51" i="16"/>
  <c r="O50" i="16"/>
  <c r="N50" i="16"/>
  <c r="M50" i="16"/>
  <c r="L50" i="16"/>
  <c r="O49" i="16"/>
  <c r="N49" i="16"/>
  <c r="M49" i="16"/>
  <c r="L49" i="16"/>
  <c r="O48" i="16"/>
  <c r="N48" i="16"/>
  <c r="M48" i="16"/>
  <c r="L48" i="16"/>
  <c r="O47" i="16"/>
  <c r="N47" i="16"/>
  <c r="M47" i="16"/>
  <c r="L47" i="16"/>
  <c r="O46" i="16"/>
  <c r="N46" i="16"/>
  <c r="M46" i="16"/>
  <c r="L46" i="16"/>
  <c r="O45" i="16"/>
  <c r="N45" i="16"/>
  <c r="M45" i="16"/>
  <c r="L45" i="16"/>
  <c r="O44" i="16"/>
  <c r="N44" i="16"/>
  <c r="M44" i="16"/>
  <c r="L44" i="16"/>
  <c r="O43" i="16"/>
  <c r="N43" i="16"/>
  <c r="M43" i="16"/>
  <c r="L43" i="16"/>
  <c r="O42" i="16"/>
  <c r="N42" i="16"/>
  <c r="M42" i="16"/>
  <c r="L42" i="16"/>
  <c r="O41" i="16"/>
  <c r="N41" i="16"/>
  <c r="M41" i="16"/>
  <c r="L41" i="16"/>
  <c r="O40" i="16"/>
  <c r="N40" i="16"/>
  <c r="M40" i="16"/>
  <c r="L40" i="16"/>
  <c r="O39" i="16"/>
  <c r="N39" i="16"/>
  <c r="M39" i="16"/>
  <c r="L39" i="16"/>
  <c r="O38" i="16"/>
  <c r="N38" i="16"/>
  <c r="M38" i="16"/>
  <c r="L38" i="16"/>
  <c r="O37" i="16"/>
  <c r="N37" i="16"/>
  <c r="M37" i="16"/>
  <c r="L37" i="16"/>
  <c r="O36" i="16"/>
  <c r="N36" i="16"/>
  <c r="M36" i="16"/>
  <c r="L36" i="16"/>
  <c r="O35" i="16"/>
  <c r="N35" i="16"/>
  <c r="M35" i="16"/>
  <c r="L35" i="16"/>
  <c r="O34" i="16"/>
  <c r="N34" i="16"/>
  <c r="M34" i="16"/>
  <c r="L34" i="16"/>
  <c r="O33" i="16"/>
  <c r="N33" i="16"/>
  <c r="M33" i="16"/>
  <c r="L33" i="16"/>
  <c r="O32" i="16"/>
  <c r="N32" i="16"/>
  <c r="M32" i="16"/>
  <c r="L32" i="16"/>
  <c r="O31" i="16"/>
  <c r="N31" i="16"/>
  <c r="M31" i="16"/>
  <c r="L31" i="16"/>
  <c r="O30" i="16"/>
  <c r="N30" i="16"/>
  <c r="M30" i="16"/>
  <c r="L30" i="16"/>
  <c r="O29" i="16"/>
  <c r="N29" i="16"/>
  <c r="M29" i="16"/>
  <c r="L29" i="16"/>
  <c r="O28" i="16"/>
  <c r="N28" i="16"/>
  <c r="M28" i="16"/>
  <c r="L28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F2" i="16"/>
  <c r="O62" i="15" l="1"/>
  <c r="N62" i="15"/>
  <c r="M62" i="15"/>
  <c r="L62" i="15"/>
  <c r="O61" i="15"/>
  <c r="N61" i="15"/>
  <c r="M61" i="15"/>
  <c r="L61" i="15"/>
  <c r="O60" i="15"/>
  <c r="N60" i="15"/>
  <c r="M60" i="15"/>
  <c r="L60" i="15"/>
  <c r="O59" i="15"/>
  <c r="N59" i="15"/>
  <c r="M59" i="15"/>
  <c r="L59" i="15"/>
  <c r="O58" i="15"/>
  <c r="N58" i="15"/>
  <c r="M58" i="15"/>
  <c r="L58" i="15"/>
  <c r="O57" i="15"/>
  <c r="N57" i="15"/>
  <c r="M57" i="15"/>
  <c r="L57" i="15"/>
  <c r="O56" i="15"/>
  <c r="N56" i="15"/>
  <c r="M56" i="15"/>
  <c r="L56" i="15"/>
  <c r="O55" i="15"/>
  <c r="N55" i="15"/>
  <c r="M55" i="15"/>
  <c r="L55" i="15"/>
  <c r="O54" i="15"/>
  <c r="N54" i="15"/>
  <c r="M54" i="15"/>
  <c r="L54" i="15"/>
  <c r="O53" i="15"/>
  <c r="N53" i="15"/>
  <c r="M53" i="15"/>
  <c r="L53" i="15"/>
  <c r="O52" i="15"/>
  <c r="N52" i="15"/>
  <c r="M52" i="15"/>
  <c r="L52" i="15"/>
  <c r="O51" i="15"/>
  <c r="N51" i="15"/>
  <c r="M51" i="15"/>
  <c r="L51" i="15"/>
  <c r="O50" i="15"/>
  <c r="N50" i="15"/>
  <c r="M50" i="15"/>
  <c r="L50" i="15"/>
  <c r="O49" i="15"/>
  <c r="N49" i="15"/>
  <c r="M49" i="15"/>
  <c r="L49" i="15"/>
  <c r="O48" i="15"/>
  <c r="N48" i="15"/>
  <c r="M48" i="15"/>
  <c r="L48" i="15"/>
  <c r="O47" i="15"/>
  <c r="N47" i="15"/>
  <c r="M47" i="15"/>
  <c r="L47" i="15"/>
  <c r="O46" i="15"/>
  <c r="N46" i="15"/>
  <c r="M46" i="15"/>
  <c r="L46" i="15"/>
  <c r="O45" i="15"/>
  <c r="N45" i="15"/>
  <c r="M45" i="15"/>
  <c r="L45" i="15"/>
  <c r="O44" i="15"/>
  <c r="N44" i="15"/>
  <c r="M44" i="15"/>
  <c r="L44" i="15"/>
  <c r="O43" i="15"/>
  <c r="N43" i="15"/>
  <c r="M43" i="15"/>
  <c r="L43" i="15"/>
  <c r="O42" i="15"/>
  <c r="N42" i="15"/>
  <c r="M42" i="15"/>
  <c r="L42" i="15"/>
  <c r="O41" i="15"/>
  <c r="N41" i="15"/>
  <c r="M41" i="15"/>
  <c r="L41" i="15"/>
  <c r="O40" i="15"/>
  <c r="N40" i="15"/>
  <c r="M40" i="15"/>
  <c r="L40" i="15"/>
  <c r="O39" i="15"/>
  <c r="N39" i="15"/>
  <c r="M39" i="15"/>
  <c r="L39" i="15"/>
  <c r="O38" i="15"/>
  <c r="N38" i="15"/>
  <c r="M38" i="15"/>
  <c r="L38" i="15"/>
  <c r="O37" i="15"/>
  <c r="N37" i="15"/>
  <c r="M37" i="15"/>
  <c r="L37" i="15"/>
  <c r="O36" i="15"/>
  <c r="N36" i="15"/>
  <c r="M36" i="15"/>
  <c r="L36" i="15"/>
  <c r="O35" i="15"/>
  <c r="N35" i="15"/>
  <c r="M35" i="15"/>
  <c r="L35" i="15"/>
  <c r="O34" i="15"/>
  <c r="N34" i="15"/>
  <c r="M34" i="15"/>
  <c r="L34" i="15"/>
  <c r="O33" i="15"/>
  <c r="N33" i="15"/>
  <c r="M33" i="15"/>
  <c r="L33" i="15"/>
  <c r="O32" i="15"/>
  <c r="N32" i="15"/>
  <c r="M32" i="15"/>
  <c r="L32" i="15"/>
  <c r="O31" i="15"/>
  <c r="N31" i="15"/>
  <c r="M31" i="15"/>
  <c r="L31" i="15"/>
  <c r="O30" i="15"/>
  <c r="N30" i="15"/>
  <c r="M30" i="15"/>
  <c r="L30" i="15"/>
  <c r="O29" i="15"/>
  <c r="N29" i="15"/>
  <c r="M29" i="15"/>
  <c r="L29" i="15"/>
  <c r="O28" i="15"/>
  <c r="N28" i="15"/>
  <c r="M28" i="15"/>
  <c r="L28" i="15"/>
  <c r="O27" i="15"/>
  <c r="N27" i="15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F5" i="15" s="1"/>
  <c r="F2" i="15"/>
  <c r="F3" i="15" l="1"/>
  <c r="F4" i="15"/>
  <c r="J20" i="14"/>
  <c r="J19" i="14"/>
  <c r="I20" i="14"/>
  <c r="I19" i="14"/>
  <c r="L20" i="14"/>
  <c r="K20" i="14"/>
  <c r="L19" i="14"/>
  <c r="K19" i="14"/>
  <c r="L8" i="14"/>
  <c r="L9" i="14"/>
  <c r="K9" i="14"/>
  <c r="I9" i="14"/>
  <c r="L15" i="14"/>
  <c r="K15" i="14"/>
  <c r="J15" i="14"/>
  <c r="I15" i="14"/>
  <c r="L14" i="14"/>
  <c r="K14" i="14"/>
  <c r="J14" i="14"/>
  <c r="I14" i="14"/>
  <c r="J5" i="14"/>
  <c r="J6" i="14"/>
  <c r="J7" i="14"/>
  <c r="J8" i="14"/>
  <c r="J10" i="14"/>
  <c r="J4" i="14"/>
  <c r="I5" i="14"/>
  <c r="I7" i="14"/>
  <c r="I8" i="14"/>
  <c r="I10" i="14"/>
  <c r="I4" i="14"/>
  <c r="L10" i="14"/>
  <c r="K10" i="14"/>
  <c r="K8" i="14"/>
  <c r="L7" i="14"/>
  <c r="K7" i="14"/>
  <c r="L6" i="14"/>
  <c r="K6" i="14"/>
  <c r="L5" i="14"/>
  <c r="K5" i="14"/>
  <c r="L4" i="14"/>
  <c r="K4" i="14"/>
  <c r="K25" i="13"/>
  <c r="J25" i="13"/>
  <c r="I25" i="13"/>
  <c r="H25" i="13"/>
  <c r="K43" i="13"/>
  <c r="J43" i="13"/>
  <c r="I43" i="13"/>
  <c r="H43" i="13"/>
  <c r="K41" i="13"/>
  <c r="J41" i="13"/>
  <c r="I41" i="13"/>
  <c r="H41" i="13"/>
  <c r="K28" i="13"/>
  <c r="J28" i="13"/>
  <c r="I28" i="13"/>
  <c r="H28" i="13"/>
  <c r="K21" i="13"/>
  <c r="J21" i="13"/>
  <c r="I21" i="13"/>
  <c r="H21" i="13"/>
  <c r="K48" i="13"/>
  <c r="J48" i="13"/>
  <c r="I48" i="13"/>
  <c r="H48" i="13"/>
  <c r="K18" i="13"/>
  <c r="J18" i="13"/>
  <c r="I18" i="13"/>
  <c r="H18" i="13"/>
  <c r="K29" i="13"/>
  <c r="J29" i="13"/>
  <c r="I29" i="13"/>
  <c r="H29" i="13"/>
  <c r="K20" i="13"/>
  <c r="J20" i="13"/>
  <c r="I20" i="13"/>
  <c r="H20" i="13"/>
  <c r="K10" i="13"/>
  <c r="J10" i="13"/>
  <c r="I10" i="13"/>
  <c r="H10" i="13"/>
  <c r="K6" i="13"/>
  <c r="J6" i="13"/>
  <c r="I6" i="13"/>
  <c r="H6" i="13"/>
  <c r="K34" i="13"/>
  <c r="J34" i="13"/>
  <c r="I34" i="13"/>
  <c r="H34" i="13"/>
  <c r="K39" i="13"/>
  <c r="J39" i="13"/>
  <c r="I39" i="13"/>
  <c r="H39" i="13"/>
  <c r="K37" i="13"/>
  <c r="J37" i="13"/>
  <c r="I37" i="13"/>
  <c r="H37" i="13"/>
  <c r="K12" i="13"/>
  <c r="J12" i="13"/>
  <c r="I12" i="13"/>
  <c r="H12" i="13"/>
  <c r="K32" i="13"/>
  <c r="J32" i="13"/>
  <c r="I32" i="13"/>
  <c r="H32" i="13"/>
  <c r="K47" i="13"/>
  <c r="J47" i="13"/>
  <c r="I47" i="13"/>
  <c r="H47" i="13"/>
  <c r="K7" i="13"/>
  <c r="J7" i="13"/>
  <c r="I7" i="13"/>
  <c r="H7" i="13"/>
  <c r="K51" i="13"/>
  <c r="J51" i="13"/>
  <c r="I51" i="13"/>
  <c r="H51" i="13"/>
  <c r="K44" i="13"/>
  <c r="J44" i="13"/>
  <c r="I44" i="13"/>
  <c r="H44" i="13"/>
  <c r="K50" i="13"/>
  <c r="J50" i="13"/>
  <c r="I50" i="13"/>
  <c r="H50" i="13"/>
  <c r="K14" i="13"/>
  <c r="J14" i="13"/>
  <c r="I14" i="13"/>
  <c r="H14" i="13"/>
  <c r="K15" i="13"/>
  <c r="J15" i="13"/>
  <c r="I15" i="13"/>
  <c r="H15" i="13"/>
  <c r="K35" i="13"/>
  <c r="J35" i="13"/>
  <c r="I35" i="13"/>
  <c r="H35" i="13"/>
  <c r="K24" i="13"/>
  <c r="J24" i="13"/>
  <c r="I24" i="13"/>
  <c r="H24" i="13"/>
  <c r="K30" i="13"/>
  <c r="J30" i="13"/>
  <c r="I30" i="13"/>
  <c r="H30" i="13"/>
  <c r="K8" i="13"/>
  <c r="J8" i="13"/>
  <c r="I8" i="13"/>
  <c r="H8" i="13"/>
  <c r="K46" i="13"/>
  <c r="J46" i="13"/>
  <c r="I46" i="13"/>
  <c r="H46" i="13"/>
  <c r="K11" i="13"/>
  <c r="J11" i="13"/>
  <c r="I11" i="13"/>
  <c r="H11" i="13"/>
  <c r="K42" i="13"/>
  <c r="J42" i="13"/>
  <c r="I42" i="13"/>
  <c r="H42" i="13"/>
  <c r="K31" i="13"/>
  <c r="J31" i="13"/>
  <c r="I31" i="13"/>
  <c r="H31" i="13"/>
  <c r="K49" i="13"/>
  <c r="J49" i="13"/>
  <c r="I49" i="13"/>
  <c r="H49" i="13"/>
  <c r="K13" i="13"/>
  <c r="J13" i="13"/>
  <c r="I13" i="13"/>
  <c r="H13" i="13"/>
  <c r="K26" i="13"/>
  <c r="J26" i="13"/>
  <c r="I26" i="13"/>
  <c r="H26" i="13"/>
  <c r="K38" i="13"/>
  <c r="J38" i="13"/>
  <c r="I38" i="13"/>
  <c r="H38" i="13"/>
  <c r="K27" i="13"/>
  <c r="J27" i="13"/>
  <c r="I27" i="13"/>
  <c r="H27" i="13"/>
  <c r="K19" i="13"/>
  <c r="J19" i="13"/>
  <c r="I19" i="13"/>
  <c r="H19" i="13"/>
  <c r="K9" i="13"/>
  <c r="J9" i="13"/>
  <c r="I9" i="13"/>
  <c r="H9" i="13"/>
  <c r="K36" i="13"/>
  <c r="J36" i="13"/>
  <c r="I36" i="13"/>
  <c r="H36" i="13"/>
  <c r="K45" i="13"/>
  <c r="J45" i="13"/>
  <c r="I45" i="13"/>
  <c r="H45" i="13"/>
  <c r="K22" i="13"/>
  <c r="J22" i="13"/>
  <c r="I22" i="13"/>
  <c r="H22" i="13"/>
  <c r="K40" i="13"/>
  <c r="J40" i="13"/>
  <c r="I40" i="13"/>
  <c r="H40" i="13"/>
  <c r="K17" i="13"/>
  <c r="J17" i="13"/>
  <c r="I17" i="13"/>
  <c r="H17" i="13"/>
  <c r="K16" i="13"/>
  <c r="J16" i="13"/>
  <c r="I16" i="13"/>
  <c r="H16" i="13"/>
  <c r="K23" i="13"/>
  <c r="J23" i="13"/>
  <c r="I23" i="13"/>
  <c r="H23" i="13"/>
  <c r="K33" i="13"/>
  <c r="J33" i="13"/>
  <c r="I33" i="13"/>
  <c r="H33" i="13"/>
  <c r="M26" i="12" l="1"/>
  <c r="M27" i="12"/>
  <c r="M28" i="12"/>
  <c r="M29" i="12"/>
  <c r="M30" i="12"/>
  <c r="M31" i="12"/>
  <c r="M25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4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O50" i="5"/>
  <c r="O38" i="5"/>
  <c r="O55" i="5"/>
  <c r="O24" i="5"/>
  <c r="O44" i="5"/>
  <c r="O32" i="5"/>
  <c r="O21" i="5"/>
  <c r="O22" i="5"/>
  <c r="O27" i="5"/>
  <c r="O30" i="5"/>
  <c r="O53" i="5"/>
  <c r="O39" i="5"/>
  <c r="O48" i="5"/>
  <c r="O56" i="5"/>
  <c r="O6" i="5"/>
  <c r="O36" i="5"/>
  <c r="O13" i="5"/>
  <c r="O17" i="5"/>
  <c r="O41" i="5"/>
  <c r="O42" i="5"/>
  <c r="O43" i="5"/>
  <c r="O40" i="5"/>
  <c r="O52" i="5"/>
  <c r="O19" i="5"/>
  <c r="O35" i="5"/>
  <c r="O15" i="5"/>
  <c r="O51" i="5"/>
  <c r="O14" i="5"/>
  <c r="O34" i="5"/>
  <c r="O7" i="5"/>
  <c r="O20" i="5"/>
  <c r="O46" i="5"/>
  <c r="O8" i="5"/>
  <c r="O23" i="5"/>
  <c r="O28" i="5"/>
  <c r="O31" i="5"/>
  <c r="O57" i="5"/>
  <c r="O29" i="5"/>
  <c r="O9" i="5"/>
  <c r="O10" i="5"/>
  <c r="O54" i="5"/>
  <c r="O11" i="5"/>
  <c r="O37" i="5"/>
  <c r="O33" i="5"/>
  <c r="O16" i="5"/>
  <c r="O58" i="5"/>
  <c r="O25" i="5"/>
  <c r="O26" i="5"/>
  <c r="O49" i="5"/>
  <c r="O47" i="5"/>
  <c r="O45" i="5"/>
  <c r="O12" i="5"/>
  <c r="O18" i="5"/>
  <c r="N50" i="5"/>
  <c r="N38" i="5"/>
  <c r="N55" i="5"/>
  <c r="N24" i="5"/>
  <c r="N44" i="5"/>
  <c r="N32" i="5"/>
  <c r="N21" i="5"/>
  <c r="N22" i="5"/>
  <c r="N27" i="5"/>
  <c r="N30" i="5"/>
  <c r="N53" i="5"/>
  <c r="N39" i="5"/>
  <c r="N48" i="5"/>
  <c r="N56" i="5"/>
  <c r="N6" i="5"/>
  <c r="N36" i="5"/>
  <c r="N13" i="5"/>
  <c r="N17" i="5"/>
  <c r="N41" i="5"/>
  <c r="N42" i="5"/>
  <c r="N43" i="5"/>
  <c r="N40" i="5"/>
  <c r="N52" i="5"/>
  <c r="N19" i="5"/>
  <c r="N35" i="5"/>
  <c r="N15" i="5"/>
  <c r="N51" i="5"/>
  <c r="N14" i="5"/>
  <c r="N34" i="5"/>
  <c r="N7" i="5"/>
  <c r="N20" i="5"/>
  <c r="N46" i="5"/>
  <c r="N8" i="5"/>
  <c r="N23" i="5"/>
  <c r="N28" i="5"/>
  <c r="N31" i="5"/>
  <c r="N57" i="5"/>
  <c r="N29" i="5"/>
  <c r="N9" i="5"/>
  <c r="N10" i="5"/>
  <c r="N54" i="5"/>
  <c r="N11" i="5"/>
  <c r="N37" i="5"/>
  <c r="N33" i="5"/>
  <c r="N16" i="5"/>
  <c r="N58" i="5"/>
  <c r="N25" i="5"/>
  <c r="N26" i="5"/>
  <c r="N49" i="5"/>
  <c r="N47" i="5"/>
  <c r="N45" i="5"/>
  <c r="N12" i="5"/>
  <c r="N18" i="5"/>
  <c r="M11" i="10"/>
  <c r="M12" i="10"/>
  <c r="M13" i="10"/>
  <c r="M14" i="10"/>
  <c r="M15" i="10"/>
  <c r="M16" i="10"/>
  <c r="M10" i="10"/>
  <c r="N5" i="10"/>
  <c r="N6" i="10"/>
  <c r="M6" i="10"/>
  <c r="M5" i="10"/>
  <c r="N4" i="10"/>
  <c r="M4" i="10"/>
  <c r="M52" i="5"/>
  <c r="M20" i="5"/>
  <c r="M46" i="5"/>
  <c r="M49" i="5"/>
  <c r="M47" i="5"/>
  <c r="M39" i="5"/>
  <c r="M36" i="5"/>
  <c r="M24" i="5"/>
  <c r="M43" i="5"/>
  <c r="M41" i="5"/>
  <c r="M42" i="5"/>
  <c r="M13" i="5"/>
  <c r="M48" i="5"/>
  <c r="M37" i="5"/>
  <c r="M27" i="5"/>
  <c r="M40" i="5"/>
  <c r="M29" i="5"/>
  <c r="M25" i="5"/>
  <c r="M26" i="5"/>
  <c r="M56" i="5"/>
  <c r="M33" i="5"/>
  <c r="M57" i="5"/>
  <c r="M22" i="5"/>
  <c r="M54" i="5"/>
  <c r="M8" i="5"/>
  <c r="M21" i="5"/>
  <c r="M18" i="5"/>
  <c r="M15" i="5"/>
  <c r="M45" i="5"/>
  <c r="M51" i="5"/>
  <c r="M16" i="5"/>
  <c r="M12" i="5"/>
  <c r="M7" i="5"/>
  <c r="M10" i="5"/>
  <c r="M28" i="5"/>
  <c r="M35" i="5"/>
  <c r="M44" i="5"/>
  <c r="M53" i="5"/>
  <c r="M32" i="5"/>
  <c r="M6" i="5"/>
  <c r="M34" i="5"/>
  <c r="M50" i="5"/>
  <c r="M9" i="5"/>
  <c r="M31" i="5"/>
  <c r="M23" i="5"/>
  <c r="M38" i="5"/>
  <c r="M14" i="5"/>
  <c r="M58" i="5"/>
  <c r="M17" i="5"/>
  <c r="M11" i="5"/>
  <c r="M19" i="5"/>
  <c r="M55" i="5"/>
  <c r="M30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4" i="11"/>
  <c r="L14" i="5"/>
  <c r="L23" i="5"/>
  <c r="L31" i="5"/>
  <c r="L9" i="5"/>
  <c r="L50" i="5"/>
  <c r="L34" i="5"/>
  <c r="L6" i="5"/>
  <c r="L32" i="5"/>
  <c r="L53" i="5"/>
  <c r="L44" i="5"/>
  <c r="L35" i="5"/>
  <c r="L28" i="5"/>
  <c r="L10" i="5"/>
  <c r="L12" i="5"/>
  <c r="L7" i="5"/>
  <c r="L16" i="5"/>
  <c r="L51" i="5"/>
  <c r="L45" i="5"/>
  <c r="L15" i="5"/>
  <c r="L18" i="5"/>
  <c r="L21" i="5"/>
  <c r="L8" i="5"/>
  <c r="L54" i="5"/>
  <c r="L22" i="5"/>
  <c r="L57" i="5"/>
  <c r="L33" i="5"/>
  <c r="L56" i="5"/>
  <c r="L26" i="5"/>
  <c r="L25" i="5"/>
  <c r="L29" i="5"/>
  <c r="L40" i="5"/>
  <c r="L27" i="5"/>
  <c r="L37" i="5"/>
  <c r="L48" i="5"/>
  <c r="L13" i="5"/>
  <c r="L42" i="5"/>
  <c r="L41" i="5"/>
  <c r="L43" i="5"/>
  <c r="L24" i="5"/>
  <c r="L36" i="5"/>
  <c r="L39" i="5"/>
  <c r="L49" i="5"/>
  <c r="L47" i="5"/>
  <c r="L20" i="5"/>
  <c r="L46" i="5"/>
  <c r="L52" i="5"/>
  <c r="L30" i="5"/>
  <c r="L19" i="5"/>
  <c r="L11" i="5"/>
  <c r="L58" i="5"/>
  <c r="L17" i="5"/>
  <c r="L38" i="5"/>
  <c r="L55" i="5"/>
  <c r="O58" i="7" l="1"/>
  <c r="N58" i="7"/>
  <c r="M58" i="7"/>
  <c r="L58" i="7"/>
  <c r="O57" i="7"/>
  <c r="N57" i="7"/>
  <c r="M57" i="7"/>
  <c r="L57" i="7"/>
  <c r="O56" i="7"/>
  <c r="N56" i="7"/>
  <c r="M56" i="7"/>
  <c r="L56" i="7"/>
  <c r="O55" i="7"/>
  <c r="N55" i="7"/>
  <c r="M55" i="7"/>
  <c r="L55" i="7"/>
  <c r="O54" i="7"/>
  <c r="N54" i="7"/>
  <c r="M54" i="7"/>
  <c r="L54" i="7"/>
  <c r="O53" i="7"/>
  <c r="N53" i="7"/>
  <c r="M53" i="7"/>
  <c r="L53" i="7"/>
  <c r="O52" i="7"/>
  <c r="N52" i="7"/>
  <c r="M52" i="7"/>
  <c r="L52" i="7"/>
  <c r="O51" i="7"/>
  <c r="N51" i="7"/>
  <c r="M51" i="7"/>
  <c r="L51" i="7"/>
  <c r="O50" i="7"/>
  <c r="N50" i="7"/>
  <c r="M50" i="7"/>
  <c r="L50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43" i="7"/>
  <c r="N43" i="7"/>
  <c r="M43" i="7"/>
  <c r="L43" i="7"/>
  <c r="O42" i="7"/>
  <c r="N42" i="7"/>
  <c r="M42" i="7"/>
  <c r="L42" i="7"/>
  <c r="O41" i="7"/>
  <c r="N41" i="7"/>
  <c r="M41" i="7"/>
  <c r="L41" i="7"/>
  <c r="O40" i="7"/>
  <c r="N40" i="7"/>
  <c r="M40" i="7"/>
  <c r="L40" i="7"/>
  <c r="O39" i="7"/>
  <c r="N39" i="7"/>
  <c r="M39" i="7"/>
  <c r="L39" i="7"/>
  <c r="O38" i="7"/>
  <c r="N38" i="7"/>
  <c r="M38" i="7"/>
  <c r="L38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31" i="7"/>
  <c r="N31" i="7"/>
  <c r="M31" i="7"/>
  <c r="L31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H3" i="4"/>
  <c r="H2" i="4"/>
  <c r="H1" i="4"/>
  <c r="I3" i="4"/>
  <c r="I2" i="4"/>
  <c r="I1" i="4"/>
  <c r="O58" i="4" l="1"/>
  <c r="N58" i="4"/>
  <c r="M58" i="4"/>
  <c r="L58" i="4"/>
  <c r="O57" i="4"/>
  <c r="N57" i="4"/>
  <c r="M57" i="4"/>
  <c r="L57" i="4"/>
  <c r="O56" i="4"/>
  <c r="N56" i="4"/>
  <c r="M56" i="4"/>
  <c r="L56" i="4"/>
  <c r="O55" i="4"/>
  <c r="N55" i="4"/>
  <c r="M55" i="4"/>
  <c r="L55" i="4"/>
  <c r="O54" i="4"/>
  <c r="N54" i="4"/>
  <c r="M54" i="4"/>
  <c r="L54" i="4"/>
  <c r="O53" i="4"/>
  <c r="N53" i="4"/>
  <c r="M53" i="4"/>
  <c r="L53" i="4"/>
  <c r="O52" i="4"/>
  <c r="N52" i="4"/>
  <c r="M52" i="4"/>
  <c r="L52" i="4"/>
  <c r="O51" i="4"/>
  <c r="N51" i="4"/>
  <c r="M51" i="4"/>
  <c r="L51" i="4"/>
  <c r="O50" i="4"/>
  <c r="N50" i="4"/>
  <c r="M50" i="4"/>
  <c r="L50" i="4"/>
  <c r="O49" i="4"/>
  <c r="N49" i="4"/>
  <c r="M49" i="4"/>
  <c r="L49" i="4"/>
  <c r="O48" i="4"/>
  <c r="N48" i="4"/>
  <c r="M48" i="4"/>
  <c r="L48" i="4"/>
  <c r="O47" i="4"/>
  <c r="N47" i="4"/>
  <c r="M47" i="4"/>
  <c r="L47" i="4"/>
  <c r="O46" i="4"/>
  <c r="N46" i="4"/>
  <c r="M46" i="4"/>
  <c r="L46" i="4"/>
  <c r="O45" i="4"/>
  <c r="N45" i="4"/>
  <c r="M45" i="4"/>
  <c r="L45" i="4"/>
  <c r="O44" i="4"/>
  <c r="N44" i="4"/>
  <c r="M44" i="4"/>
  <c r="L44" i="4"/>
  <c r="O43" i="4"/>
  <c r="N43" i="4"/>
  <c r="M43" i="4"/>
  <c r="L43" i="4"/>
  <c r="O42" i="4"/>
  <c r="N42" i="4"/>
  <c r="M42" i="4"/>
  <c r="L42" i="4"/>
  <c r="O41" i="4"/>
  <c r="N41" i="4"/>
  <c r="M41" i="4"/>
  <c r="L41" i="4"/>
  <c r="O40" i="4"/>
  <c r="N40" i="4"/>
  <c r="M40" i="4"/>
  <c r="L40" i="4"/>
  <c r="O39" i="4"/>
  <c r="N39" i="4"/>
  <c r="M39" i="4"/>
  <c r="L39" i="4"/>
  <c r="O38" i="4"/>
  <c r="N38" i="4"/>
  <c r="M38" i="4"/>
  <c r="L38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O33" i="4"/>
  <c r="N33" i="4"/>
  <c r="M33" i="4"/>
  <c r="L33" i="4"/>
  <c r="O32" i="4"/>
  <c r="N32" i="4"/>
  <c r="M32" i="4"/>
  <c r="L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O26" i="4"/>
  <c r="N26" i="4"/>
  <c r="M26" i="4"/>
  <c r="L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O14" i="4"/>
  <c r="N14" i="4"/>
  <c r="M14" i="4"/>
  <c r="L14" i="4"/>
  <c r="O13" i="4"/>
  <c r="N13" i="4"/>
  <c r="M13" i="4"/>
  <c r="L13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W4" i="6"/>
  <c r="V4" i="6"/>
  <c r="U4" i="6"/>
  <c r="T4" i="6"/>
  <c r="D149" i="2" l="1"/>
  <c r="D150" i="2"/>
  <c r="D151" i="2"/>
  <c r="B17" i="2"/>
  <c r="C17" i="2" s="1"/>
  <c r="D17" i="2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8" i="2" l="1"/>
  <c r="H17" i="2"/>
  <c r="C18" i="2" l="1"/>
  <c r="D18" i="2" s="1"/>
  <c r="B19" i="2"/>
  <c r="E18" i="2"/>
  <c r="H18" i="2" l="1"/>
  <c r="B20" i="2"/>
  <c r="C19" i="2"/>
  <c r="D19" i="2" s="1"/>
  <c r="E19" i="2"/>
  <c r="E20" i="2" l="1"/>
  <c r="H19" i="2"/>
  <c r="B21" i="2"/>
  <c r="C20" i="2"/>
  <c r="D20" i="2" s="1"/>
  <c r="F28" i="1"/>
  <c r="D28" i="1"/>
  <c r="D21" i="1"/>
  <c r="F27" i="1"/>
  <c r="D27" i="1"/>
  <c r="F21" i="1"/>
  <c r="F20" i="1"/>
  <c r="D20" i="1"/>
  <c r="F14" i="1"/>
  <c r="D14" i="1"/>
  <c r="F8" i="1"/>
  <c r="D8" i="1"/>
  <c r="B22" i="2" l="1"/>
  <c r="C21" i="2"/>
  <c r="D21" i="2" s="1"/>
  <c r="E21" i="2"/>
  <c r="H20" i="2"/>
  <c r="H21" i="2" l="1"/>
  <c r="B23" i="2"/>
  <c r="C22" i="2"/>
  <c r="D22" i="2" s="1"/>
  <c r="E22" i="2"/>
  <c r="H22" i="2" l="1"/>
  <c r="B24" i="2"/>
  <c r="C23" i="2"/>
  <c r="D23" i="2" s="1"/>
  <c r="E23" i="2"/>
  <c r="H23" i="2" l="1"/>
  <c r="B25" i="2"/>
  <c r="C24" i="2"/>
  <c r="D24" i="2" s="1"/>
  <c r="E24" i="2"/>
  <c r="H24" i="2" l="1"/>
  <c r="B26" i="2"/>
  <c r="C25" i="2"/>
  <c r="D25" i="2" s="1"/>
  <c r="E25" i="2"/>
  <c r="H25" i="2" l="1"/>
  <c r="B27" i="2"/>
  <c r="C26" i="2"/>
  <c r="D26" i="2" s="1"/>
  <c r="E26" i="2"/>
  <c r="H26" i="2" l="1"/>
  <c r="B28" i="2"/>
  <c r="C27" i="2"/>
  <c r="D27" i="2" s="1"/>
  <c r="E27" i="2"/>
  <c r="H27" i="2" l="1"/>
  <c r="B29" i="2"/>
  <c r="C28" i="2"/>
  <c r="D28" i="2" s="1"/>
  <c r="E28" i="2"/>
  <c r="H28" i="2" l="1"/>
  <c r="B30" i="2"/>
  <c r="C29" i="2"/>
  <c r="D29" i="2" s="1"/>
  <c r="E29" i="2"/>
  <c r="H29" i="2" l="1"/>
  <c r="B31" i="2"/>
  <c r="C30" i="2"/>
  <c r="D30" i="2" s="1"/>
  <c r="E30" i="2"/>
  <c r="H30" i="2" l="1"/>
  <c r="B32" i="2"/>
  <c r="C31" i="2"/>
  <c r="D31" i="2" s="1"/>
  <c r="E31" i="2"/>
  <c r="H31" i="2" l="1"/>
  <c r="B33" i="2"/>
  <c r="C32" i="2"/>
  <c r="D32" i="2" s="1"/>
  <c r="E32" i="2"/>
  <c r="H32" i="2" l="1"/>
  <c r="B34" i="2"/>
  <c r="C33" i="2"/>
  <c r="D33" i="2" s="1"/>
  <c r="E33" i="2"/>
  <c r="H33" i="2" l="1"/>
  <c r="B35" i="2"/>
  <c r="C34" i="2"/>
  <c r="D34" i="2" s="1"/>
  <c r="E34" i="2"/>
  <c r="H34" i="2" l="1"/>
  <c r="B36" i="2"/>
  <c r="C35" i="2"/>
  <c r="D35" i="2" s="1"/>
  <c r="E35" i="2"/>
  <c r="H35" i="2" l="1"/>
  <c r="B37" i="2"/>
  <c r="C36" i="2"/>
  <c r="D36" i="2" s="1"/>
  <c r="E36" i="2"/>
  <c r="H36" i="2" l="1"/>
  <c r="B38" i="2"/>
  <c r="C37" i="2"/>
  <c r="D37" i="2" s="1"/>
  <c r="E37" i="2"/>
  <c r="H37" i="2" l="1"/>
  <c r="B39" i="2"/>
  <c r="C38" i="2"/>
  <c r="D38" i="2" s="1"/>
  <c r="E38" i="2"/>
  <c r="H38" i="2" l="1"/>
  <c r="B40" i="2"/>
  <c r="C39" i="2"/>
  <c r="D39" i="2" s="1"/>
  <c r="E39" i="2"/>
  <c r="H39" i="2" l="1"/>
  <c r="B41" i="2"/>
  <c r="C40" i="2"/>
  <c r="D40" i="2" s="1"/>
  <c r="E40" i="2"/>
  <c r="H40" i="2" l="1"/>
  <c r="B42" i="2"/>
  <c r="C41" i="2"/>
  <c r="D41" i="2" s="1"/>
  <c r="E41" i="2"/>
  <c r="H41" i="2" l="1"/>
  <c r="B43" i="2"/>
  <c r="C42" i="2"/>
  <c r="D42" i="2" s="1"/>
  <c r="E42" i="2"/>
  <c r="H42" i="2" l="1"/>
  <c r="B44" i="2"/>
  <c r="C43" i="2"/>
  <c r="D43" i="2" s="1"/>
  <c r="E43" i="2"/>
  <c r="H43" i="2" l="1"/>
  <c r="B45" i="2"/>
  <c r="C44" i="2"/>
  <c r="D44" i="2" s="1"/>
  <c r="E44" i="2"/>
  <c r="H44" i="2" l="1"/>
  <c r="B46" i="2"/>
  <c r="C45" i="2"/>
  <c r="D45" i="2" s="1"/>
  <c r="E45" i="2"/>
  <c r="H45" i="2" l="1"/>
  <c r="B47" i="2"/>
  <c r="C46" i="2"/>
  <c r="D46" i="2" s="1"/>
  <c r="E46" i="2"/>
  <c r="H46" i="2" l="1"/>
  <c r="B48" i="2"/>
  <c r="C47" i="2"/>
  <c r="D47" i="2" s="1"/>
  <c r="E47" i="2"/>
  <c r="H47" i="2" l="1"/>
  <c r="B49" i="2"/>
  <c r="C48" i="2"/>
  <c r="D48" i="2" s="1"/>
  <c r="E48" i="2"/>
  <c r="H48" i="2" l="1"/>
  <c r="B50" i="2"/>
  <c r="C49" i="2"/>
  <c r="D49" i="2" s="1"/>
  <c r="E49" i="2"/>
  <c r="H49" i="2" l="1"/>
  <c r="B51" i="2"/>
  <c r="C50" i="2"/>
  <c r="D50" i="2" s="1"/>
  <c r="E50" i="2"/>
  <c r="H50" i="2" l="1"/>
  <c r="B52" i="2"/>
  <c r="C51" i="2"/>
  <c r="D51" i="2" s="1"/>
  <c r="E51" i="2"/>
  <c r="H51" i="2" l="1"/>
  <c r="B53" i="2"/>
  <c r="C52" i="2"/>
  <c r="D52" i="2" s="1"/>
  <c r="E52" i="2"/>
  <c r="H52" i="2" l="1"/>
  <c r="B54" i="2"/>
  <c r="C53" i="2"/>
  <c r="D53" i="2" s="1"/>
  <c r="E53" i="2"/>
  <c r="H53" i="2" l="1"/>
  <c r="B55" i="2"/>
  <c r="C54" i="2"/>
  <c r="D54" i="2" s="1"/>
  <c r="E54" i="2"/>
  <c r="B56" i="2" l="1"/>
  <c r="C55" i="2"/>
  <c r="D55" i="2" s="1"/>
  <c r="E55" i="2"/>
  <c r="H54" i="2"/>
  <c r="H55" i="2" l="1"/>
  <c r="B57" i="2"/>
  <c r="C56" i="2"/>
  <c r="D56" i="2" s="1"/>
  <c r="E56" i="2"/>
  <c r="H56" i="2" l="1"/>
  <c r="B58" i="2"/>
  <c r="C57" i="2"/>
  <c r="D57" i="2" s="1"/>
  <c r="E57" i="2"/>
  <c r="H57" i="2" l="1"/>
  <c r="B59" i="2"/>
  <c r="C58" i="2"/>
  <c r="D58" i="2" s="1"/>
  <c r="E58" i="2"/>
  <c r="H58" i="2" l="1"/>
  <c r="B60" i="2"/>
  <c r="C59" i="2"/>
  <c r="D59" i="2" s="1"/>
  <c r="E59" i="2"/>
  <c r="H59" i="2" l="1"/>
  <c r="B61" i="2"/>
  <c r="C60" i="2"/>
  <c r="D60" i="2" s="1"/>
  <c r="E60" i="2"/>
  <c r="H60" i="2" l="1"/>
  <c r="B62" i="2"/>
  <c r="C61" i="2"/>
  <c r="D61" i="2" s="1"/>
  <c r="E61" i="2"/>
  <c r="H61" i="2" l="1"/>
  <c r="B63" i="2"/>
  <c r="C62" i="2"/>
  <c r="D62" i="2" s="1"/>
  <c r="E62" i="2"/>
  <c r="B64" i="2" l="1"/>
  <c r="C63" i="2"/>
  <c r="D63" i="2" s="1"/>
  <c r="E63" i="2"/>
  <c r="H62" i="2"/>
  <c r="H63" i="2" l="1"/>
  <c r="B65" i="2"/>
  <c r="C64" i="2"/>
  <c r="D64" i="2" s="1"/>
  <c r="E64" i="2"/>
  <c r="H64" i="2" l="1"/>
  <c r="B66" i="2"/>
  <c r="C65" i="2"/>
  <c r="D65" i="2" s="1"/>
  <c r="E65" i="2"/>
  <c r="H65" i="2" l="1"/>
  <c r="B67" i="2"/>
  <c r="C66" i="2"/>
  <c r="D66" i="2" s="1"/>
  <c r="E66" i="2"/>
  <c r="H66" i="2" l="1"/>
  <c r="B68" i="2"/>
  <c r="C67" i="2"/>
  <c r="D67" i="2" s="1"/>
  <c r="E67" i="2"/>
  <c r="H67" i="2" l="1"/>
  <c r="B69" i="2"/>
  <c r="C68" i="2"/>
  <c r="D68" i="2" s="1"/>
  <c r="E68" i="2"/>
  <c r="H68" i="2" l="1"/>
  <c r="B70" i="2"/>
  <c r="C69" i="2"/>
  <c r="D69" i="2" s="1"/>
  <c r="E69" i="2"/>
  <c r="H69" i="2" l="1"/>
  <c r="B71" i="2"/>
  <c r="C70" i="2"/>
  <c r="D70" i="2" s="1"/>
  <c r="E70" i="2"/>
  <c r="H70" i="2" l="1"/>
  <c r="B72" i="2"/>
  <c r="C71" i="2"/>
  <c r="D71" i="2" s="1"/>
  <c r="E71" i="2"/>
  <c r="H71" i="2" l="1"/>
  <c r="B73" i="2"/>
  <c r="C72" i="2"/>
  <c r="D72" i="2" s="1"/>
  <c r="E72" i="2"/>
  <c r="H72" i="2" l="1"/>
  <c r="B74" i="2"/>
  <c r="C73" i="2"/>
  <c r="D73" i="2" s="1"/>
  <c r="E73" i="2"/>
  <c r="H73" i="2" l="1"/>
  <c r="B75" i="2"/>
  <c r="C74" i="2"/>
  <c r="D74" i="2" s="1"/>
  <c r="E74" i="2"/>
  <c r="H74" i="2" l="1"/>
  <c r="B76" i="2"/>
  <c r="C75" i="2"/>
  <c r="D75" i="2" s="1"/>
  <c r="E75" i="2"/>
  <c r="H75" i="2" l="1"/>
  <c r="B77" i="2"/>
  <c r="C76" i="2"/>
  <c r="D76" i="2" s="1"/>
  <c r="E76" i="2"/>
  <c r="H76" i="2" l="1"/>
  <c r="B78" i="2"/>
  <c r="C77" i="2"/>
  <c r="D77" i="2" s="1"/>
  <c r="E77" i="2"/>
  <c r="B79" i="2" l="1"/>
  <c r="C78" i="2"/>
  <c r="D78" i="2" s="1"/>
  <c r="E78" i="2"/>
  <c r="H77" i="2"/>
  <c r="H78" i="2" l="1"/>
  <c r="B80" i="2"/>
  <c r="C79" i="2"/>
  <c r="D79" i="2" s="1"/>
  <c r="E79" i="2"/>
  <c r="H79" i="2" l="1"/>
  <c r="B81" i="2"/>
  <c r="C80" i="2"/>
  <c r="D80" i="2" s="1"/>
  <c r="E80" i="2"/>
  <c r="H80" i="2" l="1"/>
  <c r="B82" i="2"/>
  <c r="C81" i="2"/>
  <c r="D81" i="2" s="1"/>
  <c r="E81" i="2"/>
  <c r="B83" i="2" l="1"/>
  <c r="C82" i="2"/>
  <c r="D82" i="2" s="1"/>
  <c r="E82" i="2"/>
  <c r="H81" i="2"/>
  <c r="H82" i="2" l="1"/>
  <c r="B84" i="2"/>
  <c r="C83" i="2"/>
  <c r="D83" i="2" s="1"/>
  <c r="E83" i="2"/>
  <c r="H83" i="2" l="1"/>
  <c r="B85" i="2"/>
  <c r="C84" i="2"/>
  <c r="D84" i="2" s="1"/>
  <c r="E84" i="2"/>
  <c r="H84" i="2" l="1"/>
  <c r="B86" i="2"/>
  <c r="C85" i="2"/>
  <c r="D85" i="2" s="1"/>
  <c r="E85" i="2"/>
  <c r="H85" i="2" l="1"/>
  <c r="B87" i="2"/>
  <c r="C86" i="2"/>
  <c r="D86" i="2" s="1"/>
  <c r="E86" i="2"/>
  <c r="B88" i="2" l="1"/>
  <c r="C87" i="2"/>
  <c r="D87" i="2" s="1"/>
  <c r="E87" i="2"/>
  <c r="H86" i="2"/>
  <c r="H87" i="2" l="1"/>
  <c r="B89" i="2"/>
  <c r="E88" i="2"/>
  <c r="C88" i="2"/>
  <c r="D88" i="2" s="1"/>
  <c r="H88" i="2" l="1"/>
  <c r="B90" i="2"/>
  <c r="E89" i="2"/>
  <c r="C89" i="2"/>
  <c r="D89" i="2" s="1"/>
  <c r="H89" i="2" l="1"/>
  <c r="B91" i="2"/>
  <c r="C90" i="2"/>
  <c r="D90" i="2" s="1"/>
  <c r="E90" i="2"/>
  <c r="H90" i="2" l="1"/>
  <c r="B92" i="2"/>
  <c r="E91" i="2"/>
  <c r="C91" i="2"/>
  <c r="D91" i="2" s="1"/>
  <c r="H91" i="2" l="1"/>
  <c r="B93" i="2"/>
  <c r="E92" i="2"/>
  <c r="C92" i="2"/>
  <c r="D92" i="2" s="1"/>
  <c r="H92" i="2" l="1"/>
  <c r="B94" i="2"/>
  <c r="E93" i="2"/>
  <c r="C93" i="2"/>
  <c r="D93" i="2" s="1"/>
  <c r="H93" i="2" l="1"/>
  <c r="B95" i="2"/>
  <c r="C94" i="2"/>
  <c r="D94" i="2" s="1"/>
  <c r="E94" i="2"/>
  <c r="H94" i="2" l="1"/>
  <c r="B96" i="2"/>
  <c r="E95" i="2"/>
  <c r="C95" i="2"/>
  <c r="D95" i="2" s="1"/>
  <c r="H95" i="2" l="1"/>
  <c r="B97" i="2"/>
  <c r="C96" i="2"/>
  <c r="D96" i="2" s="1"/>
  <c r="E96" i="2"/>
  <c r="H96" i="2" l="1"/>
  <c r="B98" i="2"/>
  <c r="E97" i="2"/>
  <c r="C97" i="2"/>
  <c r="D97" i="2" s="1"/>
  <c r="H97" i="2" l="1"/>
  <c r="B99" i="2"/>
  <c r="C98" i="2"/>
  <c r="D98" i="2" s="1"/>
  <c r="E98" i="2"/>
  <c r="H98" i="2" l="1"/>
  <c r="B100" i="2"/>
  <c r="E99" i="2"/>
  <c r="C99" i="2"/>
  <c r="D99" i="2" s="1"/>
  <c r="H99" i="2" l="1"/>
  <c r="B101" i="2"/>
  <c r="E100" i="2"/>
  <c r="C100" i="2"/>
  <c r="D100" i="2" s="1"/>
  <c r="H100" i="2" l="1"/>
  <c r="B102" i="2"/>
  <c r="E101" i="2"/>
  <c r="C101" i="2"/>
  <c r="D101" i="2" s="1"/>
  <c r="H101" i="2" l="1"/>
  <c r="B103" i="2"/>
  <c r="C102" i="2"/>
  <c r="D102" i="2" s="1"/>
  <c r="E102" i="2"/>
  <c r="H102" i="2" l="1"/>
  <c r="B104" i="2"/>
  <c r="E103" i="2"/>
  <c r="C103" i="2"/>
  <c r="D103" i="2" s="1"/>
  <c r="H103" i="2" l="1"/>
  <c r="B105" i="2"/>
  <c r="E104" i="2"/>
  <c r="C104" i="2"/>
  <c r="D104" i="2" s="1"/>
  <c r="H104" i="2" l="1"/>
  <c r="B106" i="2"/>
  <c r="E105" i="2"/>
  <c r="C105" i="2"/>
  <c r="D105" i="2" s="1"/>
  <c r="H105" i="2" l="1"/>
  <c r="B107" i="2"/>
  <c r="C106" i="2"/>
  <c r="D106" i="2" s="1"/>
  <c r="E106" i="2"/>
  <c r="H106" i="2" l="1"/>
  <c r="B108" i="2"/>
  <c r="E107" i="2"/>
  <c r="C107" i="2"/>
  <c r="D107" i="2" s="1"/>
  <c r="H107" i="2" l="1"/>
  <c r="B109" i="2"/>
  <c r="E108" i="2"/>
  <c r="C108" i="2"/>
  <c r="D108" i="2" s="1"/>
  <c r="H108" i="2" l="1"/>
  <c r="B110" i="2"/>
  <c r="E109" i="2"/>
  <c r="C109" i="2"/>
  <c r="D109" i="2" s="1"/>
  <c r="H109" i="2" l="1"/>
  <c r="B111" i="2"/>
  <c r="C110" i="2"/>
  <c r="D110" i="2" s="1"/>
  <c r="E110" i="2"/>
  <c r="H110" i="2" l="1"/>
  <c r="B112" i="2"/>
  <c r="E111" i="2"/>
  <c r="C111" i="2"/>
  <c r="D111" i="2" s="1"/>
  <c r="H111" i="2" l="1"/>
  <c r="B113" i="2"/>
  <c r="C112" i="2"/>
  <c r="D112" i="2" s="1"/>
  <c r="E112" i="2"/>
  <c r="H112" i="2" l="1"/>
  <c r="B114" i="2"/>
  <c r="E113" i="2"/>
  <c r="C113" i="2"/>
  <c r="D113" i="2" s="1"/>
  <c r="H113" i="2" l="1"/>
  <c r="B115" i="2"/>
  <c r="C114" i="2"/>
  <c r="D114" i="2" s="1"/>
  <c r="E114" i="2"/>
  <c r="H114" i="2" l="1"/>
  <c r="B116" i="2"/>
  <c r="E115" i="2"/>
  <c r="C115" i="2"/>
  <c r="D115" i="2" s="1"/>
  <c r="H115" i="2" l="1"/>
  <c r="B117" i="2"/>
  <c r="E116" i="2"/>
  <c r="C116" i="2"/>
  <c r="D116" i="2" s="1"/>
  <c r="H116" i="2" l="1"/>
  <c r="B118" i="2"/>
  <c r="E117" i="2"/>
  <c r="C117" i="2"/>
  <c r="D117" i="2" s="1"/>
  <c r="H117" i="2" l="1"/>
  <c r="B119" i="2"/>
  <c r="C118" i="2"/>
  <c r="D118" i="2" s="1"/>
  <c r="H118" i="2"/>
  <c r="E118" i="2"/>
  <c r="B120" i="2" l="1"/>
  <c r="H119" i="2"/>
  <c r="E119" i="2"/>
  <c r="C119" i="2"/>
  <c r="D119" i="2" s="1"/>
  <c r="B121" i="2" l="1"/>
  <c r="H120" i="2"/>
  <c r="E120" i="2"/>
  <c r="C120" i="2"/>
  <c r="D120" i="2" s="1"/>
  <c r="B122" i="2" l="1"/>
  <c r="H121" i="2"/>
  <c r="E121" i="2"/>
  <c r="C121" i="2"/>
  <c r="D121" i="2" s="1"/>
  <c r="B123" i="2" l="1"/>
  <c r="C122" i="2"/>
  <c r="D122" i="2" s="1"/>
  <c r="H122" i="2"/>
  <c r="E122" i="2"/>
  <c r="B124" i="2" l="1"/>
  <c r="H123" i="2"/>
  <c r="E123" i="2"/>
  <c r="C123" i="2"/>
  <c r="D123" i="2" s="1"/>
  <c r="B125" i="2" l="1"/>
  <c r="C124" i="2"/>
  <c r="D124" i="2" s="1"/>
  <c r="H124" i="2"/>
  <c r="E124" i="2"/>
  <c r="B126" i="2" l="1"/>
  <c r="H125" i="2"/>
  <c r="E125" i="2"/>
  <c r="C125" i="2"/>
  <c r="D125" i="2" s="1"/>
  <c r="B127" i="2" l="1"/>
  <c r="C126" i="2"/>
  <c r="D126" i="2" s="1"/>
  <c r="H126" i="2"/>
  <c r="E126" i="2"/>
  <c r="B128" i="2" l="1"/>
  <c r="H127" i="2"/>
  <c r="E127" i="2"/>
  <c r="C127" i="2"/>
  <c r="D127" i="2" s="1"/>
  <c r="B129" i="2" l="1"/>
  <c r="H128" i="2"/>
  <c r="E128" i="2"/>
  <c r="C128" i="2"/>
  <c r="D128" i="2" s="1"/>
  <c r="B130" i="2" l="1"/>
  <c r="H129" i="2"/>
  <c r="E129" i="2"/>
  <c r="C129" i="2"/>
  <c r="D129" i="2" s="1"/>
  <c r="B131" i="2" l="1"/>
  <c r="C130" i="2"/>
  <c r="D130" i="2" s="1"/>
  <c r="H130" i="2"/>
  <c r="E130" i="2"/>
  <c r="B132" i="2" l="1"/>
  <c r="H131" i="2"/>
  <c r="E131" i="2"/>
  <c r="C131" i="2"/>
  <c r="D131" i="2" s="1"/>
  <c r="B133" i="2" l="1"/>
  <c r="C132" i="2"/>
  <c r="D132" i="2" s="1"/>
  <c r="H132" i="2"/>
  <c r="E132" i="2"/>
  <c r="B134" i="2" l="1"/>
  <c r="H133" i="2"/>
  <c r="E133" i="2"/>
  <c r="C133" i="2"/>
  <c r="D133" i="2" s="1"/>
  <c r="B135" i="2" l="1"/>
  <c r="C134" i="2"/>
  <c r="D134" i="2" s="1"/>
  <c r="H134" i="2"/>
  <c r="E134" i="2"/>
  <c r="B136" i="2" l="1"/>
  <c r="H135" i="2"/>
  <c r="E135" i="2"/>
  <c r="C135" i="2"/>
  <c r="D135" i="2" s="1"/>
  <c r="B137" i="2" l="1"/>
  <c r="H136" i="2"/>
  <c r="E136" i="2"/>
  <c r="C136" i="2"/>
  <c r="D136" i="2" s="1"/>
  <c r="B138" i="2" l="1"/>
  <c r="H137" i="2"/>
  <c r="E137" i="2"/>
  <c r="C137" i="2"/>
  <c r="D137" i="2" s="1"/>
  <c r="B139" i="2" l="1"/>
  <c r="C138" i="2"/>
  <c r="D138" i="2" s="1"/>
  <c r="H138" i="2"/>
  <c r="E138" i="2"/>
  <c r="B140" i="2" l="1"/>
  <c r="H139" i="2"/>
  <c r="E139" i="2"/>
  <c r="C139" i="2"/>
  <c r="D139" i="2" s="1"/>
  <c r="B141" i="2" l="1"/>
  <c r="H140" i="2"/>
  <c r="E140" i="2"/>
  <c r="C140" i="2"/>
  <c r="D140" i="2" s="1"/>
  <c r="B142" i="2" l="1"/>
  <c r="H141" i="2"/>
  <c r="E141" i="2"/>
  <c r="C141" i="2"/>
  <c r="D141" i="2" s="1"/>
  <c r="B143" i="2" l="1"/>
  <c r="C142" i="2"/>
  <c r="D142" i="2" s="1"/>
  <c r="H142" i="2"/>
  <c r="E142" i="2"/>
  <c r="B144" i="2" l="1"/>
  <c r="H143" i="2"/>
  <c r="E143" i="2"/>
  <c r="C143" i="2"/>
  <c r="D143" i="2" s="1"/>
  <c r="B145" i="2" l="1"/>
  <c r="H144" i="2"/>
  <c r="E144" i="2"/>
  <c r="C144" i="2"/>
  <c r="D144" i="2" s="1"/>
  <c r="B146" i="2" l="1"/>
  <c r="H145" i="2"/>
  <c r="E145" i="2"/>
  <c r="C145" i="2"/>
  <c r="D145" i="2" s="1"/>
  <c r="B147" i="2" l="1"/>
  <c r="C146" i="2"/>
  <c r="D146" i="2" s="1"/>
  <c r="H146" i="2"/>
  <c r="E146" i="2"/>
  <c r="B148" i="2" l="1"/>
  <c r="H147" i="2"/>
  <c r="E147" i="2"/>
  <c r="C147" i="2"/>
  <c r="D147" i="2" s="1"/>
  <c r="B149" i="2" l="1"/>
  <c r="H148" i="2"/>
  <c r="E148" i="2"/>
  <c r="C148" i="2"/>
  <c r="D148" i="2" s="1"/>
  <c r="B150" i="2" l="1"/>
  <c r="H149" i="2"/>
  <c r="E149" i="2"/>
  <c r="B151" i="2" l="1"/>
  <c r="E151" i="2" s="1"/>
  <c r="H150" i="2"/>
  <c r="H6" i="2" s="1"/>
  <c r="E150" i="2"/>
</calcChain>
</file>

<file path=xl/sharedStrings.xml><?xml version="1.0" encoding="utf-8"?>
<sst xmlns="http://schemas.openxmlformats.org/spreadsheetml/2006/main" count="2042" uniqueCount="135">
  <si>
    <t>Use Goal Seeker to Solve the following Equations</t>
  </si>
  <si>
    <t>x  =</t>
  </si>
  <si>
    <t>f(x) =</t>
  </si>
  <si>
    <r>
      <rPr>
        <b/>
        <sz val="14"/>
        <color theme="1"/>
        <rFont val="Calibri (Body)_x0000_"/>
      </rPr>
      <t>10x</t>
    </r>
    <r>
      <rPr>
        <b/>
        <vertAlign val="superscript"/>
        <sz val="14"/>
        <color theme="1"/>
        <rFont val="Calibri (Body)"/>
      </rPr>
      <t>6</t>
    </r>
    <r>
      <rPr>
        <b/>
        <sz val="14"/>
        <color theme="1"/>
        <rFont val="Calibri (Body)_x0000_"/>
      </rPr>
      <t>+5x = 18</t>
    </r>
  </si>
  <si>
    <r>
      <t>3x</t>
    </r>
    <r>
      <rPr>
        <b/>
        <vertAlign val="superscript"/>
        <sz val="14"/>
        <color theme="1"/>
        <rFont val="2"/>
      </rPr>
      <t>2</t>
    </r>
    <r>
      <rPr>
        <b/>
        <sz val="14"/>
        <color theme="1"/>
        <rFont val="Calibri"/>
        <family val="2"/>
        <scheme val="minor"/>
      </rPr>
      <t>+5x-18 = 0</t>
    </r>
  </si>
  <si>
    <t>x =</t>
  </si>
  <si>
    <r>
      <t>e</t>
    </r>
    <r>
      <rPr>
        <b/>
        <vertAlign val="superscript"/>
        <sz val="14"/>
        <color theme="1"/>
        <rFont val="Calibri (Body)"/>
      </rPr>
      <t>x</t>
    </r>
    <r>
      <rPr>
        <b/>
        <sz val="14"/>
        <color theme="1"/>
        <rFont val="Calibri"/>
        <family val="2"/>
        <scheme val="minor"/>
      </rPr>
      <t>sin(x) = 1</t>
    </r>
  </si>
  <si>
    <t>sin(x) = cos(x)</t>
  </si>
  <si>
    <t>Mortality Table</t>
  </si>
  <si>
    <t>Age</t>
  </si>
  <si>
    <t>qx</t>
  </si>
  <si>
    <t>Qx</t>
  </si>
  <si>
    <t>px</t>
  </si>
  <si>
    <t>tpx</t>
  </si>
  <si>
    <t>Future Time Lived</t>
  </si>
  <si>
    <t>Mortality Improvement</t>
  </si>
  <si>
    <t>Current Age</t>
  </si>
  <si>
    <t>Expected Future Lifetime</t>
  </si>
  <si>
    <t>Mortality Improvement (in %) needed to prolong Expected Future Life Time</t>
  </si>
  <si>
    <t>by 3 years for a person at age 50</t>
  </si>
  <si>
    <t>by 5 years for a person at age 50</t>
  </si>
  <si>
    <t>by 3 years for a person at age 20</t>
  </si>
  <si>
    <r>
      <t>Mortality is improved by x% if and only if all mortality rates are reduced by x%, or qx</t>
    </r>
    <r>
      <rPr>
        <vertAlign val="superscript"/>
        <sz val="12"/>
        <color rgb="FFFF0000"/>
        <rFont val="Calibri (Body)"/>
      </rPr>
      <t>new</t>
    </r>
    <r>
      <rPr>
        <sz val="12"/>
        <color rgb="FFFF0000"/>
        <rFont val="Calibri"/>
        <family val="2"/>
        <scheme val="minor"/>
      </rPr>
      <t xml:space="preserve"> = qx</t>
    </r>
    <r>
      <rPr>
        <vertAlign val="superscript"/>
        <sz val="12"/>
        <color rgb="FFFF0000"/>
        <rFont val="Calibri (Body)"/>
      </rPr>
      <t>old</t>
    </r>
    <r>
      <rPr>
        <sz val="12"/>
        <color rgb="FFFF0000"/>
        <rFont val="Calibri"/>
        <family val="2"/>
        <scheme val="minor"/>
      </rPr>
      <t xml:space="preserve"> * (1 - x%)</t>
    </r>
  </si>
  <si>
    <t>Excel Calculation</t>
  </si>
  <si>
    <t>x% (improvement %)</t>
  </si>
  <si>
    <t>by 5 years for a person at age 20</t>
  </si>
  <si>
    <t>valuation date</t>
  </si>
  <si>
    <t>Employee Data Provided for the 2015 valuation</t>
  </si>
  <si>
    <t>ID</t>
  </si>
  <si>
    <t>Name</t>
  </si>
  <si>
    <t>Date of Birth</t>
  </si>
  <si>
    <t>Date of Hire</t>
  </si>
  <si>
    <t>2014 Salary</t>
  </si>
  <si>
    <t>2013 Salary</t>
  </si>
  <si>
    <t>2012 Salary</t>
  </si>
  <si>
    <t>Retirement Date</t>
  </si>
  <si>
    <t>Retirement Benefit</t>
  </si>
  <si>
    <t>1/1/2015 Status</t>
  </si>
  <si>
    <t>1/1/2014 Status</t>
  </si>
  <si>
    <t xml:space="preserve">Age </t>
  </si>
  <si>
    <t xml:space="preserve">Service </t>
  </si>
  <si>
    <t>Average Salary</t>
  </si>
  <si>
    <t>Salary Increase</t>
  </si>
  <si>
    <t>Shapiro, Amanda</t>
  </si>
  <si>
    <t>A</t>
  </si>
  <si>
    <t>Donovan, Adrienne</t>
  </si>
  <si>
    <t>Tiedens, Bret</t>
  </si>
  <si>
    <t>Souers, Celina</t>
  </si>
  <si>
    <t>Al Jaloud, Steve</t>
  </si>
  <si>
    <t>Butina, Natalie</t>
  </si>
  <si>
    <t>Olson, Nicholas</t>
  </si>
  <si>
    <t>Richman, Michelle</t>
  </si>
  <si>
    <t>Johnson, Aaron</t>
  </si>
  <si>
    <t>Brinkley, Jeanne M</t>
  </si>
  <si>
    <t>Brinkley, Roxanne L</t>
  </si>
  <si>
    <t>2/30/1960</t>
  </si>
  <si>
    <t>Nelson, Yuyang</t>
  </si>
  <si>
    <t>Bossler, Bill</t>
  </si>
  <si>
    <t>Cress, Scott G</t>
  </si>
  <si>
    <t>Aljebreen, Patric</t>
  </si>
  <si>
    <t>Dehn, Diane M</t>
  </si>
  <si>
    <t>Baker, Eric</t>
  </si>
  <si>
    <t>Asche, Ryan</t>
  </si>
  <si>
    <t>Chen, Jerome F</t>
  </si>
  <si>
    <t>Gist, Tracy A</t>
  </si>
  <si>
    <t>Carlson, Jeremy</t>
  </si>
  <si>
    <t>Duvall, DeeAnn S</t>
  </si>
  <si>
    <t>Gall, Susann K</t>
  </si>
  <si>
    <t>Harvestine, Susan R</t>
  </si>
  <si>
    <t>Harada, Richard G</t>
  </si>
  <si>
    <t>Guy, Robert L</t>
  </si>
  <si>
    <t>Kampwerth, Rebecca M</t>
  </si>
  <si>
    <t>Asche, Alexis</t>
  </si>
  <si>
    <t>Hitpas, Bruce D</t>
  </si>
  <si>
    <t>Jumaan, Casey A</t>
  </si>
  <si>
    <t>Donovan, Alina</t>
  </si>
  <si>
    <t>Carlson, Austin</t>
  </si>
  <si>
    <t>Hohl, David L</t>
  </si>
  <si>
    <t>Jackson, Dawn E</t>
  </si>
  <si>
    <t>Lam, Jacqueline E</t>
  </si>
  <si>
    <t>Nelson, Jumaan</t>
  </si>
  <si>
    <t>Larson, Luke</t>
  </si>
  <si>
    <t>Doll Woolley, Yazeed</t>
  </si>
  <si>
    <t>Larson, Brian</t>
  </si>
  <si>
    <t>Aho, Blake</t>
  </si>
  <si>
    <t>Klendshoj, Saleh</t>
  </si>
  <si>
    <t>Bartho, George</t>
  </si>
  <si>
    <t>Benson, Jessika</t>
  </si>
  <si>
    <t>Wang, Eric</t>
  </si>
  <si>
    <t>V</t>
  </si>
  <si>
    <t>Larson, Chris</t>
  </si>
  <si>
    <t>R</t>
  </si>
  <si>
    <t>Larson, George</t>
  </si>
  <si>
    <t>Jobs, Benjamin</t>
  </si>
  <si>
    <t>Jordon, Hillary</t>
  </si>
  <si>
    <t>Clinton, Bills</t>
  </si>
  <si>
    <t>Lee, Gordon</t>
  </si>
  <si>
    <t>Record with invalid date of hire or date of birth</t>
  </si>
  <si>
    <t>number of records</t>
  </si>
  <si>
    <t>the average salary for 2014</t>
  </si>
  <si>
    <t>the total salaray for 2013</t>
  </si>
  <si>
    <t>&gt;=55</t>
  </si>
  <si>
    <t>Evaluation Date:</t>
  </si>
  <si>
    <t xml:space="preserve">Current Age </t>
  </si>
  <si>
    <t>Suspicious Date of Birth (Over 72)</t>
  </si>
  <si>
    <t>Suspicious Dae of Birth (Under 18)</t>
  </si>
  <si>
    <t>None</t>
  </si>
  <si>
    <t>Suspicious Date of Birth (Other)</t>
  </si>
  <si>
    <t>Unknown</t>
  </si>
  <si>
    <t>Suspicious Date of Hire (Over 45 Years of Service)</t>
  </si>
  <si>
    <t>Suspicious Date of Hire (Date of Hire Not Listed)</t>
  </si>
  <si>
    <t xml:space="preserve">Suspicious Salary (Increase Less Than 4%)  </t>
  </si>
  <si>
    <t xml:space="preserve">Suspicious Salary (Increase Over 12%)  </t>
  </si>
  <si>
    <t xml:space="preserve">Suspicious Salary (No Salary Listed)  </t>
  </si>
  <si>
    <t>05/32/1979</t>
  </si>
  <si>
    <t>List 1: Records with an invalid date of hire or date of birth</t>
  </si>
  <si>
    <t>Invalid</t>
  </si>
  <si>
    <t>Records with Negative Age or Negative Service</t>
  </si>
  <si>
    <t>Records with Age Less Than Years of Service</t>
  </si>
  <si>
    <t>Summary Information</t>
  </si>
  <si>
    <t>Total Records</t>
  </si>
  <si>
    <t>&gt;50</t>
  </si>
  <si>
    <t>Average Age</t>
  </si>
  <si>
    <t>&lt;30</t>
  </si>
  <si>
    <t>Maximum Age</t>
  </si>
  <si>
    <t>Minimum Age</t>
  </si>
  <si>
    <t>&gt;=30,000</t>
  </si>
  <si>
    <t>&lt;=100,000</t>
  </si>
  <si>
    <t>Average Salary for 2014</t>
  </si>
  <si>
    <t>Total Salary for 2013</t>
  </si>
  <si>
    <t>&lt;40</t>
  </si>
  <si>
    <t>&gt;110,000</t>
  </si>
  <si>
    <t>&gt;40</t>
  </si>
  <si>
    <t>&lt;60</t>
  </si>
  <si>
    <t>Average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</si>
</sst>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0.000%"/>
    <numFmt numFmtId="166" formatCode="0.0000"/>
    <numFmt numFmtId="167" formatCode="mm/dd/yy;@"/>
    <numFmt numFmtId="168" formatCode="mm/dd/yyyy"/>
    <numFmt numFmtId="169" formatCode="_(* #,##0_);_(* \(#,##0\);_(* &quot;-&quot;??_);_(@_)"/>
    <numFmt numFmtId="170" formatCode="0.0"/>
    <numFmt numFmtId="171" formatCode="_(&quot;$&quot;* #,##0_);_(&quot;$&quot;* \(#,##0\);_(&quot;$&quot;* &quot;-&quot;??_);_(@_)"/>
  </numFmts>
  <fonts count="2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2"/>
    </font>
    <font>
      <b/>
      <sz val="14"/>
      <color theme="1"/>
      <name val="Calibri (Body)_x0000_"/>
    </font>
    <font>
      <b/>
      <vertAlign val="superscript"/>
      <sz val="14"/>
      <color theme="1"/>
      <name val="Calibri (Body)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vertAlign val="superscript"/>
      <sz val="12"/>
      <color rgb="FFFF0000"/>
      <name val="Calibri (Body)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16"/>
      <color rgb="FF2D3B45"/>
      <name val="Helvetica Neue"/>
      <family val="2"/>
    </font>
    <font>
      <sz val="16"/>
      <color theme="1"/>
      <name val="Helvetica Neue"/>
      <family val="2"/>
    </font>
    <font>
      <b/>
      <sz val="16"/>
      <color rgb="FF2D3B45"/>
      <name val="Helvetica Neue"/>
      <family val="2"/>
    </font>
    <font>
      <sz val="10"/>
      <color theme="1"/>
      <name val="Arial"/>
      <family val="2"/>
    </font>
    <font>
      <sz val="10"/>
      <color rgb="FFFF512D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0" fontId="14" fillId="0" borderId="0"/>
    <xf numFmtId="43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2" fillId="0" borderId="0"/>
    <xf numFmtId="43" fontId="9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NumberFormat="1" applyFill="1" applyBorder="1"/>
    <xf numFmtId="164" fontId="0" fillId="3" borderId="1" xfId="0" applyNumberFormat="1" applyFill="1" applyBorder="1" applyAlignment="1">
      <alignment horizontal="left" indent="3"/>
    </xf>
    <xf numFmtId="0" fontId="9" fillId="0" borderId="0" xfId="3"/>
    <xf numFmtId="0" fontId="11" fillId="0" borderId="5" xfId="3" applyFont="1" applyBorder="1" applyAlignment="1">
      <alignment horizontal="center"/>
    </xf>
    <xf numFmtId="0" fontId="9" fillId="5" borderId="6" xfId="3" applyFill="1" applyBorder="1" applyAlignment="1">
      <alignment horizontal="center"/>
    </xf>
    <xf numFmtId="164" fontId="9" fillId="5" borderId="6" xfId="3" applyNumberFormat="1" applyFill="1" applyBorder="1" applyAlignment="1">
      <alignment horizontal="center"/>
    </xf>
    <xf numFmtId="0" fontId="9" fillId="0" borderId="6" xfId="3" applyBorder="1" applyAlignment="1">
      <alignment horizontal="center"/>
    </xf>
    <xf numFmtId="0" fontId="9" fillId="0" borderId="0" xfId="3" applyAlignment="1">
      <alignment horizontal="center"/>
    </xf>
    <xf numFmtId="0" fontId="0" fillId="0" borderId="8" xfId="0" applyBorder="1"/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3" borderId="4" xfId="0" applyFont="1" applyFill="1" applyBorder="1" applyAlignment="1"/>
    <xf numFmtId="0" fontId="0" fillId="0" borderId="10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165" fontId="0" fillId="3" borderId="0" xfId="2" applyNumberFormat="1" applyFont="1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8" fillId="0" borderId="4" xfId="0" applyNumberFormat="1" applyFont="1" applyBorder="1" applyAlignment="1"/>
    <xf numFmtId="165" fontId="0" fillId="7" borderId="11" xfId="2" applyNumberFormat="1" applyFont="1" applyFill="1" applyBorder="1"/>
    <xf numFmtId="165" fontId="0" fillId="7" borderId="9" xfId="2" applyNumberFormat="1" applyFont="1" applyFill="1" applyBorder="1"/>
    <xf numFmtId="14" fontId="9" fillId="3" borderId="0" xfId="3" applyNumberFormat="1" applyFill="1"/>
    <xf numFmtId="0" fontId="14" fillId="0" borderId="0" xfId="4"/>
    <xf numFmtId="0" fontId="10" fillId="0" borderId="0" xfId="3" applyFont="1"/>
    <xf numFmtId="0" fontId="15" fillId="5" borderId="12" xfId="4" applyFont="1" applyFill="1" applyBorder="1" applyAlignment="1">
      <alignment horizontal="center"/>
    </xf>
    <xf numFmtId="0" fontId="15" fillId="5" borderId="13" xfId="4" applyFont="1" applyFill="1" applyBorder="1" applyAlignment="1">
      <alignment horizontal="center"/>
    </xf>
    <xf numFmtId="167" fontId="15" fillId="5" borderId="13" xfId="4" applyNumberFormat="1" applyFont="1" applyFill="1" applyBorder="1" applyAlignment="1">
      <alignment horizontal="center"/>
    </xf>
    <xf numFmtId="0" fontId="15" fillId="5" borderId="13" xfId="4" applyFont="1" applyFill="1" applyBorder="1" applyAlignment="1">
      <alignment horizontal="center" wrapText="1"/>
    </xf>
    <xf numFmtId="0" fontId="15" fillId="5" borderId="14" xfId="4" applyFont="1" applyFill="1" applyBorder="1" applyAlignment="1">
      <alignment horizontal="center"/>
    </xf>
    <xf numFmtId="0" fontId="14" fillId="9" borderId="6" xfId="4" applyFill="1" applyBorder="1" applyAlignment="1">
      <alignment horizontal="center"/>
    </xf>
    <xf numFmtId="0" fontId="14" fillId="9" borderId="0" xfId="4" applyFill="1"/>
    <xf numFmtId="168" fontId="14" fillId="9" borderId="6" xfId="4" applyNumberFormat="1" applyFill="1" applyBorder="1" applyAlignment="1">
      <alignment horizontal="center"/>
    </xf>
    <xf numFmtId="169" fontId="0" fillId="9" borderId="6" xfId="5" applyNumberFormat="1" applyFont="1" applyFill="1" applyBorder="1"/>
    <xf numFmtId="166" fontId="14" fillId="0" borderId="0" xfId="4" applyNumberFormat="1"/>
    <xf numFmtId="169" fontId="14" fillId="0" borderId="0" xfId="4" applyNumberFormat="1"/>
    <xf numFmtId="10" fontId="14" fillId="0" borderId="0" xfId="6" applyNumberFormat="1" applyFont="1"/>
    <xf numFmtId="168" fontId="16" fillId="10" borderId="6" xfId="4" applyNumberFormat="1" applyFont="1" applyFill="1" applyBorder="1" applyAlignment="1">
      <alignment horizontal="center"/>
    </xf>
    <xf numFmtId="169" fontId="9" fillId="0" borderId="0" xfId="3" applyNumberFormat="1"/>
    <xf numFmtId="41" fontId="9" fillId="0" borderId="0" xfId="1" applyNumberFormat="1" applyFont="1"/>
    <xf numFmtId="3" fontId="9" fillId="0" borderId="0" xfId="3" applyNumberFormat="1"/>
    <xf numFmtId="0" fontId="14" fillId="0" borderId="0" xfId="3" applyFont="1" applyAlignment="1">
      <alignment horizontal="center"/>
    </xf>
    <xf numFmtId="0" fontId="10" fillId="0" borderId="0" xfId="0" applyFont="1"/>
    <xf numFmtId="0" fontId="15" fillId="5" borderId="12" xfId="3" applyFont="1" applyFill="1" applyBorder="1" applyAlignment="1">
      <alignment horizontal="center"/>
    </xf>
    <xf numFmtId="0" fontId="15" fillId="5" borderId="13" xfId="3" applyFont="1" applyFill="1" applyBorder="1" applyAlignment="1">
      <alignment horizontal="center"/>
    </xf>
    <xf numFmtId="167" fontId="15" fillId="5" borderId="13" xfId="3" applyNumberFormat="1" applyFont="1" applyFill="1" applyBorder="1" applyAlignment="1">
      <alignment horizontal="center"/>
    </xf>
    <xf numFmtId="0" fontId="15" fillId="5" borderId="13" xfId="3" applyFont="1" applyFill="1" applyBorder="1" applyAlignment="1">
      <alignment horizontal="center" wrapText="1"/>
    </xf>
    <xf numFmtId="0" fontId="15" fillId="5" borderId="14" xfId="3" applyFont="1" applyFill="1" applyBorder="1" applyAlignment="1">
      <alignment horizontal="center"/>
    </xf>
    <xf numFmtId="0" fontId="9" fillId="9" borderId="6" xfId="3" applyFill="1" applyBorder="1" applyAlignment="1">
      <alignment horizontal="center"/>
    </xf>
    <xf numFmtId="0" fontId="9" fillId="9" borderId="0" xfId="3" applyFill="1"/>
    <xf numFmtId="168" fontId="9" fillId="9" borderId="6" xfId="3" applyNumberFormat="1" applyFill="1" applyBorder="1" applyAlignment="1">
      <alignment horizontal="center"/>
    </xf>
    <xf numFmtId="0" fontId="9" fillId="9" borderId="15" xfId="3" applyFill="1" applyBorder="1" applyAlignment="1">
      <alignment horizontal="center"/>
    </xf>
    <xf numFmtId="0" fontId="9" fillId="9" borderId="0" xfId="3" applyFill="1" applyBorder="1"/>
    <xf numFmtId="0" fontId="9" fillId="9" borderId="16" xfId="3" applyFill="1" applyBorder="1" applyAlignment="1">
      <alignment horizontal="center"/>
    </xf>
    <xf numFmtId="0" fontId="9" fillId="9" borderId="8" xfId="3" applyFill="1" applyBorder="1"/>
    <xf numFmtId="168" fontId="9" fillId="9" borderId="17" xfId="3" applyNumberFormat="1" applyFill="1" applyBorder="1" applyAlignment="1">
      <alignment horizontal="center"/>
    </xf>
    <xf numFmtId="169" fontId="0" fillId="9" borderId="17" xfId="5" applyNumberFormat="1" applyFont="1" applyFill="1" applyBorder="1"/>
    <xf numFmtId="0" fontId="9" fillId="9" borderId="17" xfId="3" applyFill="1" applyBorder="1" applyAlignment="1">
      <alignment horizontal="center"/>
    </xf>
    <xf numFmtId="0" fontId="15" fillId="5" borderId="14" xfId="3" applyFont="1" applyFill="1" applyBorder="1" applyAlignment="1">
      <alignment horizontal="center" vertical="center"/>
    </xf>
    <xf numFmtId="2" fontId="9" fillId="0" borderId="9" xfId="3" applyNumberFormat="1" applyBorder="1" applyAlignment="1">
      <alignment horizontal="center"/>
    </xf>
    <xf numFmtId="14" fontId="0" fillId="3" borderId="0" xfId="0" applyNumberFormat="1" applyFill="1"/>
    <xf numFmtId="2" fontId="9" fillId="0" borderId="0" xfId="3" applyNumberFormat="1" applyAlignment="1">
      <alignment horizontal="center"/>
    </xf>
    <xf numFmtId="170" fontId="9" fillId="0" borderId="11" xfId="3" applyNumberFormat="1" applyBorder="1" applyAlignment="1">
      <alignment horizontal="center"/>
    </xf>
    <xf numFmtId="170" fontId="9" fillId="0" borderId="9" xfId="3" applyNumberFormat="1" applyBorder="1" applyAlignment="1">
      <alignment horizontal="center"/>
    </xf>
    <xf numFmtId="1" fontId="9" fillId="0" borderId="11" xfId="3" applyNumberFormat="1" applyBorder="1" applyAlignment="1">
      <alignment horizontal="center"/>
    </xf>
    <xf numFmtId="1" fontId="9" fillId="0" borderId="9" xfId="3" applyNumberFormat="1" applyBorder="1" applyAlignment="1">
      <alignment horizontal="center"/>
    </xf>
    <xf numFmtId="170" fontId="9" fillId="0" borderId="0" xfId="3" applyNumberFormat="1" applyAlignment="1">
      <alignment horizontal="center"/>
    </xf>
    <xf numFmtId="2" fontId="9" fillId="0" borderId="0" xfId="3" applyNumberFormat="1" applyBorder="1" applyAlignment="1">
      <alignment horizontal="center"/>
    </xf>
    <xf numFmtId="170" fontId="9" fillId="0" borderId="0" xfId="3" applyNumberFormat="1" applyBorder="1" applyAlignment="1">
      <alignment horizontal="center"/>
    </xf>
    <xf numFmtId="2" fontId="9" fillId="0" borderId="8" xfId="3" applyNumberFormat="1" applyBorder="1" applyAlignment="1">
      <alignment horizontal="center"/>
    </xf>
    <xf numFmtId="170" fontId="9" fillId="0" borderId="8" xfId="3" applyNumberFormat="1" applyBorder="1" applyAlignment="1">
      <alignment horizontal="center"/>
    </xf>
    <xf numFmtId="9" fontId="9" fillId="0" borderId="0" xfId="2" applyFont="1" applyAlignment="1">
      <alignment horizontal="center"/>
    </xf>
    <xf numFmtId="169" fontId="9" fillId="0" borderId="0" xfId="3" applyNumberFormat="1" applyAlignment="1">
      <alignment horizontal="center" vertical="center"/>
    </xf>
    <xf numFmtId="169" fontId="9" fillId="0" borderId="0" xfId="3" applyNumberFormat="1" applyAlignment="1">
      <alignment vertical="center"/>
    </xf>
    <xf numFmtId="169" fontId="9" fillId="0" borderId="0" xfId="3" applyNumberFormat="1" applyBorder="1" applyAlignment="1">
      <alignment vertical="center"/>
    </xf>
    <xf numFmtId="9" fontId="9" fillId="0" borderId="11" xfId="2" applyFont="1" applyBorder="1" applyAlignment="1">
      <alignment horizontal="center"/>
    </xf>
    <xf numFmtId="169" fontId="9" fillId="0" borderId="0" xfId="3" applyNumberFormat="1" applyBorder="1" applyAlignment="1">
      <alignment horizontal="center" vertical="center"/>
    </xf>
    <xf numFmtId="169" fontId="9" fillId="0" borderId="8" xfId="3" applyNumberFormat="1" applyBorder="1" applyAlignment="1">
      <alignment vertical="center"/>
    </xf>
    <xf numFmtId="9" fontId="9" fillId="0" borderId="9" xfId="2" applyFont="1" applyBorder="1" applyAlignment="1">
      <alignment horizontal="center"/>
    </xf>
    <xf numFmtId="0" fontId="3" fillId="0" borderId="7" xfId="0" applyFont="1" applyBorder="1"/>
    <xf numFmtId="0" fontId="0" fillId="0" borderId="9" xfId="0" applyBorder="1"/>
    <xf numFmtId="9" fontId="9" fillId="0" borderId="0" xfId="2" applyFont="1" applyBorder="1" applyAlignment="1">
      <alignment horizontal="center"/>
    </xf>
    <xf numFmtId="9" fontId="9" fillId="0" borderId="8" xfId="2" applyFont="1" applyBorder="1" applyAlignment="1">
      <alignment horizontal="center"/>
    </xf>
    <xf numFmtId="0" fontId="9" fillId="9" borderId="0" xfId="3" applyFill="1" applyAlignment="1">
      <alignment horizontal="center"/>
    </xf>
    <xf numFmtId="168" fontId="9" fillId="9" borderId="0" xfId="3" applyNumberFormat="1" applyFill="1" applyAlignment="1">
      <alignment horizontal="center"/>
    </xf>
    <xf numFmtId="169" fontId="0" fillId="9" borderId="0" xfId="5" applyNumberFormat="1" applyFont="1" applyFill="1"/>
    <xf numFmtId="166" fontId="9" fillId="0" borderId="0" xfId="3" applyNumberFormat="1" applyAlignment="1">
      <alignment horizontal="center"/>
    </xf>
    <xf numFmtId="3" fontId="9" fillId="0" borderId="0" xfId="3" applyNumberFormat="1" applyAlignment="1">
      <alignment horizontal="right"/>
    </xf>
    <xf numFmtId="9" fontId="9" fillId="0" borderId="0" xfId="6" applyFont="1" applyAlignment="1">
      <alignment horizontal="center"/>
    </xf>
    <xf numFmtId="0" fontId="9" fillId="9" borderId="10" xfId="3" applyFill="1" applyBorder="1" applyAlignment="1">
      <alignment horizontal="center"/>
    </xf>
    <xf numFmtId="168" fontId="9" fillId="9" borderId="0" xfId="3" applyNumberFormat="1" applyFill="1" applyBorder="1" applyAlignment="1">
      <alignment horizontal="center"/>
    </xf>
    <xf numFmtId="169" fontId="0" fillId="9" borderId="0" xfId="5" applyNumberFormat="1" applyFont="1" applyFill="1" applyBorder="1"/>
    <xf numFmtId="166" fontId="9" fillId="0" borderId="0" xfId="3" applyNumberFormat="1" applyBorder="1" applyAlignment="1">
      <alignment horizontal="center"/>
    </xf>
    <xf numFmtId="3" fontId="9" fillId="0" borderId="0" xfId="3" applyNumberFormat="1" applyBorder="1" applyAlignment="1">
      <alignment horizontal="right"/>
    </xf>
    <xf numFmtId="9" fontId="9" fillId="0" borderId="11" xfId="6" applyFont="1" applyBorder="1" applyAlignment="1">
      <alignment horizontal="center"/>
    </xf>
    <xf numFmtId="0" fontId="9" fillId="9" borderId="7" xfId="3" applyFill="1" applyBorder="1" applyAlignment="1">
      <alignment horizontal="center"/>
    </xf>
    <xf numFmtId="168" fontId="9" fillId="9" borderId="8" xfId="3" applyNumberFormat="1" applyFill="1" applyBorder="1" applyAlignment="1">
      <alignment horizontal="center"/>
    </xf>
    <xf numFmtId="169" fontId="0" fillId="9" borderId="8" xfId="5" applyNumberFormat="1" applyFont="1" applyFill="1" applyBorder="1"/>
    <xf numFmtId="166" fontId="9" fillId="0" borderId="8" xfId="3" applyNumberFormat="1" applyBorder="1" applyAlignment="1">
      <alignment horizontal="center"/>
    </xf>
    <xf numFmtId="3" fontId="9" fillId="0" borderId="8" xfId="3" applyNumberFormat="1" applyBorder="1" applyAlignment="1">
      <alignment horizontal="right"/>
    </xf>
    <xf numFmtId="9" fontId="9" fillId="0" borderId="9" xfId="6" applyFont="1" applyBorder="1" applyAlignment="1">
      <alignment horizontal="center"/>
    </xf>
    <xf numFmtId="166" fontId="9" fillId="0" borderId="0" xfId="3" applyNumberFormat="1" applyFill="1" applyBorder="1" applyAlignment="1">
      <alignment horizontal="center"/>
    </xf>
    <xf numFmtId="166" fontId="16" fillId="11" borderId="0" xfId="3" applyNumberFormat="1" applyFont="1" applyFill="1" applyBorder="1" applyAlignment="1">
      <alignment horizontal="center"/>
    </xf>
    <xf numFmtId="166" fontId="16" fillId="11" borderId="8" xfId="3" applyNumberFormat="1" applyFont="1" applyFill="1" applyBorder="1" applyAlignment="1">
      <alignment horizontal="center"/>
    </xf>
    <xf numFmtId="168" fontId="16" fillId="11" borderId="0" xfId="3" applyNumberFormat="1" applyFont="1" applyFill="1" applyBorder="1" applyAlignment="1">
      <alignment horizontal="center"/>
    </xf>
    <xf numFmtId="166" fontId="9" fillId="0" borderId="0" xfId="3" applyNumberFormat="1" applyFont="1" applyAlignment="1">
      <alignment horizontal="center"/>
    </xf>
    <xf numFmtId="0" fontId="15" fillId="5" borderId="0" xfId="3" applyFont="1" applyFill="1" applyBorder="1" applyAlignment="1">
      <alignment horizontal="center"/>
    </xf>
    <xf numFmtId="167" fontId="15" fillId="5" borderId="0" xfId="3" applyNumberFormat="1" applyFont="1" applyFill="1" applyBorder="1" applyAlignment="1">
      <alignment horizontal="center"/>
    </xf>
    <xf numFmtId="0" fontId="15" fillId="5" borderId="10" xfId="3" applyFont="1" applyFill="1" applyBorder="1" applyAlignment="1">
      <alignment horizontal="center"/>
    </xf>
    <xf numFmtId="0" fontId="15" fillId="5" borderId="11" xfId="3" applyFont="1" applyFill="1" applyBorder="1" applyAlignment="1">
      <alignment horizontal="center"/>
    </xf>
    <xf numFmtId="166" fontId="0" fillId="0" borderId="0" xfId="0" applyNumberFormat="1"/>
    <xf numFmtId="168" fontId="16" fillId="11" borderId="0" xfId="3" applyNumberFormat="1" applyFont="1" applyFill="1" applyAlignment="1">
      <alignment horizontal="center"/>
    </xf>
    <xf numFmtId="166" fontId="20" fillId="0" borderId="0" xfId="3" applyNumberFormat="1" applyFont="1" applyFill="1" applyBorder="1" applyAlignment="1">
      <alignment horizontal="center"/>
    </xf>
    <xf numFmtId="166" fontId="9" fillId="0" borderId="21" xfId="3" applyNumberFormat="1" applyFont="1" applyBorder="1" applyAlignment="1">
      <alignment horizontal="center"/>
    </xf>
    <xf numFmtId="168" fontId="21" fillId="11" borderId="0" xfId="3" applyNumberFormat="1" applyFont="1" applyFill="1" applyBorder="1" applyAlignment="1">
      <alignment horizontal="center"/>
    </xf>
    <xf numFmtId="168" fontId="21" fillId="11" borderId="8" xfId="3" applyNumberFormat="1" applyFont="1" applyFill="1" applyBorder="1" applyAlignment="1">
      <alignment horizontal="center"/>
    </xf>
    <xf numFmtId="0" fontId="22" fillId="0" borderId="0" xfId="7"/>
    <xf numFmtId="0" fontId="22" fillId="0" borderId="15" xfId="7" applyBorder="1"/>
    <xf numFmtId="0" fontId="22" fillId="0" borderId="24" xfId="7" applyBorder="1"/>
    <xf numFmtId="0" fontId="22" fillId="0" borderId="0" xfId="7" applyAlignment="1">
      <alignment horizontal="center"/>
    </xf>
    <xf numFmtId="2" fontId="22" fillId="0" borderId="24" xfId="7" applyNumberFormat="1" applyBorder="1"/>
    <xf numFmtId="0" fontId="22" fillId="0" borderId="16" xfId="7" applyBorder="1"/>
    <xf numFmtId="2" fontId="22" fillId="0" borderId="25" xfId="7" applyNumberFormat="1" applyBorder="1"/>
    <xf numFmtId="0" fontId="10" fillId="0" borderId="0" xfId="7" applyFont="1"/>
    <xf numFmtId="14" fontId="22" fillId="0" borderId="0" xfId="7" applyNumberFormat="1"/>
    <xf numFmtId="169" fontId="0" fillId="9" borderId="6" xfId="8" applyNumberFormat="1" applyFont="1" applyFill="1" applyBorder="1"/>
    <xf numFmtId="2" fontId="9" fillId="0" borderId="0" xfId="3" applyNumberFormat="1"/>
    <xf numFmtId="10" fontId="9" fillId="0" borderId="0" xfId="3" applyNumberFormat="1"/>
    <xf numFmtId="171" fontId="22" fillId="0" borderId="24" xfId="1" applyNumberFormat="1" applyFont="1" applyBorder="1"/>
    <xf numFmtId="2" fontId="22" fillId="0" borderId="24" xfId="1" applyNumberFormat="1" applyFont="1" applyBorder="1"/>
    <xf numFmtId="0" fontId="22" fillId="0" borderId="22" xfId="7" applyBorder="1" applyAlignment="1">
      <alignment horizontal="center"/>
    </xf>
    <xf numFmtId="0" fontId="22" fillId="0" borderId="23" xfId="7" applyBorder="1" applyAlignment="1">
      <alignment horizontal="center"/>
    </xf>
    <xf numFmtId="0" fontId="19" fillId="12" borderId="2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19" fillId="12" borderId="4" xfId="0" applyFont="1" applyFill="1" applyBorder="1" applyAlignment="1">
      <alignment horizontal="center"/>
    </xf>
    <xf numFmtId="0" fontId="19" fillId="12" borderId="18" xfId="0" applyFont="1" applyFill="1" applyBorder="1" applyAlignment="1">
      <alignment horizontal="center"/>
    </xf>
    <xf numFmtId="0" fontId="19" fillId="12" borderId="19" xfId="0" applyFont="1" applyFill="1" applyBorder="1" applyAlignment="1">
      <alignment horizontal="center"/>
    </xf>
    <xf numFmtId="0" fontId="19" fillId="12" borderId="20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8" fillId="11" borderId="3" xfId="0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7" fillId="8" borderId="2" xfId="0" applyFont="1" applyFill="1" applyBorder="1" applyAlignment="1">
      <alignment horizontal="center" vertical="top" wrapText="1"/>
    </xf>
    <xf numFmtId="0" fontId="7" fillId="8" borderId="3" xfId="0" applyFont="1" applyFill="1" applyBorder="1" applyAlignment="1">
      <alignment horizontal="center" vertical="top" wrapText="1"/>
    </xf>
    <xf numFmtId="0" fontId="7" fillId="8" borderId="4" xfId="0" applyFont="1" applyFill="1" applyBorder="1" applyAlignment="1">
      <alignment horizontal="center" vertical="top" wrapText="1"/>
    </xf>
    <xf numFmtId="0" fontId="10" fillId="4" borderId="2" xfId="3" applyFont="1" applyFill="1" applyBorder="1" applyAlignment="1">
      <alignment horizontal="center"/>
    </xf>
    <xf numFmtId="0" fontId="10" fillId="4" borderId="4" xfId="3" applyFont="1" applyFill="1" applyBorder="1" applyAlignment="1">
      <alignment horizontal="center"/>
    </xf>
    <xf numFmtId="44" fontId="22" fillId="0" borderId="24" xfId="1" applyNumberFormat="1" applyFont="1" applyBorder="1"/>
  </cellXfs>
  <cellStyles count="9">
    <cellStyle name="Comma 2" xfId="5" xr:uid="{92C51A13-05CF-B24F-9DF8-19C71AEDF534}"/>
    <cellStyle name="Comma 2 2" xfId="8" xr:uid="{33FF1086-BA78-DF48-86B2-1B7610BAE26B}"/>
    <cellStyle name="Currency" xfId="1" builtinId="4"/>
    <cellStyle name="Normal" xfId="0" builtinId="0"/>
    <cellStyle name="Normal 2" xfId="3" xr:uid="{53C75CB0-E1B4-BE4E-8E8E-81082FA5939B}"/>
    <cellStyle name="Normal 2 2" xfId="4" xr:uid="{9E22A069-6459-4149-AEBB-AE656F35EA61}"/>
    <cellStyle name="Normal 3" xfId="7" xr:uid="{4DEC8C21-6722-034C-A63A-6A974361C442}"/>
    <cellStyle name="Percent" xfId="2" builtinId="5"/>
    <cellStyle name="Percent 2" xfId="6" xr:uid="{43141341-24C7-D347-AA68-21C01D0B1889}"/>
  </cellStyles>
  <dxfs count="0"/>
  <tableStyles count="0" defaultTableStyle="TableStyleMedium2" defaultPivotStyle="PivotStyleLight16"/>
  <colors>
    <mruColors>
      <color rgb="FFFF5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577850</xdr:colOff>
      <xdr:row>19</xdr:row>
      <xdr:rowOff>177800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9D8EC4-0148-BF4A-A270-AC306CF5ACC2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74EA-4C27-594B-995B-9D8E655F5DAB}">
  <sheetPr filterMode="1">
    <pageSetUpPr fitToPage="1"/>
  </sheetPr>
  <dimension ref="A1:R62"/>
  <sheetViews>
    <sheetView tabSelected="1" workbookViewId="0">
      <selection activeCell="E13" sqref="E13"/>
    </sheetView>
  </sheetViews>
  <sheetFormatPr baseColWidth="10" defaultColWidth="8.83203125" defaultRowHeight="13"/>
  <cols>
    <col min="1" max="1" width="9.6640625" style="5" customWidth="1"/>
    <col min="2" max="2" width="20.33203125" style="5" bestFit="1" customWidth="1"/>
    <col min="3" max="3" width="14.6640625" style="5" customWidth="1"/>
    <col min="4" max="4" width="11.6640625" style="5" bestFit="1" customWidth="1"/>
    <col min="5" max="5" width="19.6640625" style="5" customWidth="1"/>
    <col min="6" max="6" width="13.6640625" style="5" bestFit="1" customWidth="1"/>
    <col min="7" max="7" width="11.33203125" style="5" bestFit="1" customWidth="1"/>
    <col min="8" max="9" width="11.33203125" style="5" customWidth="1"/>
    <col min="10" max="10" width="12.33203125" style="5" customWidth="1"/>
    <col min="11" max="11" width="11.33203125" style="5" customWidth="1"/>
    <col min="12" max="12" width="9.5" style="5" customWidth="1"/>
    <col min="13" max="13" width="8.33203125" style="5" bestFit="1" customWidth="1"/>
    <col min="14" max="14" width="15.1640625" style="5" bestFit="1" customWidth="1"/>
    <col min="15" max="15" width="14.33203125" style="5" bestFit="1" customWidth="1"/>
    <col min="16" max="16" width="11.1640625" style="5" customWidth="1"/>
    <col min="17" max="17" width="10.1640625" style="5" bestFit="1" customWidth="1"/>
    <col min="18" max="16384" width="8.83203125" style="5"/>
  </cols>
  <sheetData>
    <row r="1" spans="1:18" ht="28">
      <c r="A1" s="122"/>
      <c r="B1" s="122"/>
      <c r="C1" s="122"/>
      <c r="D1" s="122"/>
      <c r="E1" s="136" t="s">
        <v>119</v>
      </c>
      <c r="F1" s="137"/>
      <c r="G1" s="122"/>
      <c r="H1" s="50" t="s">
        <v>39</v>
      </c>
      <c r="I1" s="50" t="s">
        <v>39</v>
      </c>
      <c r="J1" s="50" t="s">
        <v>32</v>
      </c>
      <c r="K1" s="52" t="s">
        <v>37</v>
      </c>
      <c r="L1" s="122"/>
      <c r="M1" s="122"/>
      <c r="N1" s="122"/>
    </row>
    <row r="2" spans="1:18">
      <c r="A2" s="122"/>
      <c r="B2" s="122"/>
      <c r="C2" s="122"/>
      <c r="D2" s="122"/>
      <c r="E2" s="123" t="s">
        <v>120</v>
      </c>
      <c r="F2" s="135">
        <f>SUBTOTAL(3,A10:A62)</f>
        <v>12</v>
      </c>
      <c r="G2" s="122"/>
      <c r="H2" s="125" t="s">
        <v>132</v>
      </c>
      <c r="I2" s="125" t="s">
        <v>133</v>
      </c>
      <c r="J2" s="125" t="s">
        <v>131</v>
      </c>
      <c r="K2" s="125" t="s">
        <v>44</v>
      </c>
      <c r="L2" s="122"/>
      <c r="M2" s="122"/>
      <c r="N2" s="122"/>
    </row>
    <row r="3" spans="1:18">
      <c r="A3" s="122"/>
      <c r="B3" s="122"/>
      <c r="C3" s="122"/>
      <c r="D3" s="122"/>
      <c r="E3" s="123" t="s">
        <v>122</v>
      </c>
      <c r="F3" s="173">
        <f>SUBTOTAL(1,L10:L62)</f>
        <v>51.478439425051334</v>
      </c>
      <c r="G3" s="122"/>
      <c r="H3" s="125"/>
      <c r="I3" s="125"/>
      <c r="J3" s="125"/>
      <c r="K3" s="122"/>
      <c r="L3" s="122"/>
      <c r="M3" s="122"/>
      <c r="N3" s="122"/>
    </row>
    <row r="4" spans="1:18">
      <c r="A4" s="122"/>
      <c r="B4" s="122"/>
      <c r="C4" s="122"/>
      <c r="D4" s="122"/>
      <c r="E4" s="123" t="s">
        <v>134</v>
      </c>
      <c r="F4" s="134">
        <f>SUBTOTAL(1,M10:M62)</f>
        <v>20.912845083276299</v>
      </c>
      <c r="G4" s="122"/>
      <c r="H4" s="122"/>
      <c r="I4" s="122"/>
      <c r="J4" s="122"/>
      <c r="K4" s="122"/>
      <c r="L4" s="122"/>
      <c r="M4" s="122"/>
      <c r="N4" s="122"/>
    </row>
    <row r="5" spans="1:18" ht="14" thickBot="1">
      <c r="A5" s="122"/>
      <c r="B5" s="122"/>
      <c r="C5" s="122"/>
      <c r="D5" s="122"/>
      <c r="E5" s="127"/>
      <c r="F5" s="128"/>
      <c r="G5" s="122"/>
      <c r="H5" s="122"/>
      <c r="I5" s="122"/>
      <c r="J5" s="122"/>
      <c r="K5" s="122"/>
      <c r="L5" s="122"/>
      <c r="M5" s="122"/>
      <c r="N5" s="122"/>
    </row>
    <row r="6" spans="1:18" ht="16">
      <c r="A6" s="129" t="s">
        <v>27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8">
      <c r="A7" s="130">
        <v>42005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ht="14" thickBot="1"/>
    <row r="9" spans="1:18" ht="28">
      <c r="A9" s="49" t="s">
        <v>28</v>
      </c>
      <c r="B9" s="50" t="s">
        <v>29</v>
      </c>
      <c r="C9" s="51" t="s">
        <v>30</v>
      </c>
      <c r="D9" s="50" t="s">
        <v>31</v>
      </c>
      <c r="E9" s="50" t="s">
        <v>32</v>
      </c>
      <c r="F9" s="50" t="s">
        <v>33</v>
      </c>
      <c r="G9" s="50" t="s">
        <v>34</v>
      </c>
      <c r="H9" s="52" t="s">
        <v>35</v>
      </c>
      <c r="I9" s="52" t="s">
        <v>36</v>
      </c>
      <c r="J9" s="52" t="s">
        <v>37</v>
      </c>
      <c r="K9" s="52" t="s">
        <v>38</v>
      </c>
      <c r="L9" s="50" t="s">
        <v>39</v>
      </c>
      <c r="M9" s="50" t="s">
        <v>40</v>
      </c>
      <c r="N9" s="53" t="s">
        <v>41</v>
      </c>
      <c r="O9" s="53" t="s">
        <v>42</v>
      </c>
    </row>
    <row r="10" spans="1:18" ht="16">
      <c r="A10" s="54">
        <v>123491</v>
      </c>
      <c r="B10" s="55" t="s">
        <v>43</v>
      </c>
      <c r="C10" s="56">
        <v>24017</v>
      </c>
      <c r="D10" s="56">
        <v>34809</v>
      </c>
      <c r="E10" s="131">
        <v>250000</v>
      </c>
      <c r="F10" s="131">
        <v>230000</v>
      </c>
      <c r="G10" s="131">
        <v>210000</v>
      </c>
      <c r="H10" s="56"/>
      <c r="I10" s="131"/>
      <c r="J10" s="54" t="s">
        <v>44</v>
      </c>
      <c r="K10" s="54" t="s">
        <v>44</v>
      </c>
      <c r="L10" s="132">
        <f>($A$7-C10)/365.25</f>
        <v>49.248459958932237</v>
      </c>
      <c r="M10" s="132">
        <f>($A$7-D10)/365.25</f>
        <v>19.701574264202602</v>
      </c>
      <c r="N10" s="44">
        <f>AVERAGE(E10:G10)</f>
        <v>230000</v>
      </c>
      <c r="O10" s="133">
        <f>(E10/F10)-1</f>
        <v>8.6956521739130377E-2</v>
      </c>
      <c r="P10" s="44"/>
      <c r="Q10" s="44"/>
      <c r="R10" s="44"/>
    </row>
    <row r="11" spans="1:18" ht="16" hidden="1">
      <c r="A11" s="54">
        <v>144983</v>
      </c>
      <c r="B11" s="55" t="s">
        <v>45</v>
      </c>
      <c r="C11" s="56">
        <v>27601</v>
      </c>
      <c r="D11" s="56">
        <v>38001</v>
      </c>
      <c r="E11" s="131">
        <v>99000</v>
      </c>
      <c r="F11" s="131">
        <v>94300</v>
      </c>
      <c r="G11" s="131">
        <v>89800</v>
      </c>
      <c r="H11" s="56"/>
      <c r="I11" s="131"/>
      <c r="J11" s="54" t="s">
        <v>44</v>
      </c>
      <c r="K11" s="54" t="s">
        <v>44</v>
      </c>
      <c r="L11" s="132">
        <f t="shared" ref="L11:M62" si="0">($A$7-C11)/365.25</f>
        <v>39.436002737850785</v>
      </c>
      <c r="M11" s="132">
        <f t="shared" si="0"/>
        <v>10.962354551676933</v>
      </c>
      <c r="N11" s="44">
        <f t="shared" ref="N11:N62" si="1">AVERAGE(E11:G11)</f>
        <v>94366.666666666672</v>
      </c>
      <c r="O11" s="133">
        <f t="shared" ref="O11:O62" si="2">(E11/F11)-1</f>
        <v>4.9840933191940717E-2</v>
      </c>
      <c r="P11" s="44"/>
      <c r="Q11" s="44"/>
      <c r="R11" s="44"/>
    </row>
    <row r="12" spans="1:18" ht="16" hidden="1">
      <c r="A12" s="54">
        <v>187427</v>
      </c>
      <c r="B12" s="55" t="s">
        <v>46</v>
      </c>
      <c r="C12" s="56">
        <v>21170</v>
      </c>
      <c r="D12" s="56">
        <v>37975</v>
      </c>
      <c r="E12" s="131">
        <v>98000</v>
      </c>
      <c r="F12" s="131">
        <v>93300</v>
      </c>
      <c r="G12" s="131">
        <v>88900</v>
      </c>
      <c r="H12" s="56"/>
      <c r="I12" s="131"/>
      <c r="J12" s="54" t="s">
        <v>44</v>
      </c>
      <c r="K12" s="54" t="s">
        <v>44</v>
      </c>
      <c r="L12" s="132">
        <f t="shared" si="0"/>
        <v>57.043121149897331</v>
      </c>
      <c r="M12" s="132">
        <f t="shared" si="0"/>
        <v>11.033538672142368</v>
      </c>
      <c r="N12" s="44">
        <f t="shared" si="1"/>
        <v>93400</v>
      </c>
      <c r="O12" s="133">
        <f t="shared" si="2"/>
        <v>5.0375133976420239E-2</v>
      </c>
      <c r="P12" s="44"/>
      <c r="Q12" s="44"/>
      <c r="R12" s="44"/>
    </row>
    <row r="13" spans="1:18" ht="16" hidden="1">
      <c r="A13" s="54">
        <v>189508</v>
      </c>
      <c r="B13" s="55" t="s">
        <v>47</v>
      </c>
      <c r="C13" s="56">
        <v>30229</v>
      </c>
      <c r="D13" s="56">
        <v>35020</v>
      </c>
      <c r="E13" s="131">
        <v>97000</v>
      </c>
      <c r="F13" s="131">
        <v>92400</v>
      </c>
      <c r="G13" s="131">
        <v>88000</v>
      </c>
      <c r="H13" s="56"/>
      <c r="I13" s="131"/>
      <c r="J13" s="54" t="s">
        <v>44</v>
      </c>
      <c r="K13" s="54" t="s">
        <v>44</v>
      </c>
      <c r="L13" s="132">
        <f t="shared" si="0"/>
        <v>32.240930869267622</v>
      </c>
      <c r="M13" s="132">
        <f t="shared" si="0"/>
        <v>19.123887748117728</v>
      </c>
      <c r="N13" s="44">
        <f t="shared" si="1"/>
        <v>92466.666666666672</v>
      </c>
      <c r="O13" s="133">
        <f t="shared" si="2"/>
        <v>4.9783549783549708E-2</v>
      </c>
      <c r="P13" s="44"/>
      <c r="Q13" s="44"/>
      <c r="R13" s="44"/>
    </row>
    <row r="14" spans="1:18" ht="16" hidden="1">
      <c r="A14" s="54">
        <v>199741</v>
      </c>
      <c r="B14" s="55" t="s">
        <v>48</v>
      </c>
      <c r="C14" s="56">
        <v>16439</v>
      </c>
      <c r="D14" s="56">
        <v>35929</v>
      </c>
      <c r="E14" s="131">
        <v>96000</v>
      </c>
      <c r="F14" s="131">
        <v>91400</v>
      </c>
      <c r="G14" s="131">
        <v>87100</v>
      </c>
      <c r="H14" s="56"/>
      <c r="I14" s="131"/>
      <c r="J14" s="54" t="s">
        <v>44</v>
      </c>
      <c r="K14" s="54" t="s">
        <v>44</v>
      </c>
      <c r="L14" s="132">
        <f t="shared" si="0"/>
        <v>69.995893223819309</v>
      </c>
      <c r="M14" s="132">
        <f t="shared" si="0"/>
        <v>16.635181382614647</v>
      </c>
      <c r="N14" s="44">
        <f t="shared" si="1"/>
        <v>91500</v>
      </c>
      <c r="O14" s="133">
        <f t="shared" si="2"/>
        <v>5.032822757111588E-2</v>
      </c>
      <c r="P14" s="44"/>
      <c r="Q14" s="44"/>
      <c r="R14" s="44"/>
    </row>
    <row r="15" spans="1:18" ht="16" hidden="1">
      <c r="A15" s="54">
        <v>205217</v>
      </c>
      <c r="B15" s="55" t="s">
        <v>49</v>
      </c>
      <c r="C15" s="56">
        <v>17620</v>
      </c>
      <c r="D15" s="56">
        <v>34867</v>
      </c>
      <c r="E15" s="131">
        <v>95000</v>
      </c>
      <c r="F15" s="131">
        <v>90500</v>
      </c>
      <c r="G15" s="131">
        <v>86200</v>
      </c>
      <c r="H15" s="56"/>
      <c r="I15" s="131"/>
      <c r="J15" s="54" t="s">
        <v>44</v>
      </c>
      <c r="K15" s="54" t="s">
        <v>44</v>
      </c>
      <c r="L15" s="132">
        <f t="shared" si="0"/>
        <v>66.762491444216295</v>
      </c>
      <c r="M15" s="132">
        <f t="shared" si="0"/>
        <v>19.54277891854894</v>
      </c>
      <c r="N15" s="44">
        <f t="shared" si="1"/>
        <v>90566.666666666672</v>
      </c>
      <c r="O15" s="133">
        <f t="shared" si="2"/>
        <v>4.9723756906077332E-2</v>
      </c>
      <c r="P15" s="44"/>
      <c r="Q15" s="44"/>
      <c r="R15" s="44"/>
    </row>
    <row r="16" spans="1:18" ht="16">
      <c r="A16" s="54">
        <v>206418</v>
      </c>
      <c r="B16" s="55" t="s">
        <v>50</v>
      </c>
      <c r="C16" s="56">
        <v>20874</v>
      </c>
      <c r="D16" s="56">
        <v>40497</v>
      </c>
      <c r="E16" s="131">
        <v>320000</v>
      </c>
      <c r="F16" s="131">
        <v>32000</v>
      </c>
      <c r="G16" s="131"/>
      <c r="H16" s="56"/>
      <c r="I16" s="131"/>
      <c r="J16" s="54" t="s">
        <v>44</v>
      </c>
      <c r="K16" s="54" t="s">
        <v>44</v>
      </c>
      <c r="L16" s="132">
        <f t="shared" si="0"/>
        <v>57.85352498288843</v>
      </c>
      <c r="M16" s="132">
        <f t="shared" si="0"/>
        <v>4.128678986995209</v>
      </c>
      <c r="N16" s="44">
        <f t="shared" si="1"/>
        <v>176000</v>
      </c>
      <c r="O16" s="133">
        <f t="shared" si="2"/>
        <v>9</v>
      </c>
      <c r="P16" s="44"/>
      <c r="Q16" s="44"/>
      <c r="R16" s="44"/>
    </row>
    <row r="17" spans="1:18" ht="16" hidden="1">
      <c r="A17" s="54">
        <v>218201</v>
      </c>
      <c r="B17" s="55" t="s">
        <v>51</v>
      </c>
      <c r="C17" s="56">
        <v>15818</v>
      </c>
      <c r="D17" s="56">
        <v>35362</v>
      </c>
      <c r="E17" s="131">
        <v>93000</v>
      </c>
      <c r="F17" s="131">
        <v>88600</v>
      </c>
      <c r="G17" s="131">
        <v>84400</v>
      </c>
      <c r="H17" s="56"/>
      <c r="I17" s="131"/>
      <c r="J17" s="54" t="s">
        <v>44</v>
      </c>
      <c r="K17" s="54" t="s">
        <v>44</v>
      </c>
      <c r="L17" s="132">
        <f t="shared" si="0"/>
        <v>71.696098562628336</v>
      </c>
      <c r="M17" s="132">
        <f t="shared" si="0"/>
        <v>18.187542778918548</v>
      </c>
      <c r="N17" s="44">
        <f t="shared" si="1"/>
        <v>88666.666666666672</v>
      </c>
      <c r="O17" s="133">
        <f t="shared" si="2"/>
        <v>4.9661399548532659E-2</v>
      </c>
      <c r="P17" s="44"/>
      <c r="Q17" s="44"/>
      <c r="R17" s="44"/>
    </row>
    <row r="18" spans="1:18" ht="16" hidden="1">
      <c r="A18" s="54">
        <v>225139</v>
      </c>
      <c r="B18" s="55" t="s">
        <v>52</v>
      </c>
      <c r="C18" s="56">
        <v>33987</v>
      </c>
      <c r="D18" s="56">
        <v>41074</v>
      </c>
      <c r="E18" s="131">
        <v>92000</v>
      </c>
      <c r="F18" s="131">
        <v>40000</v>
      </c>
      <c r="G18" s="131"/>
      <c r="H18" s="56"/>
      <c r="I18" s="131"/>
      <c r="J18" s="54" t="s">
        <v>44</v>
      </c>
      <c r="K18" s="54" t="s">
        <v>44</v>
      </c>
      <c r="L18" s="132">
        <f t="shared" si="0"/>
        <v>21.952087611225188</v>
      </c>
      <c r="M18" s="132">
        <f t="shared" si="0"/>
        <v>2.5489390828199863</v>
      </c>
      <c r="N18" s="44">
        <f t="shared" si="1"/>
        <v>66000</v>
      </c>
      <c r="O18" s="133">
        <f t="shared" si="2"/>
        <v>1.2999999999999998</v>
      </c>
      <c r="P18" s="44"/>
      <c r="Q18" s="44"/>
      <c r="R18" s="44"/>
    </row>
    <row r="19" spans="1:18" ht="16" hidden="1">
      <c r="A19" s="54">
        <v>232072</v>
      </c>
      <c r="B19" s="55" t="s">
        <v>53</v>
      </c>
      <c r="C19" s="56">
        <v>24290</v>
      </c>
      <c r="D19" s="56">
        <v>39634</v>
      </c>
      <c r="E19" s="131">
        <v>91000</v>
      </c>
      <c r="F19" s="131">
        <v>86700</v>
      </c>
      <c r="G19" s="131">
        <v>82500</v>
      </c>
      <c r="H19" s="56"/>
      <c r="I19" s="131"/>
      <c r="J19" s="54" t="s">
        <v>44</v>
      </c>
      <c r="K19" s="54" t="s">
        <v>44</v>
      </c>
      <c r="L19" s="132">
        <f t="shared" si="0"/>
        <v>48.501026694045173</v>
      </c>
      <c r="M19" s="132">
        <f t="shared" si="0"/>
        <v>6.491444216290212</v>
      </c>
      <c r="N19" s="44">
        <f t="shared" si="1"/>
        <v>86733.333333333328</v>
      </c>
      <c r="O19" s="133">
        <f t="shared" si="2"/>
        <v>4.9596309111880066E-2</v>
      </c>
      <c r="P19" s="44"/>
      <c r="Q19" s="44"/>
      <c r="R19" s="44"/>
    </row>
    <row r="20" spans="1:18" ht="16" hidden="1">
      <c r="A20" s="54">
        <v>250067</v>
      </c>
      <c r="B20" s="55" t="s">
        <v>54</v>
      </c>
      <c r="C20" s="56">
        <v>21975</v>
      </c>
      <c r="D20" s="56">
        <v>40073</v>
      </c>
      <c r="E20" s="131">
        <v>90000</v>
      </c>
      <c r="F20" s="131">
        <v>85700</v>
      </c>
      <c r="G20" s="131">
        <v>81600</v>
      </c>
      <c r="H20" s="56"/>
      <c r="I20" s="131"/>
      <c r="J20" s="54" t="s">
        <v>44</v>
      </c>
      <c r="K20" s="54" t="s">
        <v>44</v>
      </c>
      <c r="L20" s="132">
        <f t="shared" si="0"/>
        <v>54.839151266255989</v>
      </c>
      <c r="M20" s="132">
        <f t="shared" si="0"/>
        <v>5.28952772073922</v>
      </c>
      <c r="N20" s="44">
        <f t="shared" si="1"/>
        <v>85766.666666666672</v>
      </c>
      <c r="O20" s="133">
        <f t="shared" si="2"/>
        <v>5.0175029171528607E-2</v>
      </c>
      <c r="P20" s="44"/>
      <c r="Q20" s="44"/>
      <c r="R20" s="44"/>
    </row>
    <row r="21" spans="1:18" ht="16" hidden="1">
      <c r="A21" s="54">
        <v>253862</v>
      </c>
      <c r="B21" s="55" t="s">
        <v>56</v>
      </c>
      <c r="C21" s="56">
        <v>23332</v>
      </c>
      <c r="D21" s="56">
        <v>40339</v>
      </c>
      <c r="E21" s="131">
        <v>89000</v>
      </c>
      <c r="F21" s="131">
        <v>84800</v>
      </c>
      <c r="G21" s="131">
        <v>80700</v>
      </c>
      <c r="H21" s="56"/>
      <c r="I21" s="131"/>
      <c r="J21" s="54" t="s">
        <v>44</v>
      </c>
      <c r="K21" s="54" t="s">
        <v>44</v>
      </c>
      <c r="L21" s="132">
        <f t="shared" si="0"/>
        <v>51.123887748117724</v>
      </c>
      <c r="M21" s="132">
        <f t="shared" si="0"/>
        <v>4.561259411362081</v>
      </c>
      <c r="N21" s="44">
        <f t="shared" si="1"/>
        <v>84833.333333333328</v>
      </c>
      <c r="O21" s="133">
        <f t="shared" si="2"/>
        <v>4.952830188679247E-2</v>
      </c>
      <c r="P21" s="44"/>
      <c r="Q21" s="44"/>
      <c r="R21" s="44"/>
    </row>
    <row r="22" spans="1:18" ht="16" hidden="1">
      <c r="A22" s="54">
        <v>255179</v>
      </c>
      <c r="B22" s="55" t="s">
        <v>57</v>
      </c>
      <c r="C22" s="56">
        <v>22281</v>
      </c>
      <c r="D22" s="56">
        <v>40774</v>
      </c>
      <c r="E22" s="131">
        <v>88000</v>
      </c>
      <c r="F22" s="131">
        <v>83800</v>
      </c>
      <c r="G22" s="131">
        <v>40000</v>
      </c>
      <c r="H22" s="56"/>
      <c r="I22" s="131"/>
      <c r="J22" s="54" t="s">
        <v>44</v>
      </c>
      <c r="K22" s="54" t="s">
        <v>44</v>
      </c>
      <c r="L22" s="132">
        <f t="shared" si="0"/>
        <v>54.001368925393564</v>
      </c>
      <c r="M22" s="132">
        <f t="shared" si="0"/>
        <v>3.3702943189596168</v>
      </c>
      <c r="N22" s="44">
        <f t="shared" si="1"/>
        <v>70600</v>
      </c>
      <c r="O22" s="133">
        <f t="shared" si="2"/>
        <v>5.0119331742243478E-2</v>
      </c>
      <c r="P22" s="44"/>
      <c r="Q22" s="44"/>
      <c r="R22" s="44"/>
    </row>
    <row r="23" spans="1:18" ht="16" hidden="1">
      <c r="A23" s="54">
        <v>258130</v>
      </c>
      <c r="B23" s="55" t="s">
        <v>58</v>
      </c>
      <c r="C23" s="56">
        <v>29124</v>
      </c>
      <c r="D23" s="56">
        <v>29006</v>
      </c>
      <c r="E23" s="131">
        <v>87000</v>
      </c>
      <c r="F23" s="131">
        <v>82900</v>
      </c>
      <c r="G23" s="131">
        <v>78900</v>
      </c>
      <c r="H23" s="56"/>
      <c r="I23" s="131"/>
      <c r="J23" s="54" t="s">
        <v>44</v>
      </c>
      <c r="K23" s="54" t="s">
        <v>44</v>
      </c>
      <c r="L23" s="132">
        <f t="shared" si="0"/>
        <v>35.266255989048595</v>
      </c>
      <c r="M23" s="132">
        <f t="shared" si="0"/>
        <v>35.589322381930188</v>
      </c>
      <c r="N23" s="44">
        <f t="shared" si="1"/>
        <v>82933.333333333328</v>
      </c>
      <c r="O23" s="133">
        <f t="shared" si="2"/>
        <v>4.9457177322074886E-2</v>
      </c>
      <c r="P23" s="44"/>
      <c r="Q23" s="44"/>
      <c r="R23" s="44"/>
    </row>
    <row r="24" spans="1:18" ht="16" hidden="1">
      <c r="A24" s="54">
        <v>286491</v>
      </c>
      <c r="B24" s="55" t="s">
        <v>59</v>
      </c>
      <c r="C24" s="56">
        <v>16018</v>
      </c>
      <c r="D24" s="56">
        <v>31071</v>
      </c>
      <c r="E24" s="131">
        <v>86000</v>
      </c>
      <c r="F24" s="131">
        <v>81900</v>
      </c>
      <c r="G24" s="131">
        <v>78000</v>
      </c>
      <c r="H24" s="56"/>
      <c r="I24" s="131"/>
      <c r="J24" s="54" t="s">
        <v>44</v>
      </c>
      <c r="K24" s="54" t="s">
        <v>44</v>
      </c>
      <c r="L24" s="132">
        <f t="shared" si="0"/>
        <v>71.148528405201915</v>
      </c>
      <c r="M24" s="132">
        <f t="shared" si="0"/>
        <v>29.935660506502394</v>
      </c>
      <c r="N24" s="44">
        <f t="shared" si="1"/>
        <v>81966.666666666672</v>
      </c>
      <c r="O24" s="133">
        <f t="shared" si="2"/>
        <v>5.0061050061050105E-2</v>
      </c>
      <c r="P24" s="44"/>
      <c r="Q24" s="44"/>
      <c r="R24" s="44"/>
    </row>
    <row r="25" spans="1:18" ht="16" hidden="1">
      <c r="A25" s="54">
        <v>290999</v>
      </c>
      <c r="B25" s="55" t="s">
        <v>60</v>
      </c>
      <c r="C25" s="56">
        <v>25991</v>
      </c>
      <c r="D25" s="56">
        <v>41600</v>
      </c>
      <c r="E25" s="131">
        <v>85000</v>
      </c>
      <c r="F25" s="131">
        <v>2000</v>
      </c>
      <c r="G25" s="131"/>
      <c r="H25" s="56"/>
      <c r="I25" s="131"/>
      <c r="J25" s="54" t="s">
        <v>44</v>
      </c>
      <c r="K25" s="54"/>
      <c r="L25" s="132">
        <f t="shared" si="0"/>
        <v>43.843942505133469</v>
      </c>
      <c r="M25" s="132">
        <f t="shared" si="0"/>
        <v>1.108829568788501</v>
      </c>
      <c r="N25" s="44">
        <f t="shared" si="1"/>
        <v>43500</v>
      </c>
      <c r="O25" s="133">
        <f t="shared" si="2"/>
        <v>41.5</v>
      </c>
      <c r="P25" s="44"/>
      <c r="Q25" s="44"/>
      <c r="R25" s="44"/>
    </row>
    <row r="26" spans="1:18" ht="16" hidden="1">
      <c r="A26" s="54">
        <v>300843</v>
      </c>
      <c r="B26" s="55" t="s">
        <v>61</v>
      </c>
      <c r="C26" s="56">
        <v>17659</v>
      </c>
      <c r="D26" s="56">
        <v>31876</v>
      </c>
      <c r="E26" s="131">
        <v>84000</v>
      </c>
      <c r="F26" s="131">
        <v>80000</v>
      </c>
      <c r="G26" s="131">
        <v>76200</v>
      </c>
      <c r="H26" s="56"/>
      <c r="I26" s="131"/>
      <c r="J26" s="54" t="s">
        <v>44</v>
      </c>
      <c r="K26" s="54" t="s">
        <v>44</v>
      </c>
      <c r="L26" s="132">
        <f t="shared" si="0"/>
        <v>66.655715263518132</v>
      </c>
      <c r="M26" s="132">
        <f t="shared" si="0"/>
        <v>27.731690622861056</v>
      </c>
      <c r="N26" s="44">
        <f t="shared" si="1"/>
        <v>80066.666666666672</v>
      </c>
      <c r="O26" s="133">
        <f t="shared" si="2"/>
        <v>5.0000000000000044E-2</v>
      </c>
      <c r="P26" s="44"/>
      <c r="Q26" s="44"/>
      <c r="R26" s="44"/>
    </row>
    <row r="27" spans="1:18" ht="16" hidden="1">
      <c r="A27" s="54">
        <v>302798</v>
      </c>
      <c r="B27" s="55" t="s">
        <v>62</v>
      </c>
      <c r="C27" s="56">
        <v>28924</v>
      </c>
      <c r="D27" s="56">
        <v>35009</v>
      </c>
      <c r="E27" s="131">
        <v>300000</v>
      </c>
      <c r="F27" s="131">
        <v>276000</v>
      </c>
      <c r="G27" s="131">
        <v>252000</v>
      </c>
      <c r="H27" s="56"/>
      <c r="I27" s="131"/>
      <c r="J27" s="54" t="s">
        <v>44</v>
      </c>
      <c r="K27" s="54" t="s">
        <v>44</v>
      </c>
      <c r="L27" s="132">
        <f t="shared" si="0"/>
        <v>35.813826146475016</v>
      </c>
      <c r="M27" s="132">
        <f t="shared" si="0"/>
        <v>19.154004106776181</v>
      </c>
      <c r="N27" s="44">
        <f t="shared" si="1"/>
        <v>276000</v>
      </c>
      <c r="O27" s="133">
        <f t="shared" si="2"/>
        <v>8.6956521739130377E-2</v>
      </c>
      <c r="P27" s="44"/>
      <c r="Q27" s="44"/>
      <c r="R27" s="44"/>
    </row>
    <row r="28" spans="1:18" ht="16">
      <c r="A28" s="54">
        <v>310267</v>
      </c>
      <c r="B28" s="55" t="s">
        <v>63</v>
      </c>
      <c r="C28" s="56">
        <v>23532</v>
      </c>
      <c r="D28" s="56">
        <v>38201</v>
      </c>
      <c r="E28" s="131">
        <v>118800</v>
      </c>
      <c r="F28" s="131">
        <v>113100</v>
      </c>
      <c r="G28" s="131">
        <v>107800</v>
      </c>
      <c r="H28" s="56"/>
      <c r="I28" s="131"/>
      <c r="J28" s="54" t="s">
        <v>44</v>
      </c>
      <c r="K28" s="54" t="s">
        <v>44</v>
      </c>
      <c r="L28" s="132">
        <f t="shared" si="0"/>
        <v>50.57631759069131</v>
      </c>
      <c r="M28" s="132">
        <f t="shared" si="0"/>
        <v>10.414784394250514</v>
      </c>
      <c r="N28" s="44">
        <f t="shared" si="1"/>
        <v>113233.33333333333</v>
      </c>
      <c r="O28" s="133">
        <f t="shared" si="2"/>
        <v>5.0397877984084793E-2</v>
      </c>
      <c r="P28" s="44"/>
      <c r="Q28" s="44"/>
      <c r="R28" s="44"/>
    </row>
    <row r="29" spans="1:18" ht="16" hidden="1">
      <c r="A29" s="54">
        <v>313615</v>
      </c>
      <c r="B29" s="55" t="s">
        <v>64</v>
      </c>
      <c r="C29" s="56">
        <v>34187</v>
      </c>
      <c r="D29" s="56">
        <v>38175</v>
      </c>
      <c r="E29" s="131">
        <v>117600</v>
      </c>
      <c r="F29" s="131">
        <v>112000</v>
      </c>
      <c r="G29" s="131">
        <v>106700</v>
      </c>
      <c r="H29" s="56"/>
      <c r="I29" s="131"/>
      <c r="J29" s="54" t="s">
        <v>44</v>
      </c>
      <c r="K29" s="54" t="s">
        <v>44</v>
      </c>
      <c r="L29" s="132">
        <f t="shared" si="0"/>
        <v>21.404517453798768</v>
      </c>
      <c r="M29" s="132">
        <f t="shared" si="0"/>
        <v>10.485968514715948</v>
      </c>
      <c r="N29" s="44">
        <f t="shared" si="1"/>
        <v>112100</v>
      </c>
      <c r="O29" s="133">
        <f t="shared" si="2"/>
        <v>5.0000000000000044E-2</v>
      </c>
      <c r="P29" s="44"/>
      <c r="Q29" s="44"/>
      <c r="R29" s="44"/>
    </row>
    <row r="30" spans="1:18" ht="16">
      <c r="A30" s="54">
        <v>320387</v>
      </c>
      <c r="B30" s="55" t="s">
        <v>65</v>
      </c>
      <c r="C30" s="56">
        <v>25791</v>
      </c>
      <c r="D30" s="56">
        <v>35220</v>
      </c>
      <c r="E30" s="131">
        <v>116400</v>
      </c>
      <c r="F30" s="131">
        <v>110900</v>
      </c>
      <c r="G30" s="131">
        <v>105600</v>
      </c>
      <c r="H30" s="56"/>
      <c r="I30" s="131"/>
      <c r="J30" s="54" t="s">
        <v>44</v>
      </c>
      <c r="K30" s="54" t="s">
        <v>44</v>
      </c>
      <c r="L30" s="132">
        <f t="shared" si="0"/>
        <v>44.39151266255989</v>
      </c>
      <c r="M30" s="132">
        <f t="shared" si="0"/>
        <v>18.576317590691307</v>
      </c>
      <c r="N30" s="44">
        <f t="shared" si="1"/>
        <v>110966.66666666667</v>
      </c>
      <c r="O30" s="133">
        <f t="shared" si="2"/>
        <v>4.9594229035166748E-2</v>
      </c>
      <c r="P30" s="44"/>
      <c r="Q30" s="44"/>
      <c r="R30" s="44"/>
    </row>
    <row r="31" spans="1:18" ht="16" hidden="1">
      <c r="A31" s="54">
        <v>340436</v>
      </c>
      <c r="B31" s="55" t="s">
        <v>66</v>
      </c>
      <c r="C31" s="56">
        <v>27791</v>
      </c>
      <c r="D31" s="56">
        <v>36129</v>
      </c>
      <c r="E31" s="131">
        <v>115200</v>
      </c>
      <c r="F31" s="131">
        <v>109700</v>
      </c>
      <c r="G31" s="131">
        <v>104500</v>
      </c>
      <c r="H31" s="56"/>
      <c r="I31" s="131"/>
      <c r="J31" s="54" t="s">
        <v>44</v>
      </c>
      <c r="K31" s="54" t="s">
        <v>44</v>
      </c>
      <c r="L31" s="132">
        <f t="shared" si="0"/>
        <v>38.91581108829569</v>
      </c>
      <c r="M31" s="132">
        <f t="shared" si="0"/>
        <v>16.087611225188226</v>
      </c>
      <c r="N31" s="44">
        <f t="shared" si="1"/>
        <v>109800</v>
      </c>
      <c r="O31" s="133">
        <f t="shared" si="2"/>
        <v>5.0136736554238892E-2</v>
      </c>
      <c r="P31" s="44"/>
      <c r="Q31" s="44"/>
      <c r="R31" s="44"/>
    </row>
    <row r="32" spans="1:18" ht="16">
      <c r="A32" s="54">
        <v>345767</v>
      </c>
      <c r="B32" s="55" t="s">
        <v>67</v>
      </c>
      <c r="C32" s="56">
        <v>24217</v>
      </c>
      <c r="D32" s="56">
        <v>35067</v>
      </c>
      <c r="E32" s="131">
        <v>114000</v>
      </c>
      <c r="F32" s="131">
        <v>108600</v>
      </c>
      <c r="G32" s="131">
        <v>103400</v>
      </c>
      <c r="H32" s="56"/>
      <c r="I32" s="131"/>
      <c r="J32" s="54" t="s">
        <v>44</v>
      </c>
      <c r="K32" s="54" t="s">
        <v>44</v>
      </c>
      <c r="L32" s="132">
        <f t="shared" si="0"/>
        <v>48.700889801505816</v>
      </c>
      <c r="M32" s="132">
        <f t="shared" si="0"/>
        <v>18.99520876112252</v>
      </c>
      <c r="N32" s="44">
        <f t="shared" si="1"/>
        <v>108666.66666666667</v>
      </c>
      <c r="O32" s="133">
        <f t="shared" si="2"/>
        <v>4.9723756906077332E-2</v>
      </c>
      <c r="P32" s="44"/>
      <c r="Q32" s="44"/>
      <c r="R32" s="44"/>
    </row>
    <row r="33" spans="1:18" ht="16">
      <c r="A33" s="54">
        <v>352244</v>
      </c>
      <c r="B33" s="55" t="s">
        <v>68</v>
      </c>
      <c r="C33" s="56">
        <v>21370</v>
      </c>
      <c r="D33" s="56">
        <v>41429</v>
      </c>
      <c r="E33" s="131">
        <v>384000</v>
      </c>
      <c r="F33" s="131">
        <v>38400</v>
      </c>
      <c r="G33" s="131"/>
      <c r="H33" s="56"/>
      <c r="I33" s="131"/>
      <c r="J33" s="54" t="s">
        <v>44</v>
      </c>
      <c r="K33" s="54"/>
      <c r="L33" s="132">
        <f t="shared" si="0"/>
        <v>56.495550992470911</v>
      </c>
      <c r="M33" s="132">
        <f t="shared" si="0"/>
        <v>1.5770020533880904</v>
      </c>
      <c r="N33" s="44">
        <f t="shared" si="1"/>
        <v>211200</v>
      </c>
      <c r="O33" s="133">
        <f t="shared" si="2"/>
        <v>9</v>
      </c>
      <c r="P33" s="44"/>
      <c r="Q33" s="44"/>
      <c r="R33" s="44"/>
    </row>
    <row r="34" spans="1:18" ht="16" hidden="1">
      <c r="A34" s="54">
        <v>357982</v>
      </c>
      <c r="B34" s="55" t="s">
        <v>69</v>
      </c>
      <c r="C34" s="56">
        <v>17820</v>
      </c>
      <c r="D34" s="56">
        <v>35562</v>
      </c>
      <c r="E34" s="131">
        <v>111600</v>
      </c>
      <c r="F34" s="131">
        <v>106300</v>
      </c>
      <c r="G34" s="131">
        <v>101200</v>
      </c>
      <c r="H34" s="56"/>
      <c r="I34" s="131"/>
      <c r="J34" s="54" t="s">
        <v>44</v>
      </c>
      <c r="K34" s="54" t="s">
        <v>44</v>
      </c>
      <c r="L34" s="132">
        <f t="shared" si="0"/>
        <v>66.214921286789874</v>
      </c>
      <c r="M34" s="132">
        <f t="shared" si="0"/>
        <v>17.639972621492127</v>
      </c>
      <c r="N34" s="44">
        <f t="shared" si="1"/>
        <v>106366.66666666667</v>
      </c>
      <c r="O34" s="133">
        <f t="shared" si="2"/>
        <v>4.9858889934148554E-2</v>
      </c>
      <c r="P34" s="44"/>
      <c r="Q34" s="44"/>
      <c r="R34" s="44"/>
    </row>
    <row r="35" spans="1:18" ht="16" hidden="1">
      <c r="A35" s="54">
        <v>369257</v>
      </c>
      <c r="B35" s="55" t="s">
        <v>70</v>
      </c>
      <c r="C35" s="56">
        <v>3651</v>
      </c>
      <c r="D35" s="56">
        <v>41274</v>
      </c>
      <c r="E35" s="131">
        <v>110400</v>
      </c>
      <c r="F35" s="131">
        <v>48000</v>
      </c>
      <c r="G35" s="131"/>
      <c r="H35" s="56"/>
      <c r="I35" s="131"/>
      <c r="J35" s="54" t="s">
        <v>44</v>
      </c>
      <c r="K35" s="54" t="s">
        <v>44</v>
      </c>
      <c r="L35" s="132">
        <f t="shared" si="0"/>
        <v>105.00752908966462</v>
      </c>
      <c r="M35" s="132">
        <f t="shared" si="0"/>
        <v>2.001368925393566</v>
      </c>
      <c r="N35" s="44">
        <f t="shared" si="1"/>
        <v>79200</v>
      </c>
      <c r="O35" s="133">
        <f t="shared" si="2"/>
        <v>1.2999999999999998</v>
      </c>
      <c r="P35" s="44"/>
      <c r="Q35" s="44"/>
      <c r="R35" s="44"/>
    </row>
    <row r="36" spans="1:18" ht="16" hidden="1">
      <c r="A36" s="54">
        <v>375122</v>
      </c>
      <c r="B36" s="55" t="s">
        <v>71</v>
      </c>
      <c r="C36" s="56">
        <v>17859</v>
      </c>
      <c r="D36" s="56">
        <v>39834</v>
      </c>
      <c r="E36" s="131">
        <v>109200</v>
      </c>
      <c r="F36" s="131">
        <v>104000</v>
      </c>
      <c r="G36" s="131">
        <v>99000</v>
      </c>
      <c r="H36" s="56"/>
      <c r="I36" s="131"/>
      <c r="J36" s="54" t="s">
        <v>44</v>
      </c>
      <c r="K36" s="54" t="s">
        <v>44</v>
      </c>
      <c r="L36" s="132">
        <f t="shared" si="0"/>
        <v>66.108145106091712</v>
      </c>
      <c r="M36" s="132">
        <f t="shared" si="0"/>
        <v>5.9438740588637922</v>
      </c>
      <c r="N36" s="44">
        <f t="shared" si="1"/>
        <v>104066.66666666667</v>
      </c>
      <c r="O36" s="133">
        <f t="shared" si="2"/>
        <v>5.0000000000000044E-2</v>
      </c>
      <c r="P36" s="44"/>
      <c r="Q36" s="44"/>
      <c r="R36" s="44"/>
    </row>
    <row r="37" spans="1:18" ht="16" hidden="1">
      <c r="A37" s="54">
        <v>406300</v>
      </c>
      <c r="B37" s="55" t="s">
        <v>72</v>
      </c>
      <c r="C37" s="56">
        <v>1</v>
      </c>
      <c r="D37" s="56">
        <v>40273</v>
      </c>
      <c r="E37" s="131">
        <v>108000</v>
      </c>
      <c r="F37" s="131">
        <v>102900</v>
      </c>
      <c r="G37" s="131">
        <v>98000</v>
      </c>
      <c r="H37" s="56"/>
      <c r="I37" s="131"/>
      <c r="J37" s="54" t="s">
        <v>44</v>
      </c>
      <c r="K37" s="54" t="s">
        <v>44</v>
      </c>
      <c r="L37" s="132">
        <f t="shared" si="0"/>
        <v>115.00068446269678</v>
      </c>
      <c r="M37" s="132">
        <f t="shared" si="0"/>
        <v>4.7419575633127993</v>
      </c>
      <c r="N37" s="44">
        <f t="shared" si="1"/>
        <v>102966.66666666667</v>
      </c>
      <c r="O37" s="133">
        <f t="shared" si="2"/>
        <v>4.9562682215743337E-2</v>
      </c>
      <c r="P37" s="44"/>
      <c r="Q37" s="44"/>
      <c r="R37" s="44"/>
    </row>
    <row r="38" spans="1:18" ht="16" hidden="1">
      <c r="A38" s="54">
        <v>422365</v>
      </c>
      <c r="B38" s="55" t="s">
        <v>73</v>
      </c>
      <c r="C38" s="56">
        <v>21074</v>
      </c>
      <c r="D38" s="56">
        <v>40539</v>
      </c>
      <c r="E38" s="131">
        <v>106800</v>
      </c>
      <c r="F38" s="131">
        <v>101700</v>
      </c>
      <c r="G38" s="131">
        <v>96900</v>
      </c>
      <c r="H38" s="56"/>
      <c r="I38" s="131"/>
      <c r="J38" s="54" t="s">
        <v>44</v>
      </c>
      <c r="K38" s="54" t="s">
        <v>44</v>
      </c>
      <c r="L38" s="132">
        <f t="shared" si="0"/>
        <v>57.30595482546201</v>
      </c>
      <c r="M38" s="132">
        <f t="shared" si="0"/>
        <v>4.0136892539356603</v>
      </c>
      <c r="N38" s="44">
        <f t="shared" si="1"/>
        <v>101800</v>
      </c>
      <c r="O38" s="133">
        <f t="shared" si="2"/>
        <v>5.0147492625368661E-2</v>
      </c>
      <c r="P38" s="44"/>
      <c r="Q38" s="44"/>
      <c r="R38" s="44"/>
    </row>
    <row r="39" spans="1:18" ht="16" hidden="1">
      <c r="A39" s="54">
        <v>423109</v>
      </c>
      <c r="B39" s="55" t="s">
        <v>74</v>
      </c>
      <c r="C39" s="56">
        <v>16218</v>
      </c>
      <c r="D39" s="56">
        <v>40974</v>
      </c>
      <c r="E39" s="131">
        <v>105600</v>
      </c>
      <c r="F39" s="131">
        <v>100600</v>
      </c>
      <c r="G39" s="131">
        <v>48000</v>
      </c>
      <c r="H39" s="56"/>
      <c r="I39" s="131"/>
      <c r="J39" s="54" t="s">
        <v>44</v>
      </c>
      <c r="K39" s="54" t="s">
        <v>44</v>
      </c>
      <c r="L39" s="132">
        <f t="shared" si="0"/>
        <v>70.600958247775495</v>
      </c>
      <c r="M39" s="132">
        <f t="shared" si="0"/>
        <v>2.8227241615331966</v>
      </c>
      <c r="N39" s="44">
        <f t="shared" si="1"/>
        <v>84733.333333333328</v>
      </c>
      <c r="O39" s="133">
        <f t="shared" si="2"/>
        <v>4.9701789264413598E-2</v>
      </c>
      <c r="P39" s="44"/>
      <c r="Q39" s="44"/>
      <c r="R39" s="44"/>
    </row>
    <row r="40" spans="1:18" ht="16" hidden="1">
      <c r="A40" s="54">
        <v>426223</v>
      </c>
      <c r="B40" s="55" t="s">
        <v>75</v>
      </c>
      <c r="C40" s="56">
        <v>26191</v>
      </c>
      <c r="D40" s="56">
        <v>27116</v>
      </c>
      <c r="E40" s="131">
        <v>104400</v>
      </c>
      <c r="F40" s="131">
        <v>99400</v>
      </c>
      <c r="G40" s="131">
        <v>94700</v>
      </c>
      <c r="H40" s="56"/>
      <c r="I40" s="131"/>
      <c r="J40" s="54" t="s">
        <v>44</v>
      </c>
      <c r="K40" s="54" t="s">
        <v>44</v>
      </c>
      <c r="L40" s="132">
        <f t="shared" si="0"/>
        <v>43.296372347707049</v>
      </c>
      <c r="M40" s="132">
        <f t="shared" si="0"/>
        <v>40.763860369609858</v>
      </c>
      <c r="N40" s="44">
        <f t="shared" si="1"/>
        <v>99500</v>
      </c>
      <c r="O40" s="133">
        <f t="shared" si="2"/>
        <v>5.0301810865191143E-2</v>
      </c>
      <c r="P40" s="44"/>
      <c r="Q40" s="44"/>
      <c r="R40" s="44"/>
    </row>
    <row r="41" spans="1:18" ht="16" hidden="1">
      <c r="A41" s="54">
        <v>430276</v>
      </c>
      <c r="B41" s="55" t="s">
        <v>76</v>
      </c>
      <c r="C41" s="56">
        <v>29324</v>
      </c>
      <c r="D41" s="56">
        <v>31271</v>
      </c>
      <c r="E41" s="131">
        <v>103200</v>
      </c>
      <c r="F41" s="131">
        <v>98300</v>
      </c>
      <c r="G41" s="131">
        <v>93600</v>
      </c>
      <c r="H41" s="56"/>
      <c r="I41" s="131"/>
      <c r="J41" s="54" t="s">
        <v>44</v>
      </c>
      <c r="K41" s="54" t="s">
        <v>44</v>
      </c>
      <c r="L41" s="132">
        <f t="shared" si="0"/>
        <v>34.718685831622174</v>
      </c>
      <c r="M41" s="132">
        <f t="shared" si="0"/>
        <v>29.388090349075977</v>
      </c>
      <c r="N41" s="44">
        <f t="shared" si="1"/>
        <v>98366.666666666672</v>
      </c>
      <c r="O41" s="133">
        <f t="shared" si="2"/>
        <v>4.984740590030512E-2</v>
      </c>
      <c r="P41" s="44"/>
      <c r="Q41" s="44"/>
      <c r="R41" s="44"/>
    </row>
    <row r="42" spans="1:18" ht="16" hidden="1">
      <c r="A42" s="54">
        <v>430534</v>
      </c>
      <c r="B42" s="55" t="s">
        <v>77</v>
      </c>
      <c r="C42" s="56">
        <v>16018</v>
      </c>
      <c r="D42" s="56">
        <v>1</v>
      </c>
      <c r="E42" s="131">
        <v>102000</v>
      </c>
      <c r="F42" s="131">
        <v>2400</v>
      </c>
      <c r="G42" s="131"/>
      <c r="H42" s="56"/>
      <c r="I42" s="131"/>
      <c r="J42" s="54" t="s">
        <v>44</v>
      </c>
      <c r="K42" s="54" t="s">
        <v>44</v>
      </c>
      <c r="L42" s="132">
        <f t="shared" si="0"/>
        <v>71.148528405201915</v>
      </c>
      <c r="M42" s="132">
        <f t="shared" si="0"/>
        <v>115.00068446269678</v>
      </c>
      <c r="N42" s="44">
        <f t="shared" si="1"/>
        <v>52200</v>
      </c>
      <c r="O42" s="133">
        <f t="shared" si="2"/>
        <v>41.5</v>
      </c>
      <c r="P42" s="44"/>
      <c r="Q42" s="44"/>
      <c r="R42" s="44"/>
    </row>
    <row r="43" spans="1:18" ht="16" hidden="1">
      <c r="A43" s="54">
        <v>443913</v>
      </c>
      <c r="B43" s="55" t="s">
        <v>78</v>
      </c>
      <c r="C43" s="56">
        <v>16639</v>
      </c>
      <c r="D43" s="56">
        <v>32076</v>
      </c>
      <c r="E43" s="131">
        <v>100800</v>
      </c>
      <c r="F43" s="131">
        <v>96000</v>
      </c>
      <c r="G43" s="131">
        <v>91400</v>
      </c>
      <c r="H43" s="56"/>
      <c r="I43" s="131"/>
      <c r="J43" s="54" t="s">
        <v>44</v>
      </c>
      <c r="K43" s="54" t="s">
        <v>44</v>
      </c>
      <c r="L43" s="132">
        <f t="shared" si="0"/>
        <v>69.448323066392888</v>
      </c>
      <c r="M43" s="132">
        <f t="shared" si="0"/>
        <v>27.184120465434635</v>
      </c>
      <c r="N43" s="44">
        <f t="shared" si="1"/>
        <v>96066.666666666672</v>
      </c>
      <c r="O43" s="133">
        <f t="shared" si="2"/>
        <v>5.0000000000000044E-2</v>
      </c>
      <c r="P43" s="44"/>
      <c r="Q43" s="44"/>
      <c r="R43" s="44"/>
    </row>
    <row r="44" spans="1:18" ht="16">
      <c r="A44" s="54">
        <v>446641</v>
      </c>
      <c r="B44" s="55" t="s">
        <v>43</v>
      </c>
      <c r="C44" s="56">
        <v>23652</v>
      </c>
      <c r="D44" s="56">
        <v>35209</v>
      </c>
      <c r="E44" s="131">
        <v>360000</v>
      </c>
      <c r="F44" s="131">
        <v>331200</v>
      </c>
      <c r="G44" s="131">
        <v>302400</v>
      </c>
      <c r="H44" s="56"/>
      <c r="I44" s="131"/>
      <c r="J44" s="54" t="s">
        <v>44</v>
      </c>
      <c r="K44" s="54" t="s">
        <v>44</v>
      </c>
      <c r="L44" s="132">
        <f t="shared" si="0"/>
        <v>50.247775496235455</v>
      </c>
      <c r="M44" s="132">
        <f t="shared" si="0"/>
        <v>18.606433949349761</v>
      </c>
      <c r="N44" s="44">
        <f t="shared" si="1"/>
        <v>331200</v>
      </c>
      <c r="O44" s="133">
        <f t="shared" si="2"/>
        <v>8.6956521739130377E-2</v>
      </c>
      <c r="P44" s="44"/>
      <c r="Q44" s="44"/>
      <c r="R44" s="44"/>
    </row>
    <row r="45" spans="1:18" ht="16">
      <c r="A45" s="54">
        <v>462488</v>
      </c>
      <c r="B45" s="55" t="s">
        <v>79</v>
      </c>
      <c r="C45" s="56">
        <v>22481</v>
      </c>
      <c r="D45" s="56">
        <v>38401</v>
      </c>
      <c r="E45" s="131">
        <v>142600</v>
      </c>
      <c r="F45" s="131">
        <v>135700</v>
      </c>
      <c r="G45" s="131">
        <v>129400</v>
      </c>
      <c r="H45" s="56"/>
      <c r="I45" s="131"/>
      <c r="J45" s="54" t="s">
        <v>44</v>
      </c>
      <c r="K45" s="54" t="s">
        <v>44</v>
      </c>
      <c r="L45" s="132">
        <f t="shared" si="0"/>
        <v>53.453798767967143</v>
      </c>
      <c r="M45" s="132">
        <f t="shared" si="0"/>
        <v>9.8672142368240934</v>
      </c>
      <c r="N45" s="44">
        <f t="shared" si="1"/>
        <v>135900</v>
      </c>
      <c r="O45" s="133">
        <f t="shared" si="2"/>
        <v>5.0847457627118731E-2</v>
      </c>
      <c r="P45" s="44"/>
      <c r="Q45" s="44"/>
      <c r="R45" s="44"/>
    </row>
    <row r="46" spans="1:18" ht="16" hidden="1">
      <c r="A46" s="54">
        <v>472297</v>
      </c>
      <c r="B46" s="55" t="s">
        <v>52</v>
      </c>
      <c r="C46" s="56">
        <v>33987</v>
      </c>
      <c r="D46" s="56">
        <v>38375</v>
      </c>
      <c r="E46" s="131">
        <v>141100</v>
      </c>
      <c r="F46" s="131">
        <v>134400</v>
      </c>
      <c r="G46" s="131">
        <v>128000</v>
      </c>
      <c r="H46" s="56"/>
      <c r="I46" s="131"/>
      <c r="J46" s="54" t="s">
        <v>44</v>
      </c>
      <c r="K46" s="54" t="s">
        <v>44</v>
      </c>
      <c r="L46" s="132">
        <f t="shared" si="0"/>
        <v>21.952087611225188</v>
      </c>
      <c r="M46" s="132">
        <f t="shared" si="0"/>
        <v>9.9383983572895271</v>
      </c>
      <c r="N46" s="44">
        <f t="shared" si="1"/>
        <v>134500</v>
      </c>
      <c r="O46" s="133">
        <f t="shared" si="2"/>
        <v>4.9851190476190466E-2</v>
      </c>
      <c r="P46" s="44"/>
      <c r="Q46" s="44"/>
      <c r="R46" s="44"/>
    </row>
    <row r="47" spans="1:18" ht="16">
      <c r="A47" s="54">
        <v>489909</v>
      </c>
      <c r="B47" s="55" t="s">
        <v>80</v>
      </c>
      <c r="C47" s="56">
        <v>24490</v>
      </c>
      <c r="D47" s="56">
        <v>1</v>
      </c>
      <c r="E47" s="131">
        <v>139700</v>
      </c>
      <c r="F47" s="131">
        <v>133100</v>
      </c>
      <c r="G47" s="131">
        <v>126700</v>
      </c>
      <c r="H47" s="56"/>
      <c r="I47" s="131"/>
      <c r="J47" s="54" t="s">
        <v>44</v>
      </c>
      <c r="K47" s="54" t="s">
        <v>44</v>
      </c>
      <c r="L47" s="132">
        <f t="shared" si="0"/>
        <v>47.953456536618752</v>
      </c>
      <c r="M47" s="132">
        <f t="shared" si="0"/>
        <v>115.00068446269678</v>
      </c>
      <c r="N47" s="44">
        <f t="shared" si="1"/>
        <v>133166.66666666666</v>
      </c>
      <c r="O47" s="133">
        <f t="shared" si="2"/>
        <v>4.9586776859504189E-2</v>
      </c>
      <c r="P47" s="44"/>
      <c r="Q47" s="44"/>
      <c r="R47" s="44"/>
    </row>
    <row r="48" spans="1:18" ht="16">
      <c r="A48" s="54">
        <v>489933</v>
      </c>
      <c r="B48" s="55" t="s">
        <v>81</v>
      </c>
      <c r="C48" s="56">
        <v>22158</v>
      </c>
      <c r="D48" s="56">
        <v>36329</v>
      </c>
      <c r="E48" s="131">
        <v>138200</v>
      </c>
      <c r="F48" s="131">
        <v>131600</v>
      </c>
      <c r="G48" s="131">
        <v>125400</v>
      </c>
      <c r="H48" s="56"/>
      <c r="I48" s="131"/>
      <c r="J48" s="54" t="s">
        <v>44</v>
      </c>
      <c r="K48" s="54" t="s">
        <v>44</v>
      </c>
      <c r="L48" s="132">
        <f t="shared" si="0"/>
        <v>54.338124572210816</v>
      </c>
      <c r="M48" s="132">
        <f t="shared" si="0"/>
        <v>15.540041067761807</v>
      </c>
      <c r="N48" s="44">
        <f t="shared" si="1"/>
        <v>131733.33333333334</v>
      </c>
      <c r="O48" s="133">
        <f t="shared" si="2"/>
        <v>5.0151975683890626E-2</v>
      </c>
      <c r="P48" s="44"/>
      <c r="Q48" s="44"/>
      <c r="R48" s="44"/>
    </row>
    <row r="49" spans="1:18" ht="16" hidden="1">
      <c r="A49" s="54">
        <v>537613</v>
      </c>
      <c r="B49" s="55" t="s">
        <v>47</v>
      </c>
      <c r="C49" s="56">
        <v>30229</v>
      </c>
      <c r="D49" s="56">
        <v>35267</v>
      </c>
      <c r="E49" s="131">
        <v>136800</v>
      </c>
      <c r="F49" s="131">
        <v>130300</v>
      </c>
      <c r="G49" s="131">
        <v>124100</v>
      </c>
      <c r="H49" s="56"/>
      <c r="I49" s="131"/>
      <c r="J49" s="54" t="s">
        <v>44</v>
      </c>
      <c r="K49" s="54" t="s">
        <v>44</v>
      </c>
      <c r="L49" s="132">
        <f t="shared" si="0"/>
        <v>32.240930869267622</v>
      </c>
      <c r="M49" s="132">
        <f t="shared" si="0"/>
        <v>18.447638603696099</v>
      </c>
      <c r="N49" s="44">
        <f t="shared" si="1"/>
        <v>130400</v>
      </c>
      <c r="O49" s="133">
        <f t="shared" si="2"/>
        <v>4.9884881043745111E-2</v>
      </c>
      <c r="P49" s="44"/>
      <c r="Q49" s="44"/>
      <c r="R49" s="44"/>
    </row>
    <row r="50" spans="1:18" ht="16" hidden="1">
      <c r="A50" s="54">
        <v>538228</v>
      </c>
      <c r="B50" s="55" t="s">
        <v>82</v>
      </c>
      <c r="C50" s="56">
        <v>15818</v>
      </c>
      <c r="D50" s="56">
        <v>41629</v>
      </c>
      <c r="E50" s="131">
        <v>460800</v>
      </c>
      <c r="F50" s="131">
        <v>46100</v>
      </c>
      <c r="G50" s="131"/>
      <c r="H50" s="56"/>
      <c r="I50" s="131"/>
      <c r="J50" s="54" t="s">
        <v>44</v>
      </c>
      <c r="K50" s="54"/>
      <c r="L50" s="132">
        <f t="shared" si="0"/>
        <v>71.696098562628336</v>
      </c>
      <c r="M50" s="132">
        <f t="shared" si="0"/>
        <v>1.0294318959616702</v>
      </c>
      <c r="N50" s="44">
        <f t="shared" si="1"/>
        <v>253450</v>
      </c>
      <c r="O50" s="133">
        <f t="shared" si="2"/>
        <v>8.9956616052060738</v>
      </c>
      <c r="P50" s="44"/>
      <c r="Q50" s="44"/>
      <c r="R50" s="44"/>
    </row>
    <row r="51" spans="1:18" ht="16">
      <c r="A51" s="54">
        <v>545776</v>
      </c>
      <c r="B51" s="55" t="s">
        <v>83</v>
      </c>
      <c r="C51" s="56">
        <v>24090</v>
      </c>
      <c r="D51" s="56">
        <v>35762</v>
      </c>
      <c r="E51" s="131">
        <v>133900</v>
      </c>
      <c r="F51" s="131">
        <v>127600</v>
      </c>
      <c r="G51" s="131">
        <v>121400</v>
      </c>
      <c r="H51" s="56"/>
      <c r="I51" s="131"/>
      <c r="J51" s="54" t="s">
        <v>44</v>
      </c>
      <c r="K51" s="54" t="s">
        <v>44</v>
      </c>
      <c r="L51" s="132">
        <f t="shared" si="0"/>
        <v>49.048596851471594</v>
      </c>
      <c r="M51" s="132">
        <f t="shared" si="0"/>
        <v>17.09240246406571</v>
      </c>
      <c r="N51" s="44">
        <f t="shared" si="1"/>
        <v>127633.33333333333</v>
      </c>
      <c r="O51" s="133">
        <f t="shared" si="2"/>
        <v>4.9373040752351161E-2</v>
      </c>
      <c r="P51" s="44"/>
      <c r="Q51" s="44"/>
      <c r="R51" s="44"/>
    </row>
    <row r="52" spans="1:18" ht="16">
      <c r="A52" s="54">
        <v>565414</v>
      </c>
      <c r="B52" s="55" t="s">
        <v>84</v>
      </c>
      <c r="C52" s="56">
        <v>21758</v>
      </c>
      <c r="D52" s="56">
        <v>41474</v>
      </c>
      <c r="E52" s="131">
        <v>132500</v>
      </c>
      <c r="F52" s="131">
        <v>57600</v>
      </c>
      <c r="G52" s="131"/>
      <c r="H52" s="56"/>
      <c r="I52" s="131"/>
      <c r="J52" s="54" t="s">
        <v>44</v>
      </c>
      <c r="K52" s="54"/>
      <c r="L52" s="132">
        <f t="shared" si="0"/>
        <v>55.433264887063658</v>
      </c>
      <c r="M52" s="132">
        <f t="shared" si="0"/>
        <v>1.4537987679671458</v>
      </c>
      <c r="N52" s="44">
        <f t="shared" si="1"/>
        <v>95050</v>
      </c>
      <c r="O52" s="133">
        <f t="shared" si="2"/>
        <v>1.3003472222222223</v>
      </c>
      <c r="P52" s="44"/>
      <c r="Q52" s="44"/>
      <c r="R52" s="44"/>
    </row>
    <row r="53" spans="1:18" ht="16" hidden="1">
      <c r="A53" s="54">
        <v>570202</v>
      </c>
      <c r="B53" s="55" t="s">
        <v>85</v>
      </c>
      <c r="C53" s="56">
        <v>16239</v>
      </c>
      <c r="D53" s="56">
        <v>40073</v>
      </c>
      <c r="E53" s="131">
        <v>90000</v>
      </c>
      <c r="F53" s="131">
        <v>85700</v>
      </c>
      <c r="G53" s="131">
        <v>81600</v>
      </c>
      <c r="H53" s="56"/>
      <c r="I53" s="131"/>
      <c r="J53" s="54" t="s">
        <v>44</v>
      </c>
      <c r="K53" s="54" t="s">
        <v>44</v>
      </c>
      <c r="L53" s="132">
        <f t="shared" si="0"/>
        <v>70.543463381245715</v>
      </c>
      <c r="M53" s="132">
        <f t="shared" si="0"/>
        <v>5.28952772073922</v>
      </c>
      <c r="N53" s="44">
        <f t="shared" si="1"/>
        <v>85766.666666666672</v>
      </c>
      <c r="O53" s="133">
        <f t="shared" si="2"/>
        <v>5.0175029171528607E-2</v>
      </c>
      <c r="P53" s="44"/>
      <c r="Q53" s="44"/>
      <c r="R53" s="44"/>
    </row>
    <row r="54" spans="1:18" ht="16" hidden="1">
      <c r="A54" s="54">
        <v>578408</v>
      </c>
      <c r="B54" s="55" t="s">
        <v>86</v>
      </c>
      <c r="C54" s="56">
        <v>17459</v>
      </c>
      <c r="D54" s="56">
        <v>40339</v>
      </c>
      <c r="E54" s="131">
        <v>89000</v>
      </c>
      <c r="F54" s="131">
        <v>84800</v>
      </c>
      <c r="G54" s="131">
        <v>80700</v>
      </c>
      <c r="H54" s="56"/>
      <c r="I54" s="131"/>
      <c r="J54" s="54" t="s">
        <v>44</v>
      </c>
      <c r="K54" s="54" t="s">
        <v>44</v>
      </c>
      <c r="L54" s="132">
        <f t="shared" si="0"/>
        <v>67.203285420944553</v>
      </c>
      <c r="M54" s="132">
        <f t="shared" si="0"/>
        <v>4.561259411362081</v>
      </c>
      <c r="N54" s="44">
        <f t="shared" si="1"/>
        <v>84833.333333333328</v>
      </c>
      <c r="O54" s="133">
        <f t="shared" si="2"/>
        <v>4.952830188679247E-2</v>
      </c>
      <c r="P54" s="44"/>
      <c r="Q54" s="44"/>
      <c r="R54" s="44"/>
    </row>
    <row r="55" spans="1:18" ht="16" hidden="1">
      <c r="A55" s="54">
        <v>579268</v>
      </c>
      <c r="B55" s="55" t="s">
        <v>87</v>
      </c>
      <c r="C55" s="56">
        <v>22081</v>
      </c>
      <c r="D55" s="56">
        <v>40774</v>
      </c>
      <c r="E55" s="131">
        <v>88000</v>
      </c>
      <c r="F55" s="131">
        <v>83800</v>
      </c>
      <c r="G55" s="131">
        <v>40000</v>
      </c>
      <c r="H55" s="56"/>
      <c r="I55" s="131"/>
      <c r="J55" s="54" t="s">
        <v>44</v>
      </c>
      <c r="K55" s="54" t="s">
        <v>44</v>
      </c>
      <c r="L55" s="132">
        <f t="shared" si="0"/>
        <v>54.548939082819984</v>
      </c>
      <c r="M55" s="132">
        <f t="shared" si="0"/>
        <v>3.3702943189596168</v>
      </c>
      <c r="N55" s="44">
        <f t="shared" si="1"/>
        <v>70600</v>
      </c>
      <c r="O55" s="133">
        <f t="shared" si="2"/>
        <v>5.0119331742243478E-2</v>
      </c>
      <c r="P55" s="44"/>
      <c r="Q55" s="44"/>
      <c r="R55" s="44"/>
    </row>
    <row r="56" spans="1:18" ht="16" hidden="1">
      <c r="A56" s="54">
        <v>123486</v>
      </c>
      <c r="B56" s="55" t="s">
        <v>88</v>
      </c>
      <c r="C56" s="56">
        <v>19725</v>
      </c>
      <c r="D56" s="56"/>
      <c r="E56" s="131"/>
      <c r="F56" s="131"/>
      <c r="G56" s="131"/>
      <c r="H56" s="56">
        <v>43466</v>
      </c>
      <c r="I56" s="131">
        <v>8990</v>
      </c>
      <c r="J56" s="54" t="s">
        <v>89</v>
      </c>
      <c r="K56" s="54" t="s">
        <v>89</v>
      </c>
      <c r="L56" s="132">
        <f t="shared" si="0"/>
        <v>60.999315537303218</v>
      </c>
      <c r="M56" s="132">
        <f t="shared" si="0"/>
        <v>115.00342231348391</v>
      </c>
      <c r="N56" s="44" t="e">
        <f t="shared" si="1"/>
        <v>#DIV/0!</v>
      </c>
      <c r="O56" s="133" t="e">
        <f t="shared" si="2"/>
        <v>#DIV/0!</v>
      </c>
    </row>
    <row r="57" spans="1:18" ht="16" hidden="1">
      <c r="A57" s="54">
        <v>123485</v>
      </c>
      <c r="B57" s="55" t="s">
        <v>90</v>
      </c>
      <c r="C57" s="56">
        <v>16254</v>
      </c>
      <c r="D57" s="56"/>
      <c r="E57" s="131"/>
      <c r="F57" s="131"/>
      <c r="G57" s="131"/>
      <c r="H57" s="56">
        <v>39995</v>
      </c>
      <c r="I57" s="131">
        <v>18047</v>
      </c>
      <c r="J57" s="54" t="s">
        <v>91</v>
      </c>
      <c r="K57" s="54" t="s">
        <v>91</v>
      </c>
      <c r="L57" s="132">
        <f t="shared" si="0"/>
        <v>70.502395619438744</v>
      </c>
      <c r="M57" s="132">
        <f t="shared" si="0"/>
        <v>115.00342231348391</v>
      </c>
      <c r="N57" s="44" t="e">
        <f t="shared" si="1"/>
        <v>#DIV/0!</v>
      </c>
      <c r="O57" s="133" t="e">
        <f t="shared" si="2"/>
        <v>#DIV/0!</v>
      </c>
    </row>
    <row r="58" spans="1:18" ht="16" hidden="1">
      <c r="A58" s="54">
        <v>123484</v>
      </c>
      <c r="B58" s="55" t="s">
        <v>92</v>
      </c>
      <c r="C58" s="56">
        <v>18203</v>
      </c>
      <c r="D58" s="56"/>
      <c r="E58" s="131"/>
      <c r="F58" s="131"/>
      <c r="G58" s="131"/>
      <c r="H58" s="56">
        <v>41944</v>
      </c>
      <c r="I58" s="131">
        <v>9625</v>
      </c>
      <c r="J58" s="54" t="s">
        <v>91</v>
      </c>
      <c r="K58" s="54" t="s">
        <v>44</v>
      </c>
      <c r="L58" s="132">
        <f t="shared" si="0"/>
        <v>65.166324435318273</v>
      </c>
      <c r="M58" s="132">
        <f t="shared" si="0"/>
        <v>115.00342231348391</v>
      </c>
      <c r="N58" s="44" t="e">
        <f t="shared" si="1"/>
        <v>#DIV/0!</v>
      </c>
      <c r="O58" s="133" t="e">
        <f t="shared" si="2"/>
        <v>#DIV/0!</v>
      </c>
    </row>
    <row r="59" spans="1:18" ht="16" hidden="1">
      <c r="A59" s="54">
        <v>123472</v>
      </c>
      <c r="B59" s="55" t="s">
        <v>93</v>
      </c>
      <c r="C59" s="56">
        <v>19725</v>
      </c>
      <c r="D59" s="56"/>
      <c r="E59" s="131"/>
      <c r="F59" s="131"/>
      <c r="G59" s="131"/>
      <c r="H59" s="56">
        <v>43466</v>
      </c>
      <c r="I59" s="131">
        <v>5840</v>
      </c>
      <c r="J59" s="54" t="s">
        <v>89</v>
      </c>
      <c r="K59" s="54" t="s">
        <v>44</v>
      </c>
      <c r="L59" s="132">
        <f t="shared" si="0"/>
        <v>60.999315537303218</v>
      </c>
      <c r="M59" s="132">
        <f t="shared" si="0"/>
        <v>115.00342231348391</v>
      </c>
      <c r="N59" s="44" t="e">
        <f t="shared" si="1"/>
        <v>#DIV/0!</v>
      </c>
      <c r="O59" s="133" t="e">
        <f t="shared" si="2"/>
        <v>#DIV/0!</v>
      </c>
    </row>
    <row r="60" spans="1:18" ht="16" hidden="1">
      <c r="A60" s="54">
        <v>123466</v>
      </c>
      <c r="B60" s="55" t="s">
        <v>94</v>
      </c>
      <c r="C60" s="56">
        <v>22098</v>
      </c>
      <c r="D60" s="56"/>
      <c r="E60" s="131"/>
      <c r="F60" s="131"/>
      <c r="G60" s="131"/>
      <c r="H60" s="56">
        <v>45839</v>
      </c>
      <c r="I60" s="131">
        <v>15804</v>
      </c>
      <c r="J60" s="54" t="s">
        <v>89</v>
      </c>
      <c r="K60" s="54" t="s">
        <v>89</v>
      </c>
      <c r="L60" s="132">
        <f t="shared" si="0"/>
        <v>54.502395619438744</v>
      </c>
      <c r="M60" s="132">
        <f t="shared" si="0"/>
        <v>115.00342231348391</v>
      </c>
      <c r="N60" s="44" t="e">
        <f t="shared" si="1"/>
        <v>#DIV/0!</v>
      </c>
      <c r="O60" s="133" t="e">
        <f t="shared" si="2"/>
        <v>#DIV/0!</v>
      </c>
    </row>
    <row r="61" spans="1:18" ht="16" hidden="1">
      <c r="A61" s="54">
        <v>123465</v>
      </c>
      <c r="B61" s="55" t="s">
        <v>95</v>
      </c>
      <c r="C61" s="56">
        <v>16803</v>
      </c>
      <c r="D61" s="56"/>
      <c r="E61" s="131"/>
      <c r="F61" s="131"/>
      <c r="G61" s="131"/>
      <c r="H61" s="56">
        <v>40544</v>
      </c>
      <c r="I61" s="131">
        <v>10349</v>
      </c>
      <c r="J61" s="54" t="s">
        <v>91</v>
      </c>
      <c r="K61" s="54" t="s">
        <v>91</v>
      </c>
      <c r="L61" s="132">
        <f t="shared" si="0"/>
        <v>68.999315537303218</v>
      </c>
      <c r="M61" s="132">
        <f t="shared" si="0"/>
        <v>115.00342231348391</v>
      </c>
      <c r="N61" s="44" t="e">
        <f t="shared" si="1"/>
        <v>#DIV/0!</v>
      </c>
      <c r="O61" s="133" t="e">
        <f t="shared" si="2"/>
        <v>#DIV/0!</v>
      </c>
    </row>
    <row r="62" spans="1:18" ht="16" hidden="1">
      <c r="A62" s="54">
        <v>123451</v>
      </c>
      <c r="B62" s="55" t="s">
        <v>96</v>
      </c>
      <c r="C62" s="56">
        <v>13789</v>
      </c>
      <c r="D62" s="56"/>
      <c r="E62" s="131"/>
      <c r="F62" s="131"/>
      <c r="G62" s="131"/>
      <c r="H62" s="56">
        <v>37530</v>
      </c>
      <c r="I62" s="131">
        <v>7800</v>
      </c>
      <c r="J62" s="54" t="s">
        <v>91</v>
      </c>
      <c r="K62" s="54" t="s">
        <v>91</v>
      </c>
      <c r="L62" s="132">
        <f t="shared" si="0"/>
        <v>77.251197809719372</v>
      </c>
      <c r="M62" s="132">
        <f t="shared" si="0"/>
        <v>115.00342231348391</v>
      </c>
      <c r="N62" s="44" t="e">
        <f t="shared" si="1"/>
        <v>#DIV/0!</v>
      </c>
      <c r="O62" s="133" t="e">
        <f t="shared" si="2"/>
        <v>#DIV/0!</v>
      </c>
    </row>
  </sheetData>
  <mergeCells count="1">
    <mergeCell ref="E1:F1"/>
  </mergeCells>
  <printOptions horizontalCentered="1"/>
  <pageMargins left="0.7" right="0.7" top="0.75" bottom="0.75" header="0.3" footer="0.3"/>
  <pageSetup scale="43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3F11-3BCC-BC42-B4A5-15EF7AC6BD96}">
  <dimension ref="A1:O58"/>
  <sheetViews>
    <sheetView workbookViewId="0">
      <selection activeCell="A6" sqref="A6:O12"/>
    </sheetView>
  </sheetViews>
  <sheetFormatPr baseColWidth="10" defaultColWidth="8.83203125" defaultRowHeight="13"/>
  <cols>
    <col min="1" max="1" width="9.6640625" style="29" customWidth="1"/>
    <col min="2" max="2" width="20.33203125" style="29" bestFit="1" customWidth="1"/>
    <col min="3" max="3" width="12.5" style="29" bestFit="1" customWidth="1"/>
    <col min="4" max="4" width="11.83203125" style="29" bestFit="1" customWidth="1"/>
    <col min="5" max="7" width="11.5" style="29" bestFit="1" customWidth="1"/>
    <col min="8" max="9" width="11.33203125" style="29" customWidth="1"/>
    <col min="10" max="10" width="12.33203125" style="29" customWidth="1"/>
    <col min="11" max="11" width="11.33203125" style="29" customWidth="1"/>
    <col min="12" max="12" width="12.33203125" style="29" customWidth="1"/>
    <col min="13" max="13" width="8.6640625" style="29" bestFit="1" customWidth="1"/>
    <col min="14" max="14" width="15.33203125" style="29" bestFit="1" customWidth="1"/>
    <col min="15" max="15" width="14.5" style="29" bestFit="1" customWidth="1"/>
    <col min="16" max="16" width="11.1640625" style="29" customWidth="1"/>
    <col min="17" max="17" width="10.1640625" style="29" bestFit="1" customWidth="1"/>
    <col min="18" max="16384" width="8.83203125" style="29"/>
  </cols>
  <sheetData>
    <row r="1" spans="1:15" ht="16">
      <c r="A1"/>
      <c r="B1"/>
      <c r="C1"/>
      <c r="D1"/>
      <c r="E1"/>
      <c r="F1"/>
      <c r="G1"/>
      <c r="H1"/>
      <c r="I1"/>
      <c r="J1"/>
      <c r="K1"/>
      <c r="L1"/>
      <c r="M1"/>
      <c r="N1"/>
      <c r="O1" s="5"/>
    </row>
    <row r="2" spans="1:15" ht="16">
      <c r="A2" s="48" t="s">
        <v>27</v>
      </c>
      <c r="B2"/>
      <c r="C2"/>
      <c r="D2"/>
      <c r="E2"/>
      <c r="F2"/>
      <c r="G2"/>
      <c r="H2"/>
      <c r="I2"/>
      <c r="J2"/>
      <c r="K2"/>
      <c r="L2"/>
      <c r="M2"/>
      <c r="N2"/>
      <c r="O2" s="5"/>
    </row>
    <row r="3" spans="1:15" ht="16">
      <c r="A3" t="s">
        <v>102</v>
      </c>
      <c r="B3"/>
      <c r="C3" s="66">
        <v>44308</v>
      </c>
      <c r="D3"/>
      <c r="E3"/>
      <c r="F3"/>
      <c r="G3"/>
      <c r="H3"/>
      <c r="I3"/>
      <c r="J3"/>
      <c r="K3"/>
      <c r="L3"/>
      <c r="M3"/>
      <c r="N3"/>
      <c r="O3" s="5"/>
    </row>
    <row r="4" spans="1:15" ht="14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">
      <c r="A5" s="49" t="s">
        <v>28</v>
      </c>
      <c r="B5" s="50" t="s">
        <v>29</v>
      </c>
      <c r="C5" s="51" t="s">
        <v>30</v>
      </c>
      <c r="D5" s="50" t="s">
        <v>31</v>
      </c>
      <c r="E5" s="50" t="s">
        <v>32</v>
      </c>
      <c r="F5" s="50" t="s">
        <v>33</v>
      </c>
      <c r="G5" s="50" t="s">
        <v>34</v>
      </c>
      <c r="H5" s="52" t="s">
        <v>35</v>
      </c>
      <c r="I5" s="52" t="s">
        <v>36</v>
      </c>
      <c r="J5" s="52" t="s">
        <v>37</v>
      </c>
      <c r="K5" s="52" t="s">
        <v>38</v>
      </c>
      <c r="L5" s="50" t="s">
        <v>39</v>
      </c>
      <c r="M5" s="50" t="s">
        <v>40</v>
      </c>
      <c r="N5" s="53" t="s">
        <v>41</v>
      </c>
      <c r="O5" s="53" t="s">
        <v>42</v>
      </c>
    </row>
    <row r="6" spans="1:15" ht="16">
      <c r="A6" s="54">
        <v>123465</v>
      </c>
      <c r="B6" s="55" t="s">
        <v>95</v>
      </c>
      <c r="C6" s="56">
        <v>16803</v>
      </c>
      <c r="D6" s="56"/>
      <c r="E6" s="39"/>
      <c r="F6" s="39"/>
      <c r="G6" s="39"/>
      <c r="H6" s="56">
        <v>40544</v>
      </c>
      <c r="I6" s="39">
        <v>10349</v>
      </c>
      <c r="J6" s="54" t="s">
        <v>91</v>
      </c>
      <c r="K6" s="54" t="s">
        <v>91</v>
      </c>
      <c r="L6" s="67">
        <f t="shared" ref="L6:L37" si="0">($C$3-$C6)/365.25</f>
        <v>75.304585900068446</v>
      </c>
      <c r="M6" s="72">
        <f t="shared" ref="M6:M37" si="1">($C$3-D6)/365.25</f>
        <v>121.30869267624914</v>
      </c>
      <c r="N6" s="79" t="e">
        <f t="shared" ref="N6:N37" si="2">AVERAGE(E6:G6)</f>
        <v>#DIV/0!</v>
      </c>
      <c r="O6" s="77" t="e">
        <f t="shared" ref="O6:O37" si="3">(E6-IF(G6="",F6,G6))/IF(G6="",F6,G6)</f>
        <v>#DIV/0!</v>
      </c>
    </row>
    <row r="7" spans="1:15" ht="16">
      <c r="A7" s="54">
        <v>123472</v>
      </c>
      <c r="B7" s="55" t="s">
        <v>93</v>
      </c>
      <c r="C7" s="56">
        <v>19725</v>
      </c>
      <c r="D7" s="56"/>
      <c r="E7" s="39"/>
      <c r="F7" s="39"/>
      <c r="G7" s="39"/>
      <c r="H7" s="56">
        <v>43466</v>
      </c>
      <c r="I7" s="39">
        <v>5840</v>
      </c>
      <c r="J7" s="54" t="s">
        <v>89</v>
      </c>
      <c r="K7" s="54" t="s">
        <v>44</v>
      </c>
      <c r="L7" s="67">
        <f t="shared" si="0"/>
        <v>67.304585900068446</v>
      </c>
      <c r="M7" s="72">
        <f t="shared" si="1"/>
        <v>121.30869267624914</v>
      </c>
      <c r="N7" s="79" t="e">
        <f t="shared" si="2"/>
        <v>#DIV/0!</v>
      </c>
      <c r="O7" s="77" t="e">
        <f t="shared" si="3"/>
        <v>#DIV/0!</v>
      </c>
    </row>
    <row r="8" spans="1:15" ht="16">
      <c r="A8" s="54">
        <v>123466</v>
      </c>
      <c r="B8" s="55" t="s">
        <v>94</v>
      </c>
      <c r="C8" s="56">
        <v>22098</v>
      </c>
      <c r="D8" s="56"/>
      <c r="E8" s="39"/>
      <c r="F8" s="39"/>
      <c r="G8" s="39"/>
      <c r="H8" s="56">
        <v>45839</v>
      </c>
      <c r="I8" s="39">
        <v>15804</v>
      </c>
      <c r="J8" s="54" t="s">
        <v>89</v>
      </c>
      <c r="K8" s="54" t="s">
        <v>89</v>
      </c>
      <c r="L8" s="67">
        <f t="shared" si="0"/>
        <v>60.807665982203972</v>
      </c>
      <c r="M8" s="72">
        <f t="shared" si="1"/>
        <v>121.30869267624914</v>
      </c>
      <c r="N8" s="79" t="e">
        <f t="shared" si="2"/>
        <v>#DIV/0!</v>
      </c>
      <c r="O8" s="77" t="e">
        <f t="shared" si="3"/>
        <v>#DIV/0!</v>
      </c>
    </row>
    <row r="9" spans="1:15" ht="16">
      <c r="A9" s="54">
        <v>123485</v>
      </c>
      <c r="B9" s="55" t="s">
        <v>90</v>
      </c>
      <c r="C9" s="56">
        <v>16254</v>
      </c>
      <c r="D9" s="56"/>
      <c r="E9" s="39"/>
      <c r="F9" s="39"/>
      <c r="G9" s="39"/>
      <c r="H9" s="56">
        <v>39995</v>
      </c>
      <c r="I9" s="39">
        <v>18047</v>
      </c>
      <c r="J9" s="54" t="s">
        <v>91</v>
      </c>
      <c r="K9" s="54" t="s">
        <v>91</v>
      </c>
      <c r="L9" s="67">
        <f t="shared" si="0"/>
        <v>76.807665982203972</v>
      </c>
      <c r="M9" s="72">
        <f t="shared" si="1"/>
        <v>121.30869267624914</v>
      </c>
      <c r="N9" s="79" t="e">
        <f t="shared" si="2"/>
        <v>#DIV/0!</v>
      </c>
      <c r="O9" s="77" t="e">
        <f t="shared" si="3"/>
        <v>#DIV/0!</v>
      </c>
    </row>
    <row r="10" spans="1:15" ht="16">
      <c r="A10" s="54">
        <v>123484</v>
      </c>
      <c r="B10" s="55" t="s">
        <v>92</v>
      </c>
      <c r="C10" s="56">
        <v>18203</v>
      </c>
      <c r="D10" s="56"/>
      <c r="E10" s="39"/>
      <c r="F10" s="39"/>
      <c r="G10" s="39"/>
      <c r="H10" s="56">
        <v>41944</v>
      </c>
      <c r="I10" s="39">
        <v>9625</v>
      </c>
      <c r="J10" s="54" t="s">
        <v>91</v>
      </c>
      <c r="K10" s="54" t="s">
        <v>44</v>
      </c>
      <c r="L10" s="67">
        <f t="shared" si="0"/>
        <v>71.471594798083501</v>
      </c>
      <c r="M10" s="72">
        <f t="shared" si="1"/>
        <v>121.30869267624914</v>
      </c>
      <c r="N10" s="79" t="e">
        <f t="shared" si="2"/>
        <v>#DIV/0!</v>
      </c>
      <c r="O10" s="77" t="e">
        <f t="shared" si="3"/>
        <v>#DIV/0!</v>
      </c>
    </row>
    <row r="11" spans="1:15" ht="16">
      <c r="A11" s="54">
        <v>123451</v>
      </c>
      <c r="B11" s="55" t="s">
        <v>96</v>
      </c>
      <c r="C11" s="56">
        <v>13789</v>
      </c>
      <c r="D11" s="56"/>
      <c r="E11" s="39"/>
      <c r="F11" s="39"/>
      <c r="G11" s="39"/>
      <c r="H11" s="56">
        <v>37530</v>
      </c>
      <c r="I11" s="39">
        <v>7800</v>
      </c>
      <c r="J11" s="54" t="s">
        <v>91</v>
      </c>
      <c r="K11" s="54" t="s">
        <v>91</v>
      </c>
      <c r="L11" s="67">
        <f t="shared" si="0"/>
        <v>83.5564681724846</v>
      </c>
      <c r="M11" s="72">
        <f t="shared" si="1"/>
        <v>121.30869267624914</v>
      </c>
      <c r="N11" s="79" t="e">
        <f t="shared" si="2"/>
        <v>#DIV/0!</v>
      </c>
      <c r="O11" s="77" t="e">
        <f t="shared" si="3"/>
        <v>#DIV/0!</v>
      </c>
    </row>
    <row r="12" spans="1:15" ht="16">
      <c r="A12" s="54">
        <v>123486</v>
      </c>
      <c r="B12" s="55" t="s">
        <v>88</v>
      </c>
      <c r="C12" s="56">
        <v>19725</v>
      </c>
      <c r="D12" s="56"/>
      <c r="E12" s="39"/>
      <c r="F12" s="39"/>
      <c r="G12" s="39"/>
      <c r="H12" s="56">
        <v>43466</v>
      </c>
      <c r="I12" s="39">
        <v>8990</v>
      </c>
      <c r="J12" s="54" t="s">
        <v>89</v>
      </c>
      <c r="K12" s="54" t="s">
        <v>89</v>
      </c>
      <c r="L12" s="67">
        <f t="shared" si="0"/>
        <v>67.304585900068446</v>
      </c>
      <c r="M12" s="72">
        <f t="shared" si="1"/>
        <v>121.30869267624914</v>
      </c>
      <c r="N12" s="79" t="e">
        <f t="shared" si="2"/>
        <v>#DIV/0!</v>
      </c>
      <c r="O12" s="77" t="e">
        <f t="shared" si="3"/>
        <v>#DIV/0!</v>
      </c>
    </row>
    <row r="13" spans="1:15" ht="16">
      <c r="A13" s="54">
        <v>290999</v>
      </c>
      <c r="B13" s="55" t="s">
        <v>60</v>
      </c>
      <c r="C13" s="56">
        <v>25991</v>
      </c>
      <c r="D13" s="56">
        <v>41600</v>
      </c>
      <c r="E13" s="39">
        <v>85000</v>
      </c>
      <c r="F13" s="39">
        <v>2000</v>
      </c>
      <c r="G13" s="39"/>
      <c r="H13" s="56"/>
      <c r="I13" s="39"/>
      <c r="J13" s="54" t="s">
        <v>44</v>
      </c>
      <c r="K13" s="54"/>
      <c r="L13" s="67">
        <f t="shared" si="0"/>
        <v>50.149212867898697</v>
      </c>
      <c r="M13" s="72">
        <f t="shared" si="1"/>
        <v>7.4140999315537304</v>
      </c>
      <c r="N13" s="79">
        <f t="shared" si="2"/>
        <v>43500</v>
      </c>
      <c r="O13" s="77">
        <f t="shared" si="3"/>
        <v>41.5</v>
      </c>
    </row>
    <row r="14" spans="1:15" ht="16">
      <c r="A14" s="54">
        <v>430534</v>
      </c>
      <c r="B14" s="55" t="s">
        <v>77</v>
      </c>
      <c r="C14" s="56">
        <v>16018</v>
      </c>
      <c r="D14" s="56">
        <v>1</v>
      </c>
      <c r="E14" s="39">
        <v>102000</v>
      </c>
      <c r="F14" s="39">
        <v>2400</v>
      </c>
      <c r="G14" s="39"/>
      <c r="H14" s="56"/>
      <c r="I14" s="39"/>
      <c r="J14" s="54" t="s">
        <v>44</v>
      </c>
      <c r="K14" s="54" t="s">
        <v>44</v>
      </c>
      <c r="L14" s="67">
        <f t="shared" si="0"/>
        <v>77.453798767967143</v>
      </c>
      <c r="M14" s="72">
        <f t="shared" si="1"/>
        <v>121.30595482546201</v>
      </c>
      <c r="N14" s="79">
        <f t="shared" si="2"/>
        <v>52200</v>
      </c>
      <c r="O14" s="77">
        <f t="shared" si="3"/>
        <v>41.5</v>
      </c>
    </row>
    <row r="15" spans="1:15" ht="16">
      <c r="A15" s="54">
        <v>352244</v>
      </c>
      <c r="B15" s="55" t="s">
        <v>68</v>
      </c>
      <c r="C15" s="56">
        <v>21370</v>
      </c>
      <c r="D15" s="56">
        <v>41429</v>
      </c>
      <c r="E15" s="39">
        <v>384000</v>
      </c>
      <c r="F15" s="39">
        <v>38400</v>
      </c>
      <c r="G15" s="39"/>
      <c r="H15" s="56"/>
      <c r="I15" s="39"/>
      <c r="J15" s="54" t="s">
        <v>44</v>
      </c>
      <c r="K15" s="54"/>
      <c r="L15" s="67">
        <f t="shared" si="0"/>
        <v>62.800821355236138</v>
      </c>
      <c r="M15" s="72">
        <f t="shared" si="1"/>
        <v>7.8822724161533193</v>
      </c>
      <c r="N15" s="79">
        <f t="shared" si="2"/>
        <v>211200</v>
      </c>
      <c r="O15" s="77">
        <f t="shared" si="3"/>
        <v>9</v>
      </c>
    </row>
    <row r="16" spans="1:15" ht="16">
      <c r="A16" s="54">
        <v>206418</v>
      </c>
      <c r="B16" s="55" t="s">
        <v>50</v>
      </c>
      <c r="C16" s="56">
        <v>20874</v>
      </c>
      <c r="D16" s="56">
        <v>40497</v>
      </c>
      <c r="E16" s="39">
        <v>320000</v>
      </c>
      <c r="F16" s="39">
        <v>32000</v>
      </c>
      <c r="G16" s="39"/>
      <c r="H16" s="56"/>
      <c r="I16" s="39"/>
      <c r="J16" s="54" t="s">
        <v>44</v>
      </c>
      <c r="K16" s="54" t="s">
        <v>44</v>
      </c>
      <c r="L16" s="67">
        <f t="shared" si="0"/>
        <v>64.158795345653658</v>
      </c>
      <c r="M16" s="72">
        <f t="shared" si="1"/>
        <v>10.433949349760438</v>
      </c>
      <c r="N16" s="79">
        <f t="shared" si="2"/>
        <v>176000</v>
      </c>
      <c r="O16" s="77">
        <f t="shared" si="3"/>
        <v>9</v>
      </c>
    </row>
    <row r="17" spans="1:15" ht="16">
      <c r="A17" s="54">
        <v>538228</v>
      </c>
      <c r="B17" s="55" t="s">
        <v>82</v>
      </c>
      <c r="C17" s="56">
        <v>15818</v>
      </c>
      <c r="D17" s="56">
        <v>41629</v>
      </c>
      <c r="E17" s="39">
        <v>460800</v>
      </c>
      <c r="F17" s="39">
        <v>46100</v>
      </c>
      <c r="G17" s="39"/>
      <c r="H17" s="56"/>
      <c r="I17" s="39"/>
      <c r="J17" s="54" t="s">
        <v>44</v>
      </c>
      <c r="K17" s="54"/>
      <c r="L17" s="67">
        <f t="shared" si="0"/>
        <v>78.001368925393564</v>
      </c>
      <c r="M17" s="72">
        <f t="shared" si="1"/>
        <v>7.3347022587268995</v>
      </c>
      <c r="N17" s="79">
        <f t="shared" si="2"/>
        <v>253450</v>
      </c>
      <c r="O17" s="77">
        <f t="shared" si="3"/>
        <v>8.9956616052060738</v>
      </c>
    </row>
    <row r="18" spans="1:15" ht="16">
      <c r="A18" s="54">
        <v>565414</v>
      </c>
      <c r="B18" s="55" t="s">
        <v>84</v>
      </c>
      <c r="C18" s="56">
        <v>21758</v>
      </c>
      <c r="D18" s="56">
        <v>41474</v>
      </c>
      <c r="E18" s="39">
        <v>132500</v>
      </c>
      <c r="F18" s="39">
        <v>57600</v>
      </c>
      <c r="G18" s="39"/>
      <c r="H18" s="56"/>
      <c r="I18" s="39"/>
      <c r="J18" s="54" t="s">
        <v>44</v>
      </c>
      <c r="K18" s="54"/>
      <c r="L18" s="67">
        <f t="shared" si="0"/>
        <v>61.738535249828885</v>
      </c>
      <c r="M18" s="72">
        <f t="shared" si="1"/>
        <v>7.7590691307323754</v>
      </c>
      <c r="N18" s="78">
        <f t="shared" si="2"/>
        <v>95050</v>
      </c>
      <c r="O18" s="77">
        <f t="shared" si="3"/>
        <v>1.3003472222222223</v>
      </c>
    </row>
    <row r="19" spans="1:15" ht="16">
      <c r="A19" s="54">
        <v>369257</v>
      </c>
      <c r="B19" s="55" t="s">
        <v>70</v>
      </c>
      <c r="C19" s="56">
        <v>3651</v>
      </c>
      <c r="D19" s="56">
        <v>41274</v>
      </c>
      <c r="E19" s="39">
        <v>110400</v>
      </c>
      <c r="F19" s="39">
        <v>48000</v>
      </c>
      <c r="G19" s="39"/>
      <c r="H19" s="56"/>
      <c r="I19" s="39"/>
      <c r="J19" s="54" t="s">
        <v>44</v>
      </c>
      <c r="K19" s="54" t="s">
        <v>44</v>
      </c>
      <c r="L19" s="67">
        <f t="shared" si="0"/>
        <v>111.31279945242984</v>
      </c>
      <c r="M19" s="72">
        <f t="shared" si="1"/>
        <v>8.3066392881587952</v>
      </c>
      <c r="N19" s="79">
        <f t="shared" si="2"/>
        <v>79200</v>
      </c>
      <c r="O19" s="77">
        <f t="shared" si="3"/>
        <v>1.3</v>
      </c>
    </row>
    <row r="20" spans="1:15" ht="16">
      <c r="A20" s="54">
        <v>225139</v>
      </c>
      <c r="B20" s="55" t="s">
        <v>52</v>
      </c>
      <c r="C20" s="56">
        <v>33987</v>
      </c>
      <c r="D20" s="56">
        <v>41074</v>
      </c>
      <c r="E20" s="39">
        <v>92000</v>
      </c>
      <c r="F20" s="39">
        <v>40000</v>
      </c>
      <c r="G20" s="39"/>
      <c r="H20" s="56"/>
      <c r="I20" s="39"/>
      <c r="J20" s="54" t="s">
        <v>44</v>
      </c>
      <c r="K20" s="54" t="s">
        <v>44</v>
      </c>
      <c r="L20" s="67">
        <f t="shared" si="0"/>
        <v>28.257357973990416</v>
      </c>
      <c r="M20" s="72">
        <f t="shared" si="1"/>
        <v>8.8542094455852158</v>
      </c>
      <c r="N20" s="79">
        <f t="shared" si="2"/>
        <v>66000</v>
      </c>
      <c r="O20" s="77">
        <f t="shared" si="3"/>
        <v>1.3</v>
      </c>
    </row>
    <row r="21" spans="1:15" ht="16">
      <c r="A21" s="54">
        <v>579268</v>
      </c>
      <c r="B21" s="55" t="s">
        <v>87</v>
      </c>
      <c r="C21" s="56">
        <v>22081</v>
      </c>
      <c r="D21" s="56">
        <v>40774</v>
      </c>
      <c r="E21" s="39">
        <v>88000</v>
      </c>
      <c r="F21" s="39">
        <v>83800</v>
      </c>
      <c r="G21" s="39">
        <v>40000</v>
      </c>
      <c r="H21" s="56"/>
      <c r="I21" s="39"/>
      <c r="J21" s="54" t="s">
        <v>44</v>
      </c>
      <c r="K21" s="54" t="s">
        <v>44</v>
      </c>
      <c r="L21" s="67">
        <f t="shared" si="0"/>
        <v>60.854209445585212</v>
      </c>
      <c r="M21" s="72">
        <f t="shared" si="1"/>
        <v>9.6755646817248468</v>
      </c>
      <c r="N21" s="79">
        <f t="shared" si="2"/>
        <v>70600</v>
      </c>
      <c r="O21" s="77">
        <f t="shared" si="3"/>
        <v>1.2</v>
      </c>
    </row>
    <row r="22" spans="1:15" ht="16">
      <c r="A22" s="54">
        <v>255179</v>
      </c>
      <c r="B22" s="55" t="s">
        <v>57</v>
      </c>
      <c r="C22" s="56">
        <v>22281</v>
      </c>
      <c r="D22" s="56">
        <v>40774</v>
      </c>
      <c r="E22" s="39">
        <v>88000</v>
      </c>
      <c r="F22" s="39">
        <v>83800</v>
      </c>
      <c r="G22" s="39">
        <v>40000</v>
      </c>
      <c r="H22" s="56"/>
      <c r="I22" s="39"/>
      <c r="J22" s="54" t="s">
        <v>44</v>
      </c>
      <c r="K22" s="54" t="s">
        <v>44</v>
      </c>
      <c r="L22" s="67">
        <f t="shared" si="0"/>
        <v>60.306639288158799</v>
      </c>
      <c r="M22" s="72">
        <f t="shared" si="1"/>
        <v>9.6755646817248468</v>
      </c>
      <c r="N22" s="79">
        <f t="shared" si="2"/>
        <v>70600</v>
      </c>
      <c r="O22" s="77">
        <f t="shared" si="3"/>
        <v>1.2</v>
      </c>
    </row>
    <row r="23" spans="1:15" ht="16">
      <c r="A23" s="54">
        <v>423109</v>
      </c>
      <c r="B23" s="55" t="s">
        <v>74</v>
      </c>
      <c r="C23" s="56">
        <v>16218</v>
      </c>
      <c r="D23" s="56">
        <v>40974</v>
      </c>
      <c r="E23" s="39">
        <v>105600</v>
      </c>
      <c r="F23" s="39">
        <v>100600</v>
      </c>
      <c r="G23" s="39">
        <v>48000</v>
      </c>
      <c r="H23" s="56"/>
      <c r="I23" s="39"/>
      <c r="J23" s="54" t="s">
        <v>44</v>
      </c>
      <c r="K23" s="54" t="s">
        <v>44</v>
      </c>
      <c r="L23" s="67">
        <f t="shared" si="0"/>
        <v>76.906228610540722</v>
      </c>
      <c r="M23" s="72">
        <f t="shared" si="1"/>
        <v>9.1279945242984262</v>
      </c>
      <c r="N23" s="79">
        <f t="shared" si="2"/>
        <v>84733.333333333328</v>
      </c>
      <c r="O23" s="77">
        <f t="shared" si="3"/>
        <v>1.2</v>
      </c>
    </row>
    <row r="24" spans="1:15" ht="16">
      <c r="A24" s="54">
        <v>302798</v>
      </c>
      <c r="B24" s="55" t="s">
        <v>62</v>
      </c>
      <c r="C24" s="56">
        <v>28924</v>
      </c>
      <c r="D24" s="56">
        <v>35009</v>
      </c>
      <c r="E24" s="39">
        <v>300000</v>
      </c>
      <c r="F24" s="39">
        <v>276000</v>
      </c>
      <c r="G24" s="39">
        <v>252000</v>
      </c>
      <c r="H24" s="56"/>
      <c r="I24" s="39"/>
      <c r="J24" s="54" t="s">
        <v>44</v>
      </c>
      <c r="K24" s="54" t="s">
        <v>44</v>
      </c>
      <c r="L24" s="67">
        <f t="shared" si="0"/>
        <v>42.119096509240244</v>
      </c>
      <c r="M24" s="72">
        <f t="shared" si="1"/>
        <v>25.459274469541409</v>
      </c>
      <c r="N24" s="79">
        <f t="shared" si="2"/>
        <v>276000</v>
      </c>
      <c r="O24" s="77">
        <f t="shared" si="3"/>
        <v>0.19047619047619047</v>
      </c>
    </row>
    <row r="25" spans="1:15" ht="16">
      <c r="A25" s="54">
        <v>123491</v>
      </c>
      <c r="B25" s="55" t="s">
        <v>43</v>
      </c>
      <c r="C25" s="56">
        <v>24017</v>
      </c>
      <c r="D25" s="56">
        <v>34809</v>
      </c>
      <c r="E25" s="39">
        <v>250000</v>
      </c>
      <c r="F25" s="39">
        <v>230000</v>
      </c>
      <c r="G25" s="39">
        <v>210000</v>
      </c>
      <c r="H25" s="56"/>
      <c r="I25" s="39"/>
      <c r="J25" s="54" t="s">
        <v>44</v>
      </c>
      <c r="K25" s="54" t="s">
        <v>44</v>
      </c>
      <c r="L25" s="67">
        <f t="shared" si="0"/>
        <v>55.553730321697465</v>
      </c>
      <c r="M25" s="72">
        <f t="shared" si="1"/>
        <v>26.00684462696783</v>
      </c>
      <c r="N25" s="79">
        <f t="shared" si="2"/>
        <v>230000</v>
      </c>
      <c r="O25" s="77">
        <f t="shared" si="3"/>
        <v>0.19047619047619047</v>
      </c>
    </row>
    <row r="26" spans="1:15" ht="16">
      <c r="A26" s="54">
        <v>446641</v>
      </c>
      <c r="B26" s="55" t="s">
        <v>43</v>
      </c>
      <c r="C26" s="56">
        <v>23652</v>
      </c>
      <c r="D26" s="56">
        <v>35209</v>
      </c>
      <c r="E26" s="39">
        <v>360000</v>
      </c>
      <c r="F26" s="39">
        <v>331200</v>
      </c>
      <c r="G26" s="39">
        <v>302400</v>
      </c>
      <c r="H26" s="56"/>
      <c r="I26" s="39"/>
      <c r="J26" s="54" t="s">
        <v>44</v>
      </c>
      <c r="K26" s="54" t="s">
        <v>44</v>
      </c>
      <c r="L26" s="67">
        <f t="shared" si="0"/>
        <v>56.553045859000683</v>
      </c>
      <c r="M26" s="72">
        <f t="shared" si="1"/>
        <v>24.911704312114988</v>
      </c>
      <c r="N26" s="79">
        <f t="shared" si="2"/>
        <v>331200</v>
      </c>
      <c r="O26" s="77">
        <f t="shared" si="3"/>
        <v>0.19047619047619047</v>
      </c>
    </row>
    <row r="27" spans="1:15" ht="16">
      <c r="A27" s="54">
        <v>232072</v>
      </c>
      <c r="B27" s="55" t="s">
        <v>53</v>
      </c>
      <c r="C27" s="56">
        <v>24290</v>
      </c>
      <c r="D27" s="56">
        <v>39634</v>
      </c>
      <c r="E27" s="39">
        <v>91000</v>
      </c>
      <c r="F27" s="39">
        <v>86700</v>
      </c>
      <c r="G27" s="39">
        <v>82500</v>
      </c>
      <c r="H27" s="56"/>
      <c r="I27" s="39"/>
      <c r="J27" s="54" t="s">
        <v>44</v>
      </c>
      <c r="K27" s="54" t="s">
        <v>44</v>
      </c>
      <c r="L27" s="67">
        <f t="shared" si="0"/>
        <v>54.806297056810401</v>
      </c>
      <c r="M27" s="72">
        <f t="shared" si="1"/>
        <v>12.796714579055442</v>
      </c>
      <c r="N27" s="79">
        <f t="shared" si="2"/>
        <v>86733.333333333328</v>
      </c>
      <c r="O27" s="77">
        <f t="shared" si="3"/>
        <v>0.10303030303030303</v>
      </c>
    </row>
    <row r="28" spans="1:15" ht="16">
      <c r="A28" s="54">
        <v>375122</v>
      </c>
      <c r="B28" s="55" t="s">
        <v>71</v>
      </c>
      <c r="C28" s="56">
        <v>17859</v>
      </c>
      <c r="D28" s="56">
        <v>39834</v>
      </c>
      <c r="E28" s="39">
        <v>109200</v>
      </c>
      <c r="F28" s="39">
        <v>104000</v>
      </c>
      <c r="G28" s="39">
        <v>99000</v>
      </c>
      <c r="H28" s="56"/>
      <c r="I28" s="39"/>
      <c r="J28" s="54" t="s">
        <v>44</v>
      </c>
      <c r="K28" s="54" t="s">
        <v>44</v>
      </c>
      <c r="L28" s="67">
        <f t="shared" si="0"/>
        <v>72.413415468856954</v>
      </c>
      <c r="M28" s="72">
        <f t="shared" si="1"/>
        <v>12.249144421629021</v>
      </c>
      <c r="N28" s="79">
        <f t="shared" si="2"/>
        <v>104066.66666666667</v>
      </c>
      <c r="O28" s="77">
        <f t="shared" si="3"/>
        <v>0.10303030303030303</v>
      </c>
    </row>
    <row r="29" spans="1:15" ht="16">
      <c r="A29" s="54">
        <v>545776</v>
      </c>
      <c r="B29" s="55" t="s">
        <v>83</v>
      </c>
      <c r="C29" s="56">
        <v>24090</v>
      </c>
      <c r="D29" s="56">
        <v>35762</v>
      </c>
      <c r="E29" s="39">
        <v>133900</v>
      </c>
      <c r="F29" s="39">
        <v>127600</v>
      </c>
      <c r="G29" s="39">
        <v>121400</v>
      </c>
      <c r="H29" s="56"/>
      <c r="I29" s="39"/>
      <c r="J29" s="54" t="s">
        <v>44</v>
      </c>
      <c r="K29" s="54" t="s">
        <v>44</v>
      </c>
      <c r="L29" s="67">
        <f t="shared" si="0"/>
        <v>55.353867214236821</v>
      </c>
      <c r="M29" s="72">
        <f t="shared" si="1"/>
        <v>23.397672826830938</v>
      </c>
      <c r="N29" s="79">
        <f t="shared" si="2"/>
        <v>127633.33333333333</v>
      </c>
      <c r="O29" s="77">
        <f t="shared" si="3"/>
        <v>0.10296540362438221</v>
      </c>
    </row>
    <row r="30" spans="1:15" ht="16">
      <c r="A30" s="54">
        <v>250067</v>
      </c>
      <c r="B30" s="55" t="s">
        <v>54</v>
      </c>
      <c r="C30" s="56" t="s">
        <v>55</v>
      </c>
      <c r="D30" s="56">
        <v>40073</v>
      </c>
      <c r="E30" s="39">
        <v>90000</v>
      </c>
      <c r="F30" s="39">
        <v>85700</v>
      </c>
      <c r="G30" s="39">
        <v>81600</v>
      </c>
      <c r="H30" s="56"/>
      <c r="I30" s="39"/>
      <c r="J30" s="54" t="s">
        <v>44</v>
      </c>
      <c r="K30" s="54" t="s">
        <v>44</v>
      </c>
      <c r="L30" s="67" t="e">
        <f t="shared" si="0"/>
        <v>#VALUE!</v>
      </c>
      <c r="M30" s="72">
        <f t="shared" si="1"/>
        <v>11.594798083504449</v>
      </c>
      <c r="N30" s="79">
        <f t="shared" si="2"/>
        <v>85766.666666666672</v>
      </c>
      <c r="O30" s="77">
        <f t="shared" si="3"/>
        <v>0.10294117647058823</v>
      </c>
    </row>
    <row r="31" spans="1:15" ht="16">
      <c r="A31" s="54">
        <v>570202</v>
      </c>
      <c r="B31" s="55" t="s">
        <v>85</v>
      </c>
      <c r="C31" s="56">
        <v>16239</v>
      </c>
      <c r="D31" s="56">
        <v>40073</v>
      </c>
      <c r="E31" s="39">
        <v>90000</v>
      </c>
      <c r="F31" s="39">
        <v>85700</v>
      </c>
      <c r="G31" s="39">
        <v>81600</v>
      </c>
      <c r="H31" s="56"/>
      <c r="I31" s="39"/>
      <c r="J31" s="54" t="s">
        <v>44</v>
      </c>
      <c r="K31" s="54" t="s">
        <v>44</v>
      </c>
      <c r="L31" s="67">
        <f t="shared" si="0"/>
        <v>76.848733744010957</v>
      </c>
      <c r="M31" s="72">
        <f t="shared" si="1"/>
        <v>11.594798083504449</v>
      </c>
      <c r="N31" s="79">
        <f t="shared" si="2"/>
        <v>85766.666666666672</v>
      </c>
      <c r="O31" s="77">
        <f t="shared" si="3"/>
        <v>0.10294117647058823</v>
      </c>
    </row>
    <row r="32" spans="1:15" ht="16">
      <c r="A32" s="54">
        <v>578408</v>
      </c>
      <c r="B32" s="55" t="s">
        <v>86</v>
      </c>
      <c r="C32" s="56">
        <v>17459</v>
      </c>
      <c r="D32" s="56">
        <v>40339</v>
      </c>
      <c r="E32" s="39">
        <v>89000</v>
      </c>
      <c r="F32" s="39">
        <v>84800</v>
      </c>
      <c r="G32" s="39">
        <v>80700</v>
      </c>
      <c r="H32" s="56"/>
      <c r="I32" s="39"/>
      <c r="J32" s="54" t="s">
        <v>44</v>
      </c>
      <c r="K32" s="54" t="s">
        <v>44</v>
      </c>
      <c r="L32" s="67">
        <f t="shared" si="0"/>
        <v>73.508555783709781</v>
      </c>
      <c r="M32" s="72">
        <f t="shared" si="1"/>
        <v>10.86652977412731</v>
      </c>
      <c r="N32" s="79">
        <f t="shared" si="2"/>
        <v>84833.333333333328</v>
      </c>
      <c r="O32" s="77">
        <f t="shared" si="3"/>
        <v>0.10285006195786865</v>
      </c>
    </row>
    <row r="33" spans="1:15" ht="16">
      <c r="A33" s="54">
        <v>253862</v>
      </c>
      <c r="B33" s="55" t="s">
        <v>56</v>
      </c>
      <c r="C33" s="56">
        <v>23332</v>
      </c>
      <c r="D33" s="56">
        <v>40339</v>
      </c>
      <c r="E33" s="39">
        <v>89000</v>
      </c>
      <c r="F33" s="39">
        <v>84800</v>
      </c>
      <c r="G33" s="39">
        <v>80700</v>
      </c>
      <c r="H33" s="56"/>
      <c r="I33" s="39"/>
      <c r="J33" s="54" t="s">
        <v>44</v>
      </c>
      <c r="K33" s="54" t="s">
        <v>44</v>
      </c>
      <c r="L33" s="67">
        <f t="shared" si="0"/>
        <v>57.429158110882959</v>
      </c>
      <c r="M33" s="72">
        <f t="shared" si="1"/>
        <v>10.86652977412731</v>
      </c>
      <c r="N33" s="79">
        <f t="shared" si="2"/>
        <v>84833.333333333328</v>
      </c>
      <c r="O33" s="77">
        <f t="shared" si="3"/>
        <v>0.10285006195786865</v>
      </c>
    </row>
    <row r="34" spans="1:15" ht="16">
      <c r="A34" s="54">
        <v>443913</v>
      </c>
      <c r="B34" s="55" t="s">
        <v>78</v>
      </c>
      <c r="C34" s="56">
        <v>16639</v>
      </c>
      <c r="D34" s="56">
        <v>32076</v>
      </c>
      <c r="E34" s="39">
        <v>100800</v>
      </c>
      <c r="F34" s="39">
        <v>96000</v>
      </c>
      <c r="G34" s="39">
        <v>91400</v>
      </c>
      <c r="H34" s="56"/>
      <c r="I34" s="39"/>
      <c r="J34" s="54" t="s">
        <v>44</v>
      </c>
      <c r="K34" s="54" t="s">
        <v>44</v>
      </c>
      <c r="L34" s="67">
        <f t="shared" si="0"/>
        <v>75.753593429158116</v>
      </c>
      <c r="M34" s="72">
        <f t="shared" si="1"/>
        <v>33.489390828199866</v>
      </c>
      <c r="N34" s="79">
        <f t="shared" si="2"/>
        <v>96066.666666666672</v>
      </c>
      <c r="O34" s="77">
        <f t="shared" si="3"/>
        <v>0.10284463894967177</v>
      </c>
    </row>
    <row r="35" spans="1:15" ht="16">
      <c r="A35" s="54">
        <v>357982</v>
      </c>
      <c r="B35" s="55" t="s">
        <v>69</v>
      </c>
      <c r="C35" s="56">
        <v>17820</v>
      </c>
      <c r="D35" s="56">
        <v>35562</v>
      </c>
      <c r="E35" s="39">
        <v>111600</v>
      </c>
      <c r="F35" s="39">
        <v>106300</v>
      </c>
      <c r="G35" s="39">
        <v>101200</v>
      </c>
      <c r="H35" s="56"/>
      <c r="I35" s="39"/>
      <c r="J35" s="54" t="s">
        <v>44</v>
      </c>
      <c r="K35" s="54" t="s">
        <v>44</v>
      </c>
      <c r="L35" s="67">
        <f t="shared" si="0"/>
        <v>72.520191649555102</v>
      </c>
      <c r="M35" s="72">
        <f t="shared" si="1"/>
        <v>23.945242984257359</v>
      </c>
      <c r="N35" s="79">
        <f t="shared" si="2"/>
        <v>106366.66666666667</v>
      </c>
      <c r="O35" s="77">
        <f t="shared" si="3"/>
        <v>0.10276679841897234</v>
      </c>
    </row>
    <row r="36" spans="1:15" ht="16">
      <c r="A36" s="54">
        <v>258130</v>
      </c>
      <c r="B36" s="55" t="s">
        <v>58</v>
      </c>
      <c r="C36" s="56">
        <v>29124</v>
      </c>
      <c r="D36" s="56">
        <v>29006</v>
      </c>
      <c r="E36" s="39">
        <v>87000</v>
      </c>
      <c r="F36" s="39">
        <v>82900</v>
      </c>
      <c r="G36" s="39">
        <v>78900</v>
      </c>
      <c r="H36" s="56"/>
      <c r="I36" s="39"/>
      <c r="J36" s="54" t="s">
        <v>44</v>
      </c>
      <c r="K36" s="54" t="s">
        <v>44</v>
      </c>
      <c r="L36" s="67">
        <f t="shared" si="0"/>
        <v>41.571526351813823</v>
      </c>
      <c r="M36" s="72">
        <f t="shared" si="1"/>
        <v>41.894592744695416</v>
      </c>
      <c r="N36" s="79">
        <f t="shared" si="2"/>
        <v>82933.333333333328</v>
      </c>
      <c r="O36" s="77">
        <f t="shared" si="3"/>
        <v>0.10266159695817491</v>
      </c>
    </row>
    <row r="37" spans="1:15" ht="16">
      <c r="A37" s="54">
        <v>489909</v>
      </c>
      <c r="B37" s="55" t="s">
        <v>80</v>
      </c>
      <c r="C37" s="56">
        <v>24490</v>
      </c>
      <c r="D37" s="56">
        <v>1</v>
      </c>
      <c r="E37" s="39">
        <v>139700</v>
      </c>
      <c r="F37" s="39">
        <v>133100</v>
      </c>
      <c r="G37" s="39">
        <v>126700</v>
      </c>
      <c r="H37" s="56"/>
      <c r="I37" s="39"/>
      <c r="J37" s="54" t="s">
        <v>44</v>
      </c>
      <c r="K37" s="54" t="s">
        <v>44</v>
      </c>
      <c r="L37" s="67">
        <f t="shared" si="0"/>
        <v>54.258726899383987</v>
      </c>
      <c r="M37" s="72">
        <f t="shared" si="1"/>
        <v>121.30595482546201</v>
      </c>
      <c r="N37" s="79">
        <f t="shared" si="2"/>
        <v>133166.66666666666</v>
      </c>
      <c r="O37" s="77">
        <f t="shared" si="3"/>
        <v>0.10260457774269929</v>
      </c>
    </row>
    <row r="38" spans="1:15" ht="16">
      <c r="A38" s="54">
        <v>286491</v>
      </c>
      <c r="B38" s="55" t="s">
        <v>59</v>
      </c>
      <c r="C38" s="56">
        <v>16018</v>
      </c>
      <c r="D38" s="56">
        <v>31071</v>
      </c>
      <c r="E38" s="39">
        <v>86000</v>
      </c>
      <c r="F38" s="39">
        <v>81900</v>
      </c>
      <c r="G38" s="39">
        <v>78000</v>
      </c>
      <c r="H38" s="56"/>
      <c r="I38" s="39"/>
      <c r="J38" s="54" t="s">
        <v>44</v>
      </c>
      <c r="K38" s="54" t="s">
        <v>44</v>
      </c>
      <c r="L38" s="67">
        <f t="shared" ref="L38:L58" si="4">($C$3-$C38)/365.25</f>
        <v>77.453798767967143</v>
      </c>
      <c r="M38" s="72">
        <f t="shared" ref="M38:M58" si="5">($C$3-D38)/365.25</f>
        <v>36.240930869267622</v>
      </c>
      <c r="N38" s="79">
        <f t="shared" ref="N38:N58" si="6">AVERAGE(E38:G38)</f>
        <v>81966.666666666672</v>
      </c>
      <c r="O38" s="77">
        <f t="shared" ref="O38:O58" si="7">(E38-IF(G38="",F38,G38))/IF(G38="",F38,G38)</f>
        <v>0.10256410256410256</v>
      </c>
    </row>
    <row r="39" spans="1:15" ht="16">
      <c r="A39" s="54">
        <v>430276</v>
      </c>
      <c r="B39" s="55" t="s">
        <v>76</v>
      </c>
      <c r="C39" s="56">
        <v>29324</v>
      </c>
      <c r="D39" s="56">
        <v>31271</v>
      </c>
      <c r="E39" s="39">
        <v>103200</v>
      </c>
      <c r="F39" s="39">
        <v>98300</v>
      </c>
      <c r="G39" s="39">
        <v>93600</v>
      </c>
      <c r="H39" s="56"/>
      <c r="I39" s="39"/>
      <c r="J39" s="54" t="s">
        <v>44</v>
      </c>
      <c r="K39" s="54" t="s">
        <v>44</v>
      </c>
      <c r="L39" s="67">
        <f t="shared" si="4"/>
        <v>41.023956194387409</v>
      </c>
      <c r="M39" s="72">
        <f t="shared" si="5"/>
        <v>35.693360711841201</v>
      </c>
      <c r="N39" s="79">
        <f t="shared" si="6"/>
        <v>98366.666666666672</v>
      </c>
      <c r="O39" s="77">
        <f t="shared" si="7"/>
        <v>0.10256410256410256</v>
      </c>
    </row>
    <row r="40" spans="1:15" ht="16">
      <c r="A40" s="54">
        <v>345767</v>
      </c>
      <c r="B40" s="55" t="s">
        <v>67</v>
      </c>
      <c r="C40" s="56">
        <v>24217</v>
      </c>
      <c r="D40" s="56">
        <v>35067</v>
      </c>
      <c r="E40" s="39">
        <v>114000</v>
      </c>
      <c r="F40" s="39">
        <v>108600</v>
      </c>
      <c r="G40" s="39">
        <v>103400</v>
      </c>
      <c r="H40" s="56"/>
      <c r="I40" s="39"/>
      <c r="J40" s="54" t="s">
        <v>44</v>
      </c>
      <c r="K40" s="54" t="s">
        <v>44</v>
      </c>
      <c r="L40" s="67">
        <f t="shared" si="4"/>
        <v>55.006160164271044</v>
      </c>
      <c r="M40" s="72">
        <f t="shared" si="5"/>
        <v>25.300479123887747</v>
      </c>
      <c r="N40" s="79">
        <f t="shared" si="6"/>
        <v>108666.66666666667</v>
      </c>
      <c r="O40" s="77">
        <f t="shared" si="7"/>
        <v>0.10251450676982592</v>
      </c>
    </row>
    <row r="41" spans="1:15" ht="16">
      <c r="A41" s="54">
        <v>144983</v>
      </c>
      <c r="B41" s="55" t="s">
        <v>45</v>
      </c>
      <c r="C41" s="56">
        <v>27601</v>
      </c>
      <c r="D41" s="56">
        <v>38001</v>
      </c>
      <c r="E41" s="39">
        <v>99000</v>
      </c>
      <c r="F41" s="39">
        <v>94300</v>
      </c>
      <c r="G41" s="39">
        <v>89800</v>
      </c>
      <c r="H41" s="56"/>
      <c r="I41" s="39"/>
      <c r="J41" s="54" t="s">
        <v>44</v>
      </c>
      <c r="K41" s="54" t="s">
        <v>44</v>
      </c>
      <c r="L41" s="67">
        <f t="shared" si="4"/>
        <v>45.741273100616013</v>
      </c>
      <c r="M41" s="72">
        <f t="shared" si="5"/>
        <v>17.267624914442163</v>
      </c>
      <c r="N41" s="79">
        <f t="shared" si="6"/>
        <v>94366.666666666672</v>
      </c>
      <c r="O41" s="77">
        <f t="shared" si="7"/>
        <v>0.10244988864142539</v>
      </c>
    </row>
    <row r="42" spans="1:15" ht="16">
      <c r="A42" s="54">
        <v>426223</v>
      </c>
      <c r="B42" s="55" t="s">
        <v>75</v>
      </c>
      <c r="C42" s="56">
        <v>26191</v>
      </c>
      <c r="D42" s="56">
        <v>27116</v>
      </c>
      <c r="E42" s="39">
        <v>104400</v>
      </c>
      <c r="F42" s="39">
        <v>99400</v>
      </c>
      <c r="G42" s="39">
        <v>94700</v>
      </c>
      <c r="H42" s="56"/>
      <c r="I42" s="39"/>
      <c r="J42" s="54" t="s">
        <v>44</v>
      </c>
      <c r="K42" s="54" t="s">
        <v>44</v>
      </c>
      <c r="L42" s="67">
        <f t="shared" si="4"/>
        <v>49.601642710472277</v>
      </c>
      <c r="M42" s="72">
        <f t="shared" si="5"/>
        <v>47.069130732375086</v>
      </c>
      <c r="N42" s="79">
        <f t="shared" si="6"/>
        <v>99500</v>
      </c>
      <c r="O42" s="77">
        <f t="shared" si="7"/>
        <v>0.10242872228088701</v>
      </c>
    </row>
    <row r="43" spans="1:15" ht="16">
      <c r="A43" s="54">
        <v>340436</v>
      </c>
      <c r="B43" s="55" t="s">
        <v>66</v>
      </c>
      <c r="C43" s="56">
        <v>27791</v>
      </c>
      <c r="D43" s="56">
        <v>36129</v>
      </c>
      <c r="E43" s="39">
        <v>115200</v>
      </c>
      <c r="F43" s="39">
        <v>109700</v>
      </c>
      <c r="G43" s="39">
        <v>104500</v>
      </c>
      <c r="H43" s="56"/>
      <c r="I43" s="39"/>
      <c r="J43" s="54" t="s">
        <v>44</v>
      </c>
      <c r="K43" s="54" t="s">
        <v>44</v>
      </c>
      <c r="L43" s="67">
        <f t="shared" si="4"/>
        <v>45.221081451060918</v>
      </c>
      <c r="M43" s="72">
        <f t="shared" si="5"/>
        <v>22.392881587953458</v>
      </c>
      <c r="N43" s="79">
        <f t="shared" si="6"/>
        <v>109800</v>
      </c>
      <c r="O43" s="77">
        <f t="shared" si="7"/>
        <v>0.10239234449760766</v>
      </c>
    </row>
    <row r="44" spans="1:15" ht="16">
      <c r="A44" s="54">
        <v>300843</v>
      </c>
      <c r="B44" s="55" t="s">
        <v>61</v>
      </c>
      <c r="C44" s="56">
        <v>17659</v>
      </c>
      <c r="D44" s="56">
        <v>31876</v>
      </c>
      <c r="E44" s="39">
        <v>84000</v>
      </c>
      <c r="F44" s="39">
        <v>80000</v>
      </c>
      <c r="G44" s="39">
        <v>76200</v>
      </c>
      <c r="H44" s="56"/>
      <c r="I44" s="39"/>
      <c r="J44" s="54" t="s">
        <v>44</v>
      </c>
      <c r="K44" s="54" t="s">
        <v>44</v>
      </c>
      <c r="L44" s="67">
        <f t="shared" si="4"/>
        <v>72.960985626283374</v>
      </c>
      <c r="M44" s="72">
        <f t="shared" si="5"/>
        <v>34.036960985626287</v>
      </c>
      <c r="N44" s="79">
        <f t="shared" si="6"/>
        <v>80066.666666666672</v>
      </c>
      <c r="O44" s="77">
        <f t="shared" si="7"/>
        <v>0.10236220472440945</v>
      </c>
    </row>
    <row r="45" spans="1:15" ht="16">
      <c r="A45" s="54">
        <v>187427</v>
      </c>
      <c r="B45" s="55" t="s">
        <v>46</v>
      </c>
      <c r="C45" s="56">
        <v>21170</v>
      </c>
      <c r="D45" s="56">
        <v>37975</v>
      </c>
      <c r="E45" s="39">
        <v>98000</v>
      </c>
      <c r="F45" s="39">
        <v>93300</v>
      </c>
      <c r="G45" s="39">
        <v>88900</v>
      </c>
      <c r="H45" s="56"/>
      <c r="I45" s="39"/>
      <c r="J45" s="54" t="s">
        <v>44</v>
      </c>
      <c r="K45" s="54" t="s">
        <v>44</v>
      </c>
      <c r="L45" s="67">
        <f t="shared" si="4"/>
        <v>63.348391512662559</v>
      </c>
      <c r="M45" s="72">
        <f t="shared" si="5"/>
        <v>17.338809034907598</v>
      </c>
      <c r="N45" s="79">
        <f t="shared" si="6"/>
        <v>93400</v>
      </c>
      <c r="O45" s="77">
        <f t="shared" si="7"/>
        <v>0.10236220472440945</v>
      </c>
    </row>
    <row r="46" spans="1:15" ht="16">
      <c r="A46" s="54">
        <v>472297</v>
      </c>
      <c r="B46" s="55" t="s">
        <v>52</v>
      </c>
      <c r="C46" s="56">
        <v>33987</v>
      </c>
      <c r="D46" s="56">
        <v>38375</v>
      </c>
      <c r="E46" s="39">
        <v>141100</v>
      </c>
      <c r="F46" s="39">
        <v>134400</v>
      </c>
      <c r="G46" s="39">
        <v>128000</v>
      </c>
      <c r="H46" s="56"/>
      <c r="I46" s="39"/>
      <c r="J46" s="54" t="s">
        <v>44</v>
      </c>
      <c r="K46" s="54" t="s">
        <v>44</v>
      </c>
      <c r="L46" s="67">
        <f t="shared" si="4"/>
        <v>28.257357973990416</v>
      </c>
      <c r="M46" s="72">
        <f t="shared" si="5"/>
        <v>16.243668720054757</v>
      </c>
      <c r="N46" s="79">
        <f t="shared" si="6"/>
        <v>134500</v>
      </c>
      <c r="O46" s="77">
        <f t="shared" si="7"/>
        <v>0.10234375</v>
      </c>
    </row>
    <row r="47" spans="1:15" ht="16">
      <c r="A47" s="54">
        <v>537613</v>
      </c>
      <c r="B47" s="55" t="s">
        <v>47</v>
      </c>
      <c r="C47" s="56">
        <v>30229</v>
      </c>
      <c r="D47" s="56">
        <v>35267</v>
      </c>
      <c r="E47" s="39">
        <v>136800</v>
      </c>
      <c r="F47" s="39">
        <v>130300</v>
      </c>
      <c r="G47" s="39">
        <v>124100</v>
      </c>
      <c r="H47" s="56"/>
      <c r="I47" s="39"/>
      <c r="J47" s="54" t="s">
        <v>44</v>
      </c>
      <c r="K47" s="54" t="s">
        <v>44</v>
      </c>
      <c r="L47" s="67">
        <f t="shared" si="4"/>
        <v>38.546201232032857</v>
      </c>
      <c r="M47" s="72">
        <f t="shared" si="5"/>
        <v>24.752908966461327</v>
      </c>
      <c r="N47" s="79">
        <f t="shared" si="6"/>
        <v>130400</v>
      </c>
      <c r="O47" s="77">
        <f t="shared" si="7"/>
        <v>0.10233682514101532</v>
      </c>
    </row>
    <row r="48" spans="1:15" ht="16">
      <c r="A48" s="54">
        <v>320387</v>
      </c>
      <c r="B48" s="55" t="s">
        <v>65</v>
      </c>
      <c r="C48" s="56">
        <v>25791</v>
      </c>
      <c r="D48" s="56">
        <v>35220</v>
      </c>
      <c r="E48" s="39">
        <v>116400</v>
      </c>
      <c r="F48" s="39">
        <v>110900</v>
      </c>
      <c r="G48" s="39">
        <v>105600</v>
      </c>
      <c r="H48" s="56"/>
      <c r="I48" s="39"/>
      <c r="J48" s="54" t="s">
        <v>44</v>
      </c>
      <c r="K48" s="54" t="s">
        <v>44</v>
      </c>
      <c r="L48" s="67">
        <f t="shared" si="4"/>
        <v>50.696783025325118</v>
      </c>
      <c r="M48" s="72">
        <f t="shared" si="5"/>
        <v>24.881587953456538</v>
      </c>
      <c r="N48" s="79">
        <f t="shared" si="6"/>
        <v>110966.66666666667</v>
      </c>
      <c r="O48" s="77">
        <f t="shared" si="7"/>
        <v>0.10227272727272728</v>
      </c>
    </row>
    <row r="49" spans="1:15" ht="16">
      <c r="A49" s="54">
        <v>189508</v>
      </c>
      <c r="B49" s="55" t="s">
        <v>47</v>
      </c>
      <c r="C49" s="56">
        <v>30229</v>
      </c>
      <c r="D49" s="56">
        <v>35020</v>
      </c>
      <c r="E49" s="39">
        <v>97000</v>
      </c>
      <c r="F49" s="39">
        <v>92400</v>
      </c>
      <c r="G49" s="39">
        <v>88000</v>
      </c>
      <c r="H49" s="56"/>
      <c r="I49" s="39"/>
      <c r="J49" s="54" t="s">
        <v>44</v>
      </c>
      <c r="K49" s="54" t="s">
        <v>44</v>
      </c>
      <c r="L49" s="67">
        <f t="shared" si="4"/>
        <v>38.546201232032857</v>
      </c>
      <c r="M49" s="72">
        <f t="shared" si="5"/>
        <v>25.429158110882955</v>
      </c>
      <c r="N49" s="79">
        <f t="shared" si="6"/>
        <v>92466.666666666672</v>
      </c>
      <c r="O49" s="77">
        <f t="shared" si="7"/>
        <v>0.10227272727272728</v>
      </c>
    </row>
    <row r="50" spans="1:15" ht="16">
      <c r="A50" s="54">
        <v>199741</v>
      </c>
      <c r="B50" s="55" t="s">
        <v>48</v>
      </c>
      <c r="C50" s="56">
        <v>16439</v>
      </c>
      <c r="D50" s="56">
        <v>35929</v>
      </c>
      <c r="E50" s="39">
        <v>96000</v>
      </c>
      <c r="F50" s="39">
        <v>91400</v>
      </c>
      <c r="G50" s="39">
        <v>87100</v>
      </c>
      <c r="H50" s="56"/>
      <c r="I50" s="39"/>
      <c r="J50" s="54" t="s">
        <v>44</v>
      </c>
      <c r="K50" s="54" t="s">
        <v>44</v>
      </c>
      <c r="L50" s="67">
        <f t="shared" si="4"/>
        <v>76.301163586584536</v>
      </c>
      <c r="M50" s="72">
        <f t="shared" si="5"/>
        <v>22.940451745379878</v>
      </c>
      <c r="N50" s="79">
        <f t="shared" si="6"/>
        <v>91500</v>
      </c>
      <c r="O50" s="77">
        <f t="shared" si="7"/>
        <v>0.10218140068886337</v>
      </c>
    </row>
    <row r="51" spans="1:15" ht="16">
      <c r="A51" s="54">
        <v>422365</v>
      </c>
      <c r="B51" s="55" t="s">
        <v>73</v>
      </c>
      <c r="C51" s="56">
        <v>21074</v>
      </c>
      <c r="D51" s="56">
        <v>40539</v>
      </c>
      <c r="E51" s="39">
        <v>106800</v>
      </c>
      <c r="F51" s="39">
        <v>101700</v>
      </c>
      <c r="G51" s="39">
        <v>96900</v>
      </c>
      <c r="H51" s="56"/>
      <c r="I51" s="39"/>
      <c r="J51" s="54" t="s">
        <v>44</v>
      </c>
      <c r="K51" s="54" t="s">
        <v>44</v>
      </c>
      <c r="L51" s="67">
        <f t="shared" si="4"/>
        <v>63.611225188227245</v>
      </c>
      <c r="M51" s="72">
        <f t="shared" si="5"/>
        <v>10.318959616700889</v>
      </c>
      <c r="N51" s="79">
        <f t="shared" si="6"/>
        <v>101800</v>
      </c>
      <c r="O51" s="77">
        <f t="shared" si="7"/>
        <v>0.1021671826625387</v>
      </c>
    </row>
    <row r="52" spans="1:15" ht="16">
      <c r="A52" s="54">
        <v>313615</v>
      </c>
      <c r="B52" s="55" t="s">
        <v>64</v>
      </c>
      <c r="C52" s="56">
        <v>34187</v>
      </c>
      <c r="D52" s="56">
        <v>38175</v>
      </c>
      <c r="E52" s="39">
        <v>117600</v>
      </c>
      <c r="F52" s="39">
        <v>112000</v>
      </c>
      <c r="G52" s="39">
        <v>106700</v>
      </c>
      <c r="H52" s="56"/>
      <c r="I52" s="39"/>
      <c r="J52" s="54" t="s">
        <v>44</v>
      </c>
      <c r="K52" s="54" t="s">
        <v>44</v>
      </c>
      <c r="L52" s="67">
        <f t="shared" si="4"/>
        <v>27.709787816563999</v>
      </c>
      <c r="M52" s="72">
        <f t="shared" si="5"/>
        <v>16.791238877481177</v>
      </c>
      <c r="N52" s="79">
        <f t="shared" si="6"/>
        <v>112100</v>
      </c>
      <c r="O52" s="77">
        <f t="shared" si="7"/>
        <v>0.1021555763823805</v>
      </c>
    </row>
    <row r="53" spans="1:15" ht="16">
      <c r="A53" s="54">
        <v>205217</v>
      </c>
      <c r="B53" s="55" t="s">
        <v>49</v>
      </c>
      <c r="C53" s="56">
        <v>17620</v>
      </c>
      <c r="D53" s="56">
        <v>34867</v>
      </c>
      <c r="E53" s="39">
        <v>95000</v>
      </c>
      <c r="F53" s="39">
        <v>90500</v>
      </c>
      <c r="G53" s="39">
        <v>86200</v>
      </c>
      <c r="H53" s="56"/>
      <c r="I53" s="39"/>
      <c r="J53" s="54" t="s">
        <v>44</v>
      </c>
      <c r="K53" s="54" t="s">
        <v>44</v>
      </c>
      <c r="L53" s="67">
        <f t="shared" si="4"/>
        <v>73.067761806981522</v>
      </c>
      <c r="M53" s="72">
        <f t="shared" si="5"/>
        <v>25.848049281314168</v>
      </c>
      <c r="N53" s="79">
        <f t="shared" si="6"/>
        <v>90566.666666666672</v>
      </c>
      <c r="O53" s="77">
        <f t="shared" si="7"/>
        <v>0.10208816705336426</v>
      </c>
    </row>
    <row r="54" spans="1:15" ht="16">
      <c r="A54" s="54">
        <v>489933</v>
      </c>
      <c r="B54" s="55" t="s">
        <v>81</v>
      </c>
      <c r="C54" s="56">
        <v>22158</v>
      </c>
      <c r="D54" s="56">
        <v>36329</v>
      </c>
      <c r="E54" s="39">
        <v>138200</v>
      </c>
      <c r="F54" s="39">
        <v>131600</v>
      </c>
      <c r="G54" s="39">
        <v>125400</v>
      </c>
      <c r="H54" s="56"/>
      <c r="I54" s="39"/>
      <c r="J54" s="54" t="s">
        <v>44</v>
      </c>
      <c r="K54" s="54" t="s">
        <v>44</v>
      </c>
      <c r="L54" s="67">
        <f t="shared" si="4"/>
        <v>60.643394934976044</v>
      </c>
      <c r="M54" s="72">
        <f t="shared" si="5"/>
        <v>21.845311430527037</v>
      </c>
      <c r="N54" s="79">
        <f t="shared" si="6"/>
        <v>131733.33333333334</v>
      </c>
      <c r="O54" s="77">
        <f t="shared" si="7"/>
        <v>0.10207336523125997</v>
      </c>
    </row>
    <row r="55" spans="1:15" ht="16">
      <c r="A55" s="54">
        <v>406300</v>
      </c>
      <c r="B55" s="55" t="s">
        <v>72</v>
      </c>
      <c r="C55" s="56">
        <v>1</v>
      </c>
      <c r="D55" s="56">
        <v>40273</v>
      </c>
      <c r="E55" s="39">
        <v>108000</v>
      </c>
      <c r="F55" s="39">
        <v>102900</v>
      </c>
      <c r="G55" s="39">
        <v>98000</v>
      </c>
      <c r="H55" s="56"/>
      <c r="I55" s="39"/>
      <c r="J55" s="54" t="s">
        <v>44</v>
      </c>
      <c r="K55" s="54" t="s">
        <v>44</v>
      </c>
      <c r="L55" s="67">
        <f t="shared" si="4"/>
        <v>121.30595482546201</v>
      </c>
      <c r="M55" s="72">
        <f t="shared" si="5"/>
        <v>11.047227926078028</v>
      </c>
      <c r="N55" s="79">
        <f t="shared" si="6"/>
        <v>102966.66666666667</v>
      </c>
      <c r="O55" s="77">
        <f t="shared" si="7"/>
        <v>0.10204081632653061</v>
      </c>
    </row>
    <row r="56" spans="1:15" ht="16">
      <c r="A56" s="54">
        <v>310267</v>
      </c>
      <c r="B56" s="55" t="s">
        <v>63</v>
      </c>
      <c r="C56" s="56">
        <v>23532</v>
      </c>
      <c r="D56" s="56">
        <v>38201</v>
      </c>
      <c r="E56" s="39">
        <v>118800</v>
      </c>
      <c r="F56" s="39">
        <v>113100</v>
      </c>
      <c r="G56" s="39">
        <v>107800</v>
      </c>
      <c r="H56" s="56"/>
      <c r="I56" s="39"/>
      <c r="J56" s="54" t="s">
        <v>44</v>
      </c>
      <c r="K56" s="54" t="s">
        <v>44</v>
      </c>
      <c r="L56" s="67">
        <f t="shared" si="4"/>
        <v>56.881587953456538</v>
      </c>
      <c r="M56" s="72">
        <f t="shared" si="5"/>
        <v>16.720054757015742</v>
      </c>
      <c r="N56" s="79">
        <f t="shared" si="6"/>
        <v>113233.33333333333</v>
      </c>
      <c r="O56" s="77">
        <f t="shared" si="7"/>
        <v>0.10204081632653061</v>
      </c>
    </row>
    <row r="57" spans="1:15" ht="16">
      <c r="A57" s="54">
        <v>462488</v>
      </c>
      <c r="B57" s="55" t="s">
        <v>79</v>
      </c>
      <c r="C57" s="56">
        <v>22481</v>
      </c>
      <c r="D57" s="56">
        <v>38401</v>
      </c>
      <c r="E57" s="39">
        <v>142600</v>
      </c>
      <c r="F57" s="39">
        <v>135700</v>
      </c>
      <c r="G57" s="39">
        <v>129400</v>
      </c>
      <c r="H57" s="56"/>
      <c r="I57" s="39"/>
      <c r="J57" s="54" t="s">
        <v>44</v>
      </c>
      <c r="K57" s="54" t="s">
        <v>44</v>
      </c>
      <c r="L57" s="67">
        <f t="shared" si="4"/>
        <v>59.759069130732378</v>
      </c>
      <c r="M57" s="72">
        <f t="shared" si="5"/>
        <v>16.172484599589321</v>
      </c>
      <c r="N57" s="79">
        <f t="shared" si="6"/>
        <v>135900</v>
      </c>
      <c r="O57" s="77">
        <f t="shared" si="7"/>
        <v>0.10200927357032458</v>
      </c>
    </row>
    <row r="58" spans="1:15" ht="16">
      <c r="A58" s="54">
        <v>218201</v>
      </c>
      <c r="B58" s="55" t="s">
        <v>51</v>
      </c>
      <c r="C58" s="56">
        <v>15818</v>
      </c>
      <c r="D58" s="56">
        <v>35362</v>
      </c>
      <c r="E58" s="39">
        <v>93000</v>
      </c>
      <c r="F58" s="39">
        <v>88600</v>
      </c>
      <c r="G58" s="39">
        <v>84400</v>
      </c>
      <c r="H58" s="56"/>
      <c r="I58" s="39"/>
      <c r="J58" s="54" t="s">
        <v>44</v>
      </c>
      <c r="K58" s="54" t="s">
        <v>44</v>
      </c>
      <c r="L58" s="67">
        <f t="shared" si="4"/>
        <v>78.001368925393564</v>
      </c>
      <c r="M58" s="72">
        <f t="shared" si="5"/>
        <v>24.492813141683779</v>
      </c>
      <c r="N58" s="79">
        <f t="shared" si="6"/>
        <v>88666.666666666672</v>
      </c>
      <c r="O58" s="77">
        <f t="shared" si="7"/>
        <v>0.1018957345971564</v>
      </c>
    </row>
  </sheetData>
  <sortState ref="A6:O58">
    <sortCondition descending="1" ref="O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86FD-C24A-F04B-A1CF-9E79B9D12C7E}">
  <sheetPr>
    <pageSetUpPr fitToPage="1"/>
  </sheetPr>
  <dimension ref="A1:O58"/>
  <sheetViews>
    <sheetView topLeftCell="A6" workbookViewId="0">
      <selection activeCell="A7" sqref="A7"/>
    </sheetView>
  </sheetViews>
  <sheetFormatPr baseColWidth="10" defaultRowHeight="16"/>
  <cols>
    <col min="2" max="2" width="17.6640625" customWidth="1"/>
  </cols>
  <sheetData>
    <row r="1" spans="1:15">
      <c r="O1" s="29"/>
    </row>
    <row r="2" spans="1:15">
      <c r="A2" s="48" t="s">
        <v>27</v>
      </c>
      <c r="O2" s="29"/>
    </row>
    <row r="3" spans="1:15">
      <c r="O3" s="29"/>
    </row>
    <row r="4" spans="1:15" ht="17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9">
      <c r="A5" s="31" t="s">
        <v>28</v>
      </c>
      <c r="B5" s="32" t="s">
        <v>29</v>
      </c>
      <c r="C5" s="33" t="s">
        <v>30</v>
      </c>
      <c r="D5" s="32" t="s">
        <v>31</v>
      </c>
      <c r="E5" s="32" t="s">
        <v>32</v>
      </c>
      <c r="F5" s="32" t="s">
        <v>33</v>
      </c>
      <c r="G5" s="32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2" t="s">
        <v>39</v>
      </c>
      <c r="M5" s="32" t="s">
        <v>40</v>
      </c>
      <c r="N5" s="35" t="s">
        <v>41</v>
      </c>
      <c r="O5" s="35" t="s">
        <v>42</v>
      </c>
    </row>
    <row r="6" spans="1:15">
      <c r="A6" s="36">
        <v>123451</v>
      </c>
      <c r="B6" s="37" t="s">
        <v>96</v>
      </c>
      <c r="C6" s="38">
        <v>13789</v>
      </c>
      <c r="D6" s="38"/>
      <c r="E6" s="39"/>
      <c r="F6" s="39"/>
      <c r="G6" s="39"/>
      <c r="H6" s="38">
        <v>37530</v>
      </c>
      <c r="I6" s="39">
        <v>7800</v>
      </c>
      <c r="J6" s="36" t="s">
        <v>91</v>
      </c>
      <c r="K6" s="36" t="s">
        <v>91</v>
      </c>
      <c r="L6" s="29"/>
      <c r="M6" s="29"/>
      <c r="N6" s="29"/>
      <c r="O6" s="29"/>
    </row>
    <row r="7" spans="1:15">
      <c r="A7" s="36">
        <v>123465</v>
      </c>
      <c r="B7" s="37" t="s">
        <v>95</v>
      </c>
      <c r="C7" s="38">
        <v>16803</v>
      </c>
      <c r="D7" s="38"/>
      <c r="E7" s="39"/>
      <c r="F7" s="39"/>
      <c r="G7" s="39"/>
      <c r="H7" s="38">
        <v>40544</v>
      </c>
      <c r="I7" s="39">
        <v>10349</v>
      </c>
      <c r="J7" s="36" t="s">
        <v>91</v>
      </c>
      <c r="K7" s="36" t="s">
        <v>91</v>
      </c>
      <c r="L7" s="29"/>
      <c r="M7" s="29"/>
      <c r="N7" s="29"/>
      <c r="O7" s="29"/>
    </row>
    <row r="8" spans="1:15">
      <c r="A8" s="36">
        <v>123466</v>
      </c>
      <c r="B8" s="37" t="s">
        <v>94</v>
      </c>
      <c r="C8" s="38">
        <v>22098</v>
      </c>
      <c r="D8" s="38"/>
      <c r="E8" s="39"/>
      <c r="F8" s="39"/>
      <c r="G8" s="39"/>
      <c r="H8" s="38">
        <v>45839</v>
      </c>
      <c r="I8" s="39">
        <v>15804</v>
      </c>
      <c r="J8" s="36" t="s">
        <v>89</v>
      </c>
      <c r="K8" s="36" t="s">
        <v>89</v>
      </c>
      <c r="L8" s="29"/>
      <c r="M8" s="29"/>
      <c r="N8" s="29"/>
      <c r="O8" s="29"/>
    </row>
    <row r="9" spans="1:15">
      <c r="A9" s="36">
        <v>123472</v>
      </c>
      <c r="B9" s="37" t="s">
        <v>93</v>
      </c>
      <c r="C9" s="38">
        <v>19725</v>
      </c>
      <c r="D9" s="38"/>
      <c r="E9" s="39"/>
      <c r="F9" s="39"/>
      <c r="G9" s="39"/>
      <c r="H9" s="38">
        <v>43466</v>
      </c>
      <c r="I9" s="39">
        <v>5840</v>
      </c>
      <c r="J9" s="36" t="s">
        <v>89</v>
      </c>
      <c r="K9" s="36" t="s">
        <v>44</v>
      </c>
      <c r="L9" s="29"/>
      <c r="M9" s="29"/>
      <c r="N9" s="29"/>
      <c r="O9" s="29"/>
    </row>
    <row r="10" spans="1:15">
      <c r="A10" s="36">
        <v>123484</v>
      </c>
      <c r="B10" s="37" t="s">
        <v>92</v>
      </c>
      <c r="C10" s="38">
        <v>18203</v>
      </c>
      <c r="D10" s="38"/>
      <c r="E10" s="39"/>
      <c r="F10" s="39"/>
      <c r="G10" s="39"/>
      <c r="H10" s="38">
        <v>41944</v>
      </c>
      <c r="I10" s="39">
        <v>9625</v>
      </c>
      <c r="J10" s="36" t="s">
        <v>91</v>
      </c>
      <c r="K10" s="36" t="s">
        <v>44</v>
      </c>
      <c r="L10" s="29"/>
      <c r="M10" s="29"/>
      <c r="N10" s="29"/>
      <c r="O10" s="29"/>
    </row>
    <row r="11" spans="1:15">
      <c r="A11" s="36">
        <v>123485</v>
      </c>
      <c r="B11" s="37" t="s">
        <v>90</v>
      </c>
      <c r="C11" s="38">
        <v>16254</v>
      </c>
      <c r="D11" s="38"/>
      <c r="E11" s="39"/>
      <c r="F11" s="39"/>
      <c r="G11" s="39"/>
      <c r="H11" s="38">
        <v>39995</v>
      </c>
      <c r="I11" s="39">
        <v>18047</v>
      </c>
      <c r="J11" s="36" t="s">
        <v>91</v>
      </c>
      <c r="K11" s="36" t="s">
        <v>91</v>
      </c>
      <c r="L11" s="29"/>
      <c r="M11" s="29"/>
      <c r="N11" s="29"/>
      <c r="O11" s="29"/>
    </row>
    <row r="12" spans="1:15">
      <c r="A12" s="36">
        <v>123486</v>
      </c>
      <c r="B12" s="37" t="s">
        <v>88</v>
      </c>
      <c r="C12" s="38">
        <v>19725</v>
      </c>
      <c r="D12" s="38"/>
      <c r="E12" s="39"/>
      <c r="F12" s="39"/>
      <c r="G12" s="39"/>
      <c r="H12" s="38">
        <v>43466</v>
      </c>
      <c r="I12" s="39">
        <v>8990</v>
      </c>
      <c r="J12" s="36" t="s">
        <v>89</v>
      </c>
      <c r="K12" s="36" t="s">
        <v>89</v>
      </c>
      <c r="L12" s="29"/>
      <c r="M12" s="29"/>
      <c r="N12" s="29"/>
      <c r="O12" s="29"/>
    </row>
    <row r="13" spans="1:15">
      <c r="A13" s="36">
        <v>123491</v>
      </c>
      <c r="B13" s="37" t="s">
        <v>43</v>
      </c>
      <c r="C13" s="38">
        <v>24017</v>
      </c>
      <c r="D13" s="38">
        <v>34809</v>
      </c>
      <c r="E13" s="39">
        <v>250000</v>
      </c>
      <c r="F13" s="39">
        <v>230000</v>
      </c>
      <c r="G13" s="39">
        <v>210000</v>
      </c>
      <c r="H13" s="38"/>
      <c r="I13" s="39"/>
      <c r="J13" s="36" t="s">
        <v>44</v>
      </c>
      <c r="K13" s="36" t="s">
        <v>44</v>
      </c>
      <c r="L13" s="29"/>
      <c r="M13" s="29"/>
      <c r="N13" s="29"/>
      <c r="O13" s="29"/>
    </row>
    <row r="14" spans="1:15">
      <c r="A14" s="36">
        <v>144983</v>
      </c>
      <c r="B14" s="37" t="s">
        <v>45</v>
      </c>
      <c r="C14" s="38">
        <v>27601</v>
      </c>
      <c r="D14" s="38">
        <v>38001</v>
      </c>
      <c r="E14" s="39">
        <v>99000</v>
      </c>
      <c r="F14" s="39">
        <v>94300</v>
      </c>
      <c r="G14" s="39">
        <v>89800</v>
      </c>
      <c r="H14" s="38"/>
      <c r="I14" s="39"/>
      <c r="J14" s="36" t="s">
        <v>44</v>
      </c>
      <c r="K14" s="36" t="s">
        <v>44</v>
      </c>
      <c r="L14" s="29"/>
      <c r="M14" s="29"/>
      <c r="N14" s="29"/>
      <c r="O14" s="29"/>
    </row>
    <row r="15" spans="1:15">
      <c r="A15" s="36">
        <v>187427</v>
      </c>
      <c r="B15" s="37" t="s">
        <v>46</v>
      </c>
      <c r="C15" s="38">
        <v>21170</v>
      </c>
      <c r="D15" s="38">
        <v>37975</v>
      </c>
      <c r="E15" s="39">
        <v>98000</v>
      </c>
      <c r="F15" s="39">
        <v>93300</v>
      </c>
      <c r="G15" s="39">
        <v>88900</v>
      </c>
      <c r="H15" s="38"/>
      <c r="I15" s="39"/>
      <c r="J15" s="36" t="s">
        <v>44</v>
      </c>
      <c r="K15" s="36" t="s">
        <v>44</v>
      </c>
      <c r="L15" s="29"/>
      <c r="M15" s="29"/>
      <c r="N15" s="29"/>
      <c r="O15" s="29"/>
    </row>
    <row r="16" spans="1:15">
      <c r="A16" s="36">
        <v>189508</v>
      </c>
      <c r="B16" s="37" t="s">
        <v>47</v>
      </c>
      <c r="C16" s="38">
        <v>30229</v>
      </c>
      <c r="D16" s="38">
        <v>35020</v>
      </c>
      <c r="E16" s="39">
        <v>97000</v>
      </c>
      <c r="F16" s="39">
        <v>92400</v>
      </c>
      <c r="G16" s="39">
        <v>88000</v>
      </c>
      <c r="H16" s="38"/>
      <c r="I16" s="39"/>
      <c r="J16" s="36" t="s">
        <v>44</v>
      </c>
      <c r="K16" s="36" t="s">
        <v>44</v>
      </c>
      <c r="L16" s="29"/>
      <c r="M16" s="29"/>
      <c r="N16" s="29"/>
      <c r="O16" s="29"/>
    </row>
    <row r="17" spans="1:15">
      <c r="A17" s="36">
        <v>199741</v>
      </c>
      <c r="B17" s="37" t="s">
        <v>48</v>
      </c>
      <c r="C17" s="38">
        <v>16439</v>
      </c>
      <c r="D17" s="38">
        <v>35929</v>
      </c>
      <c r="E17" s="39">
        <v>96000</v>
      </c>
      <c r="F17" s="39">
        <v>91400</v>
      </c>
      <c r="G17" s="39">
        <v>87100</v>
      </c>
      <c r="H17" s="38"/>
      <c r="I17" s="39"/>
      <c r="J17" s="36" t="s">
        <v>44</v>
      </c>
      <c r="K17" s="36" t="s">
        <v>44</v>
      </c>
      <c r="L17" s="29"/>
      <c r="M17" s="29"/>
      <c r="N17" s="29"/>
      <c r="O17" s="29"/>
    </row>
    <row r="18" spans="1:15">
      <c r="A18" s="36">
        <v>205217</v>
      </c>
      <c r="B18" s="37" t="s">
        <v>49</v>
      </c>
      <c r="C18" s="38">
        <v>17620</v>
      </c>
      <c r="D18" s="38">
        <v>34867</v>
      </c>
      <c r="E18" s="39">
        <v>95000</v>
      </c>
      <c r="F18" s="39">
        <v>90500</v>
      </c>
      <c r="G18" s="39">
        <v>86200</v>
      </c>
      <c r="H18" s="38"/>
      <c r="I18" s="39"/>
      <c r="J18" s="36" t="s">
        <v>44</v>
      </c>
      <c r="K18" s="36" t="s">
        <v>44</v>
      </c>
      <c r="L18" s="29"/>
      <c r="M18" s="29"/>
      <c r="N18" s="29"/>
      <c r="O18" s="29"/>
    </row>
    <row r="19" spans="1:15">
      <c r="A19" s="36">
        <v>206418</v>
      </c>
      <c r="B19" s="37" t="s">
        <v>50</v>
      </c>
      <c r="C19" s="38">
        <v>20874</v>
      </c>
      <c r="D19" s="38">
        <v>40497</v>
      </c>
      <c r="E19" s="39">
        <v>320000</v>
      </c>
      <c r="F19" s="39">
        <v>32000</v>
      </c>
      <c r="G19" s="39"/>
      <c r="H19" s="38"/>
      <c r="I19" s="39"/>
      <c r="J19" s="36" t="s">
        <v>44</v>
      </c>
      <c r="K19" s="36" t="s">
        <v>44</v>
      </c>
      <c r="L19" s="29"/>
      <c r="M19" s="29"/>
      <c r="N19" s="29"/>
      <c r="O19" s="29"/>
    </row>
    <row r="20" spans="1:15">
      <c r="A20" s="36">
        <v>218201</v>
      </c>
      <c r="B20" s="37" t="s">
        <v>51</v>
      </c>
      <c r="C20" s="38">
        <v>15818</v>
      </c>
      <c r="D20" s="38">
        <v>35362</v>
      </c>
      <c r="E20" s="39">
        <v>93000</v>
      </c>
      <c r="F20" s="39">
        <v>88600</v>
      </c>
      <c r="G20" s="39">
        <v>84400</v>
      </c>
      <c r="H20" s="38"/>
      <c r="I20" s="39"/>
      <c r="J20" s="36" t="s">
        <v>44</v>
      </c>
      <c r="K20" s="36" t="s">
        <v>44</v>
      </c>
      <c r="L20" s="29"/>
      <c r="M20" s="29"/>
      <c r="N20" s="29"/>
      <c r="O20" s="29"/>
    </row>
    <row r="21" spans="1:15">
      <c r="A21" s="36">
        <v>225139</v>
      </c>
      <c r="B21" s="37" t="s">
        <v>52</v>
      </c>
      <c r="C21" s="38">
        <v>33987</v>
      </c>
      <c r="D21" s="38">
        <v>41074</v>
      </c>
      <c r="E21" s="39">
        <v>92000</v>
      </c>
      <c r="F21" s="39">
        <v>40000</v>
      </c>
      <c r="G21" s="39"/>
      <c r="H21" s="38"/>
      <c r="I21" s="39"/>
      <c r="J21" s="36" t="s">
        <v>44</v>
      </c>
      <c r="K21" s="36" t="s">
        <v>44</v>
      </c>
      <c r="L21" s="29"/>
      <c r="M21" s="29"/>
      <c r="N21" s="29"/>
      <c r="O21" s="29"/>
    </row>
    <row r="22" spans="1:15">
      <c r="A22" s="36">
        <v>232072</v>
      </c>
      <c r="B22" s="37" t="s">
        <v>53</v>
      </c>
      <c r="C22" s="38">
        <v>24290</v>
      </c>
      <c r="D22" s="38">
        <v>39634</v>
      </c>
      <c r="E22" s="39">
        <v>91000</v>
      </c>
      <c r="F22" s="39">
        <v>86700</v>
      </c>
      <c r="G22" s="39">
        <v>82500</v>
      </c>
      <c r="H22" s="38"/>
      <c r="I22" s="39"/>
      <c r="J22" s="36" t="s">
        <v>44</v>
      </c>
      <c r="K22" s="36" t="s">
        <v>44</v>
      </c>
      <c r="L22" s="29"/>
      <c r="M22" s="29"/>
      <c r="N22" s="29"/>
      <c r="O22" s="29"/>
    </row>
    <row r="23" spans="1:15">
      <c r="A23" s="36">
        <v>250067</v>
      </c>
      <c r="B23" s="37" t="s">
        <v>54</v>
      </c>
      <c r="C23" s="38" t="s">
        <v>55</v>
      </c>
      <c r="D23" s="38">
        <v>40073</v>
      </c>
      <c r="E23" s="39">
        <v>90000</v>
      </c>
      <c r="F23" s="39">
        <v>85700</v>
      </c>
      <c r="G23" s="39">
        <v>81600</v>
      </c>
      <c r="H23" s="38"/>
      <c r="I23" s="39"/>
      <c r="J23" s="36" t="s">
        <v>44</v>
      </c>
      <c r="K23" s="36" t="s">
        <v>44</v>
      </c>
      <c r="L23" s="29"/>
      <c r="M23" s="29"/>
      <c r="N23" s="29"/>
      <c r="O23" s="29"/>
    </row>
    <row r="24" spans="1:15">
      <c r="A24" s="36">
        <v>253862</v>
      </c>
      <c r="B24" s="37" t="s">
        <v>56</v>
      </c>
      <c r="C24" s="38">
        <v>23332</v>
      </c>
      <c r="D24" s="38">
        <v>40339</v>
      </c>
      <c r="E24" s="39">
        <v>89000</v>
      </c>
      <c r="F24" s="39">
        <v>84800</v>
      </c>
      <c r="G24" s="39">
        <v>80700</v>
      </c>
      <c r="H24" s="38"/>
      <c r="I24" s="39"/>
      <c r="J24" s="36" t="s">
        <v>44</v>
      </c>
      <c r="K24" s="36" t="s">
        <v>44</v>
      </c>
      <c r="L24" s="29"/>
      <c r="M24" s="29"/>
      <c r="N24" s="29"/>
      <c r="O24" s="29"/>
    </row>
    <row r="25" spans="1:15">
      <c r="A25" s="36">
        <v>255179</v>
      </c>
      <c r="B25" s="37" t="s">
        <v>57</v>
      </c>
      <c r="C25" s="38">
        <v>22281</v>
      </c>
      <c r="D25" s="38">
        <v>40774</v>
      </c>
      <c r="E25" s="39">
        <v>88000</v>
      </c>
      <c r="F25" s="39">
        <v>83800</v>
      </c>
      <c r="G25" s="39">
        <v>40000</v>
      </c>
      <c r="H25" s="38"/>
      <c r="I25" s="39"/>
      <c r="J25" s="36" t="s">
        <v>44</v>
      </c>
      <c r="K25" s="36" t="s">
        <v>44</v>
      </c>
      <c r="L25" s="29"/>
      <c r="M25" s="29"/>
      <c r="N25" s="29"/>
      <c r="O25" s="29"/>
    </row>
    <row r="26" spans="1:15">
      <c r="A26" s="36">
        <v>258130</v>
      </c>
      <c r="B26" s="37" t="s">
        <v>58</v>
      </c>
      <c r="C26" s="38">
        <v>29124</v>
      </c>
      <c r="D26" s="38">
        <v>29006</v>
      </c>
      <c r="E26" s="39">
        <v>87000</v>
      </c>
      <c r="F26" s="39">
        <v>82900</v>
      </c>
      <c r="G26" s="39">
        <v>78900</v>
      </c>
      <c r="H26" s="38"/>
      <c r="I26" s="39"/>
      <c r="J26" s="36" t="s">
        <v>44</v>
      </c>
      <c r="K26" s="36" t="s">
        <v>44</v>
      </c>
      <c r="L26" s="29"/>
      <c r="M26" s="29"/>
      <c r="N26" s="29"/>
      <c r="O26" s="29"/>
    </row>
    <row r="27" spans="1:15">
      <c r="A27" s="36">
        <v>286491</v>
      </c>
      <c r="B27" s="37" t="s">
        <v>59</v>
      </c>
      <c r="C27" s="38">
        <v>16018</v>
      </c>
      <c r="D27" s="38">
        <v>31071</v>
      </c>
      <c r="E27" s="39">
        <v>86000</v>
      </c>
      <c r="F27" s="39">
        <v>81900</v>
      </c>
      <c r="G27" s="39">
        <v>78000</v>
      </c>
      <c r="H27" s="38"/>
      <c r="I27" s="39"/>
      <c r="J27" s="36" t="s">
        <v>44</v>
      </c>
      <c r="K27" s="36" t="s">
        <v>44</v>
      </c>
      <c r="L27" s="29"/>
      <c r="M27" s="29"/>
      <c r="N27" s="29"/>
      <c r="O27" s="29"/>
    </row>
    <row r="28" spans="1:15">
      <c r="A28" s="36">
        <v>290999</v>
      </c>
      <c r="B28" s="37" t="s">
        <v>60</v>
      </c>
      <c r="C28" s="38">
        <v>25991</v>
      </c>
      <c r="D28" s="38">
        <v>41600</v>
      </c>
      <c r="E28" s="39">
        <v>85000</v>
      </c>
      <c r="F28" s="39">
        <v>2000</v>
      </c>
      <c r="G28" s="39"/>
      <c r="H28" s="38"/>
      <c r="I28" s="39"/>
      <c r="J28" s="36" t="s">
        <v>44</v>
      </c>
      <c r="K28" s="36"/>
      <c r="L28" s="29"/>
      <c r="M28" s="29"/>
      <c r="N28" s="29"/>
      <c r="O28" s="29"/>
    </row>
    <row r="29" spans="1:15">
      <c r="A29" s="36">
        <v>300843</v>
      </c>
      <c r="B29" s="37" t="s">
        <v>61</v>
      </c>
      <c r="C29" s="38">
        <v>17659</v>
      </c>
      <c r="D29" s="38">
        <v>31876</v>
      </c>
      <c r="E29" s="39">
        <v>84000</v>
      </c>
      <c r="F29" s="39">
        <v>80000</v>
      </c>
      <c r="G29" s="39">
        <v>76200</v>
      </c>
      <c r="H29" s="38"/>
      <c r="I29" s="39"/>
      <c r="J29" s="36" t="s">
        <v>44</v>
      </c>
      <c r="K29" s="36" t="s">
        <v>44</v>
      </c>
      <c r="L29" s="29"/>
      <c r="M29" s="29"/>
      <c r="N29" s="29"/>
      <c r="O29" s="29"/>
    </row>
    <row r="30" spans="1:15">
      <c r="A30" s="36">
        <v>302798</v>
      </c>
      <c r="B30" s="37" t="s">
        <v>62</v>
      </c>
      <c r="C30" s="38">
        <v>28924</v>
      </c>
      <c r="D30" s="38">
        <v>35009</v>
      </c>
      <c r="E30" s="39">
        <v>300000</v>
      </c>
      <c r="F30" s="39">
        <v>276000</v>
      </c>
      <c r="G30" s="39">
        <v>252000</v>
      </c>
      <c r="H30" s="38"/>
      <c r="I30" s="39"/>
      <c r="J30" s="36" t="s">
        <v>44</v>
      </c>
      <c r="K30" s="36" t="s">
        <v>44</v>
      </c>
      <c r="L30" s="29"/>
      <c r="M30" s="29"/>
      <c r="N30" s="29"/>
      <c r="O30" s="29"/>
    </row>
    <row r="31" spans="1:15">
      <c r="A31" s="36">
        <v>310267</v>
      </c>
      <c r="B31" s="37" t="s">
        <v>63</v>
      </c>
      <c r="C31" s="38">
        <v>23532</v>
      </c>
      <c r="D31" s="38">
        <v>38201</v>
      </c>
      <c r="E31" s="39">
        <v>118800</v>
      </c>
      <c r="F31" s="39">
        <v>113100</v>
      </c>
      <c r="G31" s="39">
        <v>107800</v>
      </c>
      <c r="H31" s="38"/>
      <c r="I31" s="39"/>
      <c r="J31" s="36" t="s">
        <v>44</v>
      </c>
      <c r="K31" s="36" t="s">
        <v>44</v>
      </c>
      <c r="L31" s="29"/>
      <c r="M31" s="29"/>
      <c r="N31" s="29"/>
      <c r="O31" s="29"/>
    </row>
    <row r="32" spans="1:15">
      <c r="A32" s="36">
        <v>313615</v>
      </c>
      <c r="B32" s="37" t="s">
        <v>64</v>
      </c>
      <c r="C32" s="38">
        <v>34187</v>
      </c>
      <c r="D32" s="38">
        <v>38175</v>
      </c>
      <c r="E32" s="39">
        <v>117600</v>
      </c>
      <c r="F32" s="39">
        <v>112000</v>
      </c>
      <c r="G32" s="39">
        <v>106700</v>
      </c>
      <c r="H32" s="38"/>
      <c r="I32" s="39"/>
      <c r="J32" s="36" t="s">
        <v>44</v>
      </c>
      <c r="K32" s="36" t="s">
        <v>44</v>
      </c>
      <c r="L32" s="29"/>
      <c r="M32" s="29"/>
      <c r="N32" s="29"/>
      <c r="O32" s="29"/>
    </row>
    <row r="33" spans="1:15">
      <c r="A33" s="36">
        <v>320387</v>
      </c>
      <c r="B33" s="37" t="s">
        <v>65</v>
      </c>
      <c r="C33" s="38">
        <v>25791</v>
      </c>
      <c r="D33" s="38">
        <v>35220</v>
      </c>
      <c r="E33" s="39">
        <v>116400</v>
      </c>
      <c r="F33" s="39">
        <v>110900</v>
      </c>
      <c r="G33" s="39">
        <v>105600</v>
      </c>
      <c r="H33" s="38"/>
      <c r="I33" s="39"/>
      <c r="J33" s="36" t="s">
        <v>44</v>
      </c>
      <c r="K33" s="36" t="s">
        <v>44</v>
      </c>
      <c r="L33" s="29"/>
      <c r="M33" s="29"/>
      <c r="N33" s="29"/>
      <c r="O33" s="29"/>
    </row>
    <row r="34" spans="1:15">
      <c r="A34" s="36">
        <v>340436</v>
      </c>
      <c r="B34" s="37" t="s">
        <v>66</v>
      </c>
      <c r="C34" s="38">
        <v>27791</v>
      </c>
      <c r="D34" s="38">
        <v>36129</v>
      </c>
      <c r="E34" s="39">
        <v>115200</v>
      </c>
      <c r="F34" s="39">
        <v>109700</v>
      </c>
      <c r="G34" s="39">
        <v>104500</v>
      </c>
      <c r="H34" s="38"/>
      <c r="I34" s="39"/>
      <c r="J34" s="36" t="s">
        <v>44</v>
      </c>
      <c r="K34" s="36" t="s">
        <v>44</v>
      </c>
      <c r="L34" s="29"/>
      <c r="M34" s="29"/>
      <c r="N34" s="29"/>
      <c r="O34" s="29"/>
    </row>
    <row r="35" spans="1:15">
      <c r="A35" s="36">
        <v>345767</v>
      </c>
      <c r="B35" s="37" t="s">
        <v>67</v>
      </c>
      <c r="C35" s="38">
        <v>24217</v>
      </c>
      <c r="D35" s="38">
        <v>35067</v>
      </c>
      <c r="E35" s="39">
        <v>114000</v>
      </c>
      <c r="F35" s="39">
        <v>108600</v>
      </c>
      <c r="G35" s="39">
        <v>103400</v>
      </c>
      <c r="H35" s="38"/>
      <c r="I35" s="39"/>
      <c r="J35" s="36" t="s">
        <v>44</v>
      </c>
      <c r="K35" s="36" t="s">
        <v>44</v>
      </c>
      <c r="L35" s="29"/>
      <c r="M35" s="29"/>
      <c r="N35" s="29"/>
      <c r="O35" s="29"/>
    </row>
    <row r="36" spans="1:15">
      <c r="A36" s="36">
        <v>352244</v>
      </c>
      <c r="B36" s="37" t="s">
        <v>68</v>
      </c>
      <c r="C36" s="38">
        <v>21370</v>
      </c>
      <c r="D36" s="38">
        <v>41429</v>
      </c>
      <c r="E36" s="39">
        <v>384000</v>
      </c>
      <c r="F36" s="39">
        <v>38400</v>
      </c>
      <c r="G36" s="39"/>
      <c r="H36" s="38"/>
      <c r="I36" s="39"/>
      <c r="J36" s="36" t="s">
        <v>44</v>
      </c>
      <c r="K36" s="36"/>
      <c r="L36" s="29"/>
      <c r="M36" s="29"/>
      <c r="N36" s="29"/>
      <c r="O36" s="29"/>
    </row>
    <row r="37" spans="1:15">
      <c r="A37" s="36">
        <v>357982</v>
      </c>
      <c r="B37" s="37" t="s">
        <v>69</v>
      </c>
      <c r="C37" s="38">
        <v>17820</v>
      </c>
      <c r="D37" s="38">
        <v>35562</v>
      </c>
      <c r="E37" s="39">
        <v>111600</v>
      </c>
      <c r="F37" s="39">
        <v>106300</v>
      </c>
      <c r="G37" s="39">
        <v>101200</v>
      </c>
      <c r="H37" s="38"/>
      <c r="I37" s="39"/>
      <c r="J37" s="36" t="s">
        <v>44</v>
      </c>
      <c r="K37" s="36" t="s">
        <v>44</v>
      </c>
      <c r="L37" s="29"/>
      <c r="M37" s="29"/>
      <c r="N37" s="29"/>
      <c r="O37" s="29"/>
    </row>
    <row r="38" spans="1:15">
      <c r="A38" s="36">
        <v>369257</v>
      </c>
      <c r="B38" s="37" t="s">
        <v>70</v>
      </c>
      <c r="C38" s="38">
        <v>3651</v>
      </c>
      <c r="D38" s="38">
        <v>41274</v>
      </c>
      <c r="E38" s="39">
        <v>110400</v>
      </c>
      <c r="F38" s="39">
        <v>48000</v>
      </c>
      <c r="G38" s="39"/>
      <c r="H38" s="38"/>
      <c r="I38" s="39"/>
      <c r="J38" s="36" t="s">
        <v>44</v>
      </c>
      <c r="K38" s="36" t="s">
        <v>44</v>
      </c>
      <c r="L38" s="29"/>
      <c r="M38" s="29"/>
      <c r="N38" s="29"/>
      <c r="O38" s="29"/>
    </row>
    <row r="39" spans="1:15">
      <c r="A39" s="36">
        <v>375122</v>
      </c>
      <c r="B39" s="37" t="s">
        <v>71</v>
      </c>
      <c r="C39" s="38">
        <v>17859</v>
      </c>
      <c r="D39" s="38">
        <v>39834</v>
      </c>
      <c r="E39" s="39">
        <v>109200</v>
      </c>
      <c r="F39" s="39">
        <v>104000</v>
      </c>
      <c r="G39" s="39">
        <v>99000</v>
      </c>
      <c r="H39" s="38"/>
      <c r="I39" s="39"/>
      <c r="J39" s="36" t="s">
        <v>44</v>
      </c>
      <c r="K39" s="36" t="s">
        <v>44</v>
      </c>
      <c r="L39" s="29"/>
      <c r="M39" s="29"/>
      <c r="N39" s="29"/>
      <c r="O39" s="29"/>
    </row>
    <row r="40" spans="1:15">
      <c r="A40" s="36">
        <v>406300</v>
      </c>
      <c r="B40" s="37" t="s">
        <v>72</v>
      </c>
      <c r="C40" s="38">
        <v>1</v>
      </c>
      <c r="D40" s="38">
        <v>40273</v>
      </c>
      <c r="E40" s="39">
        <v>108000</v>
      </c>
      <c r="F40" s="39">
        <v>102900</v>
      </c>
      <c r="G40" s="39">
        <v>98000</v>
      </c>
      <c r="H40" s="38"/>
      <c r="I40" s="39"/>
      <c r="J40" s="36" t="s">
        <v>44</v>
      </c>
      <c r="K40" s="36" t="s">
        <v>44</v>
      </c>
      <c r="L40" s="29"/>
      <c r="M40" s="29"/>
      <c r="N40" s="29"/>
      <c r="O40" s="29"/>
    </row>
    <row r="41" spans="1:15">
      <c r="A41" s="36">
        <v>422365</v>
      </c>
      <c r="B41" s="37" t="s">
        <v>73</v>
      </c>
      <c r="C41" s="38">
        <v>21074</v>
      </c>
      <c r="D41" s="38">
        <v>40539</v>
      </c>
      <c r="E41" s="39">
        <v>106800</v>
      </c>
      <c r="F41" s="39">
        <v>101700</v>
      </c>
      <c r="G41" s="39">
        <v>96900</v>
      </c>
      <c r="H41" s="38"/>
      <c r="I41" s="39"/>
      <c r="J41" s="36" t="s">
        <v>44</v>
      </c>
      <c r="K41" s="36" t="s">
        <v>44</v>
      </c>
      <c r="L41" s="29"/>
      <c r="M41" s="29"/>
      <c r="N41" s="29"/>
      <c r="O41" s="29"/>
    </row>
    <row r="42" spans="1:15">
      <c r="A42" s="36">
        <v>423109</v>
      </c>
      <c r="B42" s="37" t="s">
        <v>74</v>
      </c>
      <c r="C42" s="38">
        <v>16218</v>
      </c>
      <c r="D42" s="38">
        <v>40974</v>
      </c>
      <c r="E42" s="39">
        <v>105600</v>
      </c>
      <c r="F42" s="39">
        <v>100600</v>
      </c>
      <c r="G42" s="39">
        <v>48000</v>
      </c>
      <c r="H42" s="38"/>
      <c r="I42" s="39"/>
      <c r="J42" s="36" t="s">
        <v>44</v>
      </c>
      <c r="K42" s="36" t="s">
        <v>44</v>
      </c>
      <c r="L42" s="29"/>
      <c r="M42" s="29"/>
      <c r="N42" s="29"/>
      <c r="O42" s="29"/>
    </row>
    <row r="43" spans="1:15">
      <c r="A43" s="36">
        <v>426223</v>
      </c>
      <c r="B43" s="37" t="s">
        <v>75</v>
      </c>
      <c r="C43" s="38">
        <v>26191</v>
      </c>
      <c r="D43" s="38">
        <v>27116</v>
      </c>
      <c r="E43" s="39">
        <v>104400</v>
      </c>
      <c r="F43" s="39">
        <v>99400</v>
      </c>
      <c r="G43" s="39">
        <v>94700</v>
      </c>
      <c r="H43" s="38"/>
      <c r="I43" s="39"/>
      <c r="J43" s="36" t="s">
        <v>44</v>
      </c>
      <c r="K43" s="36" t="s">
        <v>44</v>
      </c>
      <c r="L43" s="29"/>
      <c r="M43" s="29"/>
      <c r="N43" s="29"/>
      <c r="O43" s="29"/>
    </row>
    <row r="44" spans="1:15">
      <c r="A44" s="36">
        <v>430276</v>
      </c>
      <c r="B44" s="37" t="s">
        <v>76</v>
      </c>
      <c r="C44" s="38">
        <v>29324</v>
      </c>
      <c r="D44" s="38">
        <v>31271</v>
      </c>
      <c r="E44" s="39">
        <v>103200</v>
      </c>
      <c r="F44" s="39">
        <v>98300</v>
      </c>
      <c r="G44" s="39">
        <v>93600</v>
      </c>
      <c r="H44" s="38"/>
      <c r="I44" s="39"/>
      <c r="J44" s="36" t="s">
        <v>44</v>
      </c>
      <c r="K44" s="36" t="s">
        <v>44</v>
      </c>
      <c r="L44" s="29"/>
      <c r="M44" s="29"/>
      <c r="N44" s="29"/>
      <c r="O44" s="29"/>
    </row>
    <row r="45" spans="1:15">
      <c r="A45" s="36">
        <v>430534</v>
      </c>
      <c r="B45" s="37" t="s">
        <v>77</v>
      </c>
      <c r="C45" s="38">
        <v>16018</v>
      </c>
      <c r="D45" s="38">
        <v>1</v>
      </c>
      <c r="E45" s="39">
        <v>102000</v>
      </c>
      <c r="F45" s="39">
        <v>2400</v>
      </c>
      <c r="G45" s="39"/>
      <c r="H45" s="38"/>
      <c r="I45" s="39"/>
      <c r="J45" s="36" t="s">
        <v>44</v>
      </c>
      <c r="K45" s="36" t="s">
        <v>44</v>
      </c>
      <c r="L45" s="29"/>
      <c r="M45" s="29"/>
      <c r="N45" s="29"/>
      <c r="O45" s="29"/>
    </row>
    <row r="46" spans="1:15">
      <c r="A46" s="36">
        <v>443913</v>
      </c>
      <c r="B46" s="37" t="s">
        <v>78</v>
      </c>
      <c r="C46" s="38">
        <v>16639</v>
      </c>
      <c r="D46" s="38">
        <v>32076</v>
      </c>
      <c r="E46" s="39">
        <v>100800</v>
      </c>
      <c r="F46" s="39">
        <v>96000</v>
      </c>
      <c r="G46" s="39">
        <v>91400</v>
      </c>
      <c r="H46" s="38"/>
      <c r="I46" s="39"/>
      <c r="J46" s="36" t="s">
        <v>44</v>
      </c>
      <c r="K46" s="36" t="s">
        <v>44</v>
      </c>
      <c r="L46" s="29"/>
      <c r="M46" s="29"/>
      <c r="N46" s="29"/>
      <c r="O46" s="29"/>
    </row>
    <row r="47" spans="1:15">
      <c r="A47" s="36">
        <v>446641</v>
      </c>
      <c r="B47" s="37" t="s">
        <v>43</v>
      </c>
      <c r="C47" s="38">
        <v>23652</v>
      </c>
      <c r="D47" s="38">
        <v>35209</v>
      </c>
      <c r="E47" s="39">
        <v>360000</v>
      </c>
      <c r="F47" s="39">
        <v>331200</v>
      </c>
      <c r="G47" s="39">
        <v>302400</v>
      </c>
      <c r="H47" s="38"/>
      <c r="I47" s="39"/>
      <c r="J47" s="36" t="s">
        <v>44</v>
      </c>
      <c r="K47" s="36" t="s">
        <v>44</v>
      </c>
      <c r="L47" s="29"/>
      <c r="M47" s="29"/>
      <c r="N47" s="29"/>
      <c r="O47" s="29"/>
    </row>
    <row r="48" spans="1:15">
      <c r="A48" s="36">
        <v>462488</v>
      </c>
      <c r="B48" s="37" t="s">
        <v>79</v>
      </c>
      <c r="C48" s="38">
        <v>22481</v>
      </c>
      <c r="D48" s="38">
        <v>38401</v>
      </c>
      <c r="E48" s="39">
        <v>142600</v>
      </c>
      <c r="F48" s="39">
        <v>135700</v>
      </c>
      <c r="G48" s="39">
        <v>129400</v>
      </c>
      <c r="H48" s="38"/>
      <c r="I48" s="39"/>
      <c r="J48" s="36" t="s">
        <v>44</v>
      </c>
      <c r="K48" s="36" t="s">
        <v>44</v>
      </c>
      <c r="L48" s="29"/>
      <c r="M48" s="29"/>
      <c r="N48" s="29"/>
      <c r="O48" s="29"/>
    </row>
    <row r="49" spans="1:15">
      <c r="A49" s="36">
        <v>472297</v>
      </c>
      <c r="B49" s="37" t="s">
        <v>52</v>
      </c>
      <c r="C49" s="38">
        <v>33987</v>
      </c>
      <c r="D49" s="38">
        <v>38375</v>
      </c>
      <c r="E49" s="39">
        <v>141100</v>
      </c>
      <c r="F49" s="39">
        <v>134400</v>
      </c>
      <c r="G49" s="39">
        <v>128000</v>
      </c>
      <c r="H49" s="38"/>
      <c r="I49" s="39"/>
      <c r="J49" s="36" t="s">
        <v>44</v>
      </c>
      <c r="K49" s="36" t="s">
        <v>44</v>
      </c>
      <c r="L49" s="29"/>
      <c r="M49" s="29"/>
      <c r="N49" s="29"/>
      <c r="O49" s="29"/>
    </row>
    <row r="50" spans="1:15">
      <c r="A50" s="36">
        <v>489909</v>
      </c>
      <c r="B50" s="37" t="s">
        <v>80</v>
      </c>
      <c r="C50" s="38">
        <v>24490</v>
      </c>
      <c r="D50" s="38">
        <v>1</v>
      </c>
      <c r="E50" s="39">
        <v>139700</v>
      </c>
      <c r="F50" s="39">
        <v>133100</v>
      </c>
      <c r="G50" s="39">
        <v>126700</v>
      </c>
      <c r="H50" s="38"/>
      <c r="I50" s="39"/>
      <c r="J50" s="36" t="s">
        <v>44</v>
      </c>
      <c r="K50" s="36" t="s">
        <v>44</v>
      </c>
      <c r="L50" s="29"/>
      <c r="M50" s="29"/>
      <c r="N50" s="29"/>
      <c r="O50" s="29"/>
    </row>
    <row r="51" spans="1:15">
      <c r="A51" s="36">
        <v>489933</v>
      </c>
      <c r="B51" s="37" t="s">
        <v>81</v>
      </c>
      <c r="C51" s="38">
        <v>22158</v>
      </c>
      <c r="D51" s="38">
        <v>36329</v>
      </c>
      <c r="E51" s="39">
        <v>138200</v>
      </c>
      <c r="F51" s="39">
        <v>131600</v>
      </c>
      <c r="G51" s="39">
        <v>125400</v>
      </c>
      <c r="H51" s="38"/>
      <c r="I51" s="39"/>
      <c r="J51" s="36" t="s">
        <v>44</v>
      </c>
      <c r="K51" s="36" t="s">
        <v>44</v>
      </c>
      <c r="L51" s="29"/>
      <c r="M51" s="29"/>
      <c r="N51" s="29"/>
      <c r="O51" s="29"/>
    </row>
    <row r="52" spans="1:15">
      <c r="A52" s="36">
        <v>537613</v>
      </c>
      <c r="B52" s="37" t="s">
        <v>47</v>
      </c>
      <c r="C52" s="38">
        <v>30229</v>
      </c>
      <c r="D52" s="38">
        <v>35267</v>
      </c>
      <c r="E52" s="39">
        <v>136800</v>
      </c>
      <c r="F52" s="39">
        <v>130300</v>
      </c>
      <c r="G52" s="39">
        <v>124100</v>
      </c>
      <c r="H52" s="38"/>
      <c r="I52" s="39"/>
      <c r="J52" s="36" t="s">
        <v>44</v>
      </c>
      <c r="K52" s="36" t="s">
        <v>44</v>
      </c>
      <c r="L52" s="29"/>
      <c r="M52" s="29"/>
      <c r="N52" s="29"/>
      <c r="O52" s="29"/>
    </row>
    <row r="53" spans="1:15">
      <c r="A53" s="36">
        <v>538228</v>
      </c>
      <c r="B53" s="37" t="s">
        <v>82</v>
      </c>
      <c r="C53" s="38">
        <v>15818</v>
      </c>
      <c r="D53" s="38">
        <v>41629</v>
      </c>
      <c r="E53" s="39">
        <v>460800</v>
      </c>
      <c r="F53" s="39">
        <v>46100</v>
      </c>
      <c r="G53" s="39"/>
      <c r="H53" s="38"/>
      <c r="I53" s="39"/>
      <c r="J53" s="36" t="s">
        <v>44</v>
      </c>
      <c r="K53" s="36"/>
      <c r="L53" s="29"/>
      <c r="M53" s="29"/>
      <c r="N53" s="29"/>
      <c r="O53" s="29"/>
    </row>
    <row r="54" spans="1:15">
      <c r="A54" s="36">
        <v>545776</v>
      </c>
      <c r="B54" s="37" t="s">
        <v>83</v>
      </c>
      <c r="C54" s="38">
        <v>24090</v>
      </c>
      <c r="D54" s="38">
        <v>35762</v>
      </c>
      <c r="E54" s="39">
        <v>133900</v>
      </c>
      <c r="F54" s="39">
        <v>127600</v>
      </c>
      <c r="G54" s="39">
        <v>121400</v>
      </c>
      <c r="H54" s="38"/>
      <c r="I54" s="39"/>
      <c r="J54" s="36" t="s">
        <v>44</v>
      </c>
      <c r="K54" s="36" t="s">
        <v>44</v>
      </c>
      <c r="L54" s="29"/>
      <c r="M54" s="29"/>
      <c r="N54" s="29"/>
      <c r="O54" s="29"/>
    </row>
    <row r="55" spans="1:15">
      <c r="A55" s="36">
        <v>565414</v>
      </c>
      <c r="B55" s="37" t="s">
        <v>84</v>
      </c>
      <c r="C55" s="38">
        <v>21758</v>
      </c>
      <c r="D55" s="38">
        <v>41474</v>
      </c>
      <c r="E55" s="39">
        <v>132500</v>
      </c>
      <c r="F55" s="39">
        <v>57600</v>
      </c>
      <c r="G55" s="39"/>
      <c r="H55" s="38"/>
      <c r="I55" s="39"/>
      <c r="J55" s="36" t="s">
        <v>44</v>
      </c>
      <c r="K55" s="36"/>
      <c r="L55" s="29"/>
      <c r="M55" s="29"/>
      <c r="N55" s="29"/>
      <c r="O55" s="29"/>
    </row>
    <row r="56" spans="1:15">
      <c r="A56" s="36">
        <v>570202</v>
      </c>
      <c r="B56" s="37" t="s">
        <v>85</v>
      </c>
      <c r="C56" s="38">
        <v>16239</v>
      </c>
      <c r="D56" s="38">
        <v>40073</v>
      </c>
      <c r="E56" s="39">
        <v>90000</v>
      </c>
      <c r="F56" s="39">
        <v>85700</v>
      </c>
      <c r="G56" s="39">
        <v>81600</v>
      </c>
      <c r="H56" s="38"/>
      <c r="I56" s="39"/>
      <c r="J56" s="36" t="s">
        <v>44</v>
      </c>
      <c r="K56" s="36" t="s">
        <v>44</v>
      </c>
      <c r="L56" s="29"/>
      <c r="M56" s="29"/>
      <c r="N56" s="29"/>
      <c r="O56" s="29"/>
    </row>
    <row r="57" spans="1:15">
      <c r="A57" s="36">
        <v>578408</v>
      </c>
      <c r="B57" s="37" t="s">
        <v>86</v>
      </c>
      <c r="C57" s="38">
        <v>17459</v>
      </c>
      <c r="D57" s="38">
        <v>40339</v>
      </c>
      <c r="E57" s="39">
        <v>89000</v>
      </c>
      <c r="F57" s="39">
        <v>84800</v>
      </c>
      <c r="G57" s="39">
        <v>80700</v>
      </c>
      <c r="H57" s="38"/>
      <c r="I57" s="39"/>
      <c r="J57" s="36" t="s">
        <v>44</v>
      </c>
      <c r="K57" s="36" t="s">
        <v>44</v>
      </c>
      <c r="L57" s="29"/>
      <c r="M57" s="29"/>
      <c r="N57" s="29"/>
      <c r="O57" s="29"/>
    </row>
    <row r="58" spans="1:15">
      <c r="A58" s="36">
        <v>579268</v>
      </c>
      <c r="B58" s="37" t="s">
        <v>87</v>
      </c>
      <c r="C58" s="38">
        <v>22081</v>
      </c>
      <c r="D58" s="38">
        <v>40774</v>
      </c>
      <c r="E58" s="39">
        <v>88000</v>
      </c>
      <c r="F58" s="39">
        <v>83800</v>
      </c>
      <c r="G58" s="39">
        <v>40000</v>
      </c>
      <c r="H58" s="38"/>
      <c r="I58" s="39"/>
      <c r="J58" s="36" t="s">
        <v>44</v>
      </c>
      <c r="K58" s="36" t="s">
        <v>44</v>
      </c>
      <c r="L58" s="29"/>
      <c r="M58" s="29"/>
      <c r="N58" s="29"/>
      <c r="O58" s="29"/>
    </row>
  </sheetData>
  <sortState ref="A6:O58">
    <sortCondition ref="A7"/>
  </sortState>
  <printOptions horizontalCentered="1"/>
  <pageMargins left="0.7" right="0.7" top="0.75" bottom="0.75" header="0.3" footer="0.3"/>
  <pageSetup scale="47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D1CE-14D2-8845-ADE6-D7BE0B7D2D82}">
  <sheetPr>
    <pageSetUpPr fitToPage="1"/>
  </sheetPr>
  <dimension ref="A1:O58"/>
  <sheetViews>
    <sheetView topLeftCell="A3" workbookViewId="0">
      <selection activeCell="B7" sqref="B7"/>
    </sheetView>
  </sheetViews>
  <sheetFormatPr baseColWidth="10" defaultRowHeight="16"/>
  <cols>
    <col min="2" max="2" width="17" customWidth="1"/>
  </cols>
  <sheetData>
    <row r="1" spans="1:15">
      <c r="O1" s="29"/>
    </row>
    <row r="2" spans="1:15">
      <c r="A2" s="48" t="s">
        <v>27</v>
      </c>
      <c r="O2" s="29"/>
    </row>
    <row r="3" spans="1:15">
      <c r="O3" s="29"/>
    </row>
    <row r="4" spans="1:15" ht="17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9">
      <c r="A5" s="31" t="s">
        <v>28</v>
      </c>
      <c r="B5" s="32" t="s">
        <v>29</v>
      </c>
      <c r="C5" s="33" t="s">
        <v>30</v>
      </c>
      <c r="D5" s="32" t="s">
        <v>31</v>
      </c>
      <c r="E5" s="32" t="s">
        <v>32</v>
      </c>
      <c r="F5" s="32" t="s">
        <v>33</v>
      </c>
      <c r="G5" s="32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2" t="s">
        <v>39</v>
      </c>
      <c r="M5" s="32" t="s">
        <v>40</v>
      </c>
      <c r="N5" s="35" t="s">
        <v>41</v>
      </c>
      <c r="O5" s="35" t="s">
        <v>42</v>
      </c>
    </row>
    <row r="6" spans="1:15">
      <c r="A6" s="36">
        <v>565414</v>
      </c>
      <c r="B6" s="37" t="s">
        <v>84</v>
      </c>
      <c r="C6" s="38">
        <v>21758</v>
      </c>
      <c r="D6" s="38">
        <v>41474</v>
      </c>
      <c r="E6" s="39">
        <v>132500</v>
      </c>
      <c r="F6" s="39">
        <v>57600</v>
      </c>
      <c r="G6" s="39"/>
      <c r="H6" s="38"/>
      <c r="I6" s="39"/>
      <c r="J6" s="36" t="s">
        <v>44</v>
      </c>
      <c r="K6" s="36"/>
      <c r="L6" s="29"/>
      <c r="M6" s="29"/>
      <c r="N6" s="29"/>
      <c r="O6" s="29"/>
    </row>
    <row r="7" spans="1:15">
      <c r="A7" s="36">
        <v>199741</v>
      </c>
      <c r="B7" s="37" t="s">
        <v>48</v>
      </c>
      <c r="C7" s="38">
        <v>16439</v>
      </c>
      <c r="D7" s="38">
        <v>35929</v>
      </c>
      <c r="E7" s="39">
        <v>96000</v>
      </c>
      <c r="F7" s="39">
        <v>91400</v>
      </c>
      <c r="G7" s="39">
        <v>87100</v>
      </c>
      <c r="H7" s="38"/>
      <c r="I7" s="39"/>
      <c r="J7" s="36" t="s">
        <v>44</v>
      </c>
      <c r="K7" s="36" t="s">
        <v>44</v>
      </c>
      <c r="L7" s="29"/>
      <c r="M7" s="29"/>
      <c r="N7" s="29"/>
      <c r="O7" s="29"/>
    </row>
    <row r="8" spans="1:15">
      <c r="A8" s="36">
        <v>286491</v>
      </c>
      <c r="B8" s="37" t="s">
        <v>59</v>
      </c>
      <c r="C8" s="38">
        <v>16018</v>
      </c>
      <c r="D8" s="38">
        <v>31071</v>
      </c>
      <c r="E8" s="39">
        <v>86000</v>
      </c>
      <c r="F8" s="39">
        <v>81900</v>
      </c>
      <c r="G8" s="39">
        <v>78000</v>
      </c>
      <c r="H8" s="38"/>
      <c r="I8" s="39"/>
      <c r="J8" s="36" t="s">
        <v>44</v>
      </c>
      <c r="K8" s="36" t="s">
        <v>44</v>
      </c>
      <c r="L8" s="29"/>
      <c r="M8" s="29"/>
      <c r="N8" s="29"/>
      <c r="O8" s="29"/>
    </row>
    <row r="9" spans="1:15">
      <c r="A9" s="36">
        <v>406300</v>
      </c>
      <c r="B9" s="37" t="s">
        <v>72</v>
      </c>
      <c r="C9" s="38">
        <v>1</v>
      </c>
      <c r="D9" s="38">
        <v>40273</v>
      </c>
      <c r="E9" s="39">
        <v>108000</v>
      </c>
      <c r="F9" s="39">
        <v>102900</v>
      </c>
      <c r="G9" s="39">
        <v>98000</v>
      </c>
      <c r="H9" s="38"/>
      <c r="I9" s="39"/>
      <c r="J9" s="36" t="s">
        <v>44</v>
      </c>
      <c r="K9" s="36" t="s">
        <v>44</v>
      </c>
      <c r="L9" s="29"/>
      <c r="M9" s="29"/>
      <c r="N9" s="29"/>
      <c r="O9" s="29"/>
    </row>
    <row r="10" spans="1:15">
      <c r="A10" s="36">
        <v>302798</v>
      </c>
      <c r="B10" s="37" t="s">
        <v>62</v>
      </c>
      <c r="C10" s="38">
        <v>28924</v>
      </c>
      <c r="D10" s="38">
        <v>35009</v>
      </c>
      <c r="E10" s="39">
        <v>300000</v>
      </c>
      <c r="F10" s="39">
        <v>276000</v>
      </c>
      <c r="G10" s="39">
        <v>252000</v>
      </c>
      <c r="H10" s="38"/>
      <c r="I10" s="39"/>
      <c r="J10" s="36" t="s">
        <v>44</v>
      </c>
      <c r="K10" s="36" t="s">
        <v>44</v>
      </c>
      <c r="L10" s="29"/>
      <c r="M10" s="29"/>
      <c r="N10" s="29"/>
      <c r="O10" s="29"/>
    </row>
    <row r="11" spans="1:15">
      <c r="A11" s="36">
        <v>300843</v>
      </c>
      <c r="B11" s="37" t="s">
        <v>61</v>
      </c>
      <c r="C11" s="38">
        <v>17659</v>
      </c>
      <c r="D11" s="38">
        <v>31876</v>
      </c>
      <c r="E11" s="39">
        <v>84000</v>
      </c>
      <c r="F11" s="39">
        <v>80000</v>
      </c>
      <c r="G11" s="39">
        <v>76200</v>
      </c>
      <c r="H11" s="38"/>
      <c r="I11" s="39"/>
      <c r="J11" s="36" t="s">
        <v>44</v>
      </c>
      <c r="K11" s="36" t="s">
        <v>44</v>
      </c>
      <c r="L11" s="29"/>
      <c r="M11" s="29"/>
      <c r="N11" s="29"/>
      <c r="O11" s="29"/>
    </row>
    <row r="12" spans="1:15">
      <c r="A12" s="36">
        <v>578408</v>
      </c>
      <c r="B12" s="37" t="s">
        <v>86</v>
      </c>
      <c r="C12" s="38">
        <v>17459</v>
      </c>
      <c r="D12" s="38">
        <v>40339</v>
      </c>
      <c r="E12" s="39">
        <v>89000</v>
      </c>
      <c r="F12" s="39">
        <v>84800</v>
      </c>
      <c r="G12" s="39">
        <v>80700</v>
      </c>
      <c r="H12" s="38"/>
      <c r="I12" s="39"/>
      <c r="J12" s="36" t="s">
        <v>44</v>
      </c>
      <c r="K12" s="36" t="s">
        <v>44</v>
      </c>
      <c r="L12" s="29"/>
      <c r="M12" s="29"/>
      <c r="N12" s="29"/>
      <c r="O12" s="29"/>
    </row>
    <row r="13" spans="1:15">
      <c r="A13" s="36">
        <v>579268</v>
      </c>
      <c r="B13" s="37" t="s">
        <v>87</v>
      </c>
      <c r="C13" s="38">
        <v>22081</v>
      </c>
      <c r="D13" s="38">
        <v>40774</v>
      </c>
      <c r="E13" s="39">
        <v>88000</v>
      </c>
      <c r="F13" s="39">
        <v>83800</v>
      </c>
      <c r="G13" s="39">
        <v>40000</v>
      </c>
      <c r="H13" s="38"/>
      <c r="I13" s="39"/>
      <c r="J13" s="36" t="s">
        <v>44</v>
      </c>
      <c r="K13" s="36" t="s">
        <v>44</v>
      </c>
      <c r="L13" s="29"/>
      <c r="M13" s="29"/>
      <c r="N13" s="29"/>
      <c r="O13" s="29"/>
    </row>
    <row r="14" spans="1:15">
      <c r="A14" s="36">
        <v>255179</v>
      </c>
      <c r="B14" s="37" t="s">
        <v>57</v>
      </c>
      <c r="C14" s="38">
        <v>22281</v>
      </c>
      <c r="D14" s="38">
        <v>40774</v>
      </c>
      <c r="E14" s="39">
        <v>88000</v>
      </c>
      <c r="F14" s="39">
        <v>83800</v>
      </c>
      <c r="G14" s="39">
        <v>40000</v>
      </c>
      <c r="H14" s="38"/>
      <c r="I14" s="39"/>
      <c r="J14" s="36" t="s">
        <v>44</v>
      </c>
      <c r="K14" s="36" t="s">
        <v>44</v>
      </c>
      <c r="L14" s="29"/>
      <c r="M14" s="29"/>
      <c r="N14" s="29"/>
      <c r="O14" s="29"/>
    </row>
    <row r="15" spans="1:15">
      <c r="A15" s="36">
        <v>232072</v>
      </c>
      <c r="B15" s="37" t="s">
        <v>53</v>
      </c>
      <c r="C15" s="38">
        <v>24290</v>
      </c>
      <c r="D15" s="38">
        <v>39634</v>
      </c>
      <c r="E15" s="39">
        <v>91000</v>
      </c>
      <c r="F15" s="39">
        <v>86700</v>
      </c>
      <c r="G15" s="39">
        <v>82500</v>
      </c>
      <c r="H15" s="38"/>
      <c r="I15" s="39"/>
      <c r="J15" s="36" t="s">
        <v>44</v>
      </c>
      <c r="K15" s="36" t="s">
        <v>44</v>
      </c>
      <c r="L15" s="29"/>
      <c r="M15" s="29"/>
      <c r="N15" s="29"/>
      <c r="O15" s="29"/>
    </row>
    <row r="16" spans="1:15">
      <c r="A16" s="36">
        <v>250067</v>
      </c>
      <c r="B16" s="37" t="s">
        <v>54</v>
      </c>
      <c r="C16" s="38" t="s">
        <v>55</v>
      </c>
      <c r="D16" s="38">
        <v>40073</v>
      </c>
      <c r="E16" s="39">
        <v>90000</v>
      </c>
      <c r="F16" s="39">
        <v>85700</v>
      </c>
      <c r="G16" s="39">
        <v>81600</v>
      </c>
      <c r="H16" s="38"/>
      <c r="I16" s="39"/>
      <c r="J16" s="36" t="s">
        <v>44</v>
      </c>
      <c r="K16" s="36" t="s">
        <v>44</v>
      </c>
      <c r="L16" s="29"/>
      <c r="M16" s="29"/>
      <c r="N16" s="29"/>
      <c r="O16" s="29"/>
    </row>
    <row r="17" spans="1:15">
      <c r="A17" s="36">
        <v>205217</v>
      </c>
      <c r="B17" s="37" t="s">
        <v>49</v>
      </c>
      <c r="C17" s="38">
        <v>17620</v>
      </c>
      <c r="D17" s="38">
        <v>34867</v>
      </c>
      <c r="E17" s="39">
        <v>95000</v>
      </c>
      <c r="F17" s="39">
        <v>90500</v>
      </c>
      <c r="G17" s="39">
        <v>86200</v>
      </c>
      <c r="H17" s="38"/>
      <c r="I17" s="39"/>
      <c r="J17" s="36" t="s">
        <v>44</v>
      </c>
      <c r="K17" s="36" t="s">
        <v>44</v>
      </c>
      <c r="L17" s="29"/>
      <c r="M17" s="29"/>
      <c r="N17" s="29"/>
      <c r="O17" s="29"/>
    </row>
    <row r="18" spans="1:15">
      <c r="A18" s="36">
        <v>430276</v>
      </c>
      <c r="B18" s="37" t="s">
        <v>76</v>
      </c>
      <c r="C18" s="38">
        <v>29324</v>
      </c>
      <c r="D18" s="38">
        <v>31271</v>
      </c>
      <c r="E18" s="39">
        <v>103200</v>
      </c>
      <c r="F18" s="39">
        <v>98300</v>
      </c>
      <c r="G18" s="39">
        <v>93600</v>
      </c>
      <c r="H18" s="38"/>
      <c r="I18" s="39"/>
      <c r="J18" s="36" t="s">
        <v>44</v>
      </c>
      <c r="K18" s="36" t="s">
        <v>44</v>
      </c>
      <c r="L18" s="29"/>
      <c r="M18" s="29"/>
      <c r="N18" s="29"/>
      <c r="O18" s="29"/>
    </row>
    <row r="19" spans="1:15">
      <c r="A19" s="36">
        <v>320387</v>
      </c>
      <c r="B19" s="37" t="s">
        <v>65</v>
      </c>
      <c r="C19" s="38">
        <v>25791</v>
      </c>
      <c r="D19" s="38">
        <v>35220</v>
      </c>
      <c r="E19" s="39">
        <v>116400</v>
      </c>
      <c r="F19" s="39">
        <v>110900</v>
      </c>
      <c r="G19" s="39">
        <v>105600</v>
      </c>
      <c r="H19" s="38"/>
      <c r="I19" s="39"/>
      <c r="J19" s="36" t="s">
        <v>44</v>
      </c>
      <c r="K19" s="36" t="s">
        <v>44</v>
      </c>
      <c r="L19" s="29"/>
      <c r="M19" s="29"/>
      <c r="N19" s="29"/>
      <c r="O19" s="29"/>
    </row>
    <row r="20" spans="1:15">
      <c r="A20" s="36">
        <v>310267</v>
      </c>
      <c r="B20" s="37" t="s">
        <v>63</v>
      </c>
      <c r="C20" s="38">
        <v>23532</v>
      </c>
      <c r="D20" s="38">
        <v>38201</v>
      </c>
      <c r="E20" s="39">
        <v>118800</v>
      </c>
      <c r="F20" s="39">
        <v>113100</v>
      </c>
      <c r="G20" s="39">
        <v>107800</v>
      </c>
      <c r="H20" s="38"/>
      <c r="I20" s="39"/>
      <c r="J20" s="36" t="s">
        <v>44</v>
      </c>
      <c r="K20" s="36" t="s">
        <v>44</v>
      </c>
      <c r="L20" s="29"/>
      <c r="M20" s="29"/>
      <c r="N20" s="29"/>
      <c r="O20" s="29"/>
    </row>
    <row r="21" spans="1:15">
      <c r="A21" s="36">
        <v>123465</v>
      </c>
      <c r="B21" s="37" t="s">
        <v>95</v>
      </c>
      <c r="C21" s="38">
        <v>16803</v>
      </c>
      <c r="D21" s="38"/>
      <c r="E21" s="39"/>
      <c r="F21" s="39"/>
      <c r="G21" s="39"/>
      <c r="H21" s="38">
        <v>40544</v>
      </c>
      <c r="I21" s="39">
        <v>10349</v>
      </c>
      <c r="J21" s="36" t="s">
        <v>91</v>
      </c>
      <c r="K21" s="36" t="s">
        <v>91</v>
      </c>
      <c r="L21" s="29"/>
      <c r="M21" s="29"/>
      <c r="N21" s="29"/>
      <c r="O21" s="29"/>
    </row>
    <row r="22" spans="1:15">
      <c r="A22" s="36">
        <v>258130</v>
      </c>
      <c r="B22" s="37" t="s">
        <v>58</v>
      </c>
      <c r="C22" s="38">
        <v>29124</v>
      </c>
      <c r="D22" s="38">
        <v>29006</v>
      </c>
      <c r="E22" s="39">
        <v>87000</v>
      </c>
      <c r="F22" s="39">
        <v>82900</v>
      </c>
      <c r="G22" s="39">
        <v>78900</v>
      </c>
      <c r="H22" s="38"/>
      <c r="I22" s="39"/>
      <c r="J22" s="36" t="s">
        <v>44</v>
      </c>
      <c r="K22" s="36" t="s">
        <v>44</v>
      </c>
      <c r="L22" s="29"/>
      <c r="M22" s="29"/>
      <c r="N22" s="29"/>
      <c r="O22" s="29"/>
    </row>
    <row r="23" spans="1:15">
      <c r="A23" s="36">
        <v>290999</v>
      </c>
      <c r="B23" s="37" t="s">
        <v>60</v>
      </c>
      <c r="C23" s="38">
        <v>25991</v>
      </c>
      <c r="D23" s="38">
        <v>41600</v>
      </c>
      <c r="E23" s="39">
        <v>85000</v>
      </c>
      <c r="F23" s="39">
        <v>2000</v>
      </c>
      <c r="G23" s="39"/>
      <c r="H23" s="38"/>
      <c r="I23" s="39"/>
      <c r="J23" s="36" t="s">
        <v>44</v>
      </c>
      <c r="K23" s="36"/>
      <c r="L23" s="29"/>
      <c r="M23" s="29"/>
      <c r="N23" s="29"/>
      <c r="O23" s="29"/>
    </row>
    <row r="24" spans="1:15">
      <c r="A24" s="36">
        <v>538228</v>
      </c>
      <c r="B24" s="37" t="s">
        <v>82</v>
      </c>
      <c r="C24" s="38">
        <v>15818</v>
      </c>
      <c r="D24" s="38">
        <v>41629</v>
      </c>
      <c r="E24" s="39">
        <v>460800</v>
      </c>
      <c r="F24" s="39">
        <v>46100</v>
      </c>
      <c r="G24" s="39"/>
      <c r="H24" s="38"/>
      <c r="I24" s="39"/>
      <c r="J24" s="36" t="s">
        <v>44</v>
      </c>
      <c r="K24" s="36"/>
      <c r="L24" s="29"/>
      <c r="M24" s="29"/>
      <c r="N24" s="29"/>
      <c r="O24" s="29"/>
    </row>
    <row r="25" spans="1:15">
      <c r="A25" s="36">
        <v>144983</v>
      </c>
      <c r="B25" s="37" t="s">
        <v>45</v>
      </c>
      <c r="C25" s="38">
        <v>27601</v>
      </c>
      <c r="D25" s="38">
        <v>38001</v>
      </c>
      <c r="E25" s="39">
        <v>99000</v>
      </c>
      <c r="F25" s="39">
        <v>94300</v>
      </c>
      <c r="G25" s="39">
        <v>89800</v>
      </c>
      <c r="H25" s="38"/>
      <c r="I25" s="39"/>
      <c r="J25" s="36" t="s">
        <v>44</v>
      </c>
      <c r="K25" s="36" t="s">
        <v>44</v>
      </c>
      <c r="L25" s="29"/>
      <c r="M25" s="29"/>
      <c r="N25" s="29"/>
      <c r="O25" s="29"/>
    </row>
    <row r="26" spans="1:15">
      <c r="A26" s="36">
        <v>426223</v>
      </c>
      <c r="B26" s="37" t="s">
        <v>75</v>
      </c>
      <c r="C26" s="38">
        <v>26191</v>
      </c>
      <c r="D26" s="38">
        <v>27116</v>
      </c>
      <c r="E26" s="39">
        <v>104400</v>
      </c>
      <c r="F26" s="39">
        <v>99400</v>
      </c>
      <c r="G26" s="39">
        <v>94700</v>
      </c>
      <c r="H26" s="38"/>
      <c r="I26" s="39"/>
      <c r="J26" s="36" t="s">
        <v>44</v>
      </c>
      <c r="K26" s="36" t="s">
        <v>44</v>
      </c>
      <c r="L26" s="29"/>
      <c r="M26" s="29"/>
      <c r="N26" s="29"/>
      <c r="O26" s="29"/>
    </row>
    <row r="27" spans="1:15">
      <c r="A27" s="36">
        <v>340436</v>
      </c>
      <c r="B27" s="37" t="s">
        <v>66</v>
      </c>
      <c r="C27" s="38">
        <v>27791</v>
      </c>
      <c r="D27" s="38">
        <v>36129</v>
      </c>
      <c r="E27" s="39">
        <v>115200</v>
      </c>
      <c r="F27" s="39">
        <v>109700</v>
      </c>
      <c r="G27" s="39">
        <v>104500</v>
      </c>
      <c r="H27" s="38"/>
      <c r="I27" s="39"/>
      <c r="J27" s="36" t="s">
        <v>44</v>
      </c>
      <c r="K27" s="36" t="s">
        <v>44</v>
      </c>
      <c r="L27" s="29"/>
      <c r="M27" s="29"/>
      <c r="N27" s="29"/>
      <c r="O27" s="29"/>
    </row>
    <row r="28" spans="1:15">
      <c r="A28" s="36">
        <v>345767</v>
      </c>
      <c r="B28" s="37" t="s">
        <v>67</v>
      </c>
      <c r="C28" s="38">
        <v>24217</v>
      </c>
      <c r="D28" s="38">
        <v>35067</v>
      </c>
      <c r="E28" s="39">
        <v>114000</v>
      </c>
      <c r="F28" s="39">
        <v>108600</v>
      </c>
      <c r="G28" s="39">
        <v>103400</v>
      </c>
      <c r="H28" s="38"/>
      <c r="I28" s="39"/>
      <c r="J28" s="36" t="s">
        <v>44</v>
      </c>
      <c r="K28" s="36" t="s">
        <v>44</v>
      </c>
      <c r="L28" s="29"/>
      <c r="M28" s="29"/>
      <c r="N28" s="29"/>
      <c r="O28" s="29"/>
    </row>
    <row r="29" spans="1:15">
      <c r="A29" s="36">
        <v>313615</v>
      </c>
      <c r="B29" s="37" t="s">
        <v>64</v>
      </c>
      <c r="C29" s="38">
        <v>34187</v>
      </c>
      <c r="D29" s="38">
        <v>38175</v>
      </c>
      <c r="E29" s="39">
        <v>117600</v>
      </c>
      <c r="F29" s="39">
        <v>112000</v>
      </c>
      <c r="G29" s="39">
        <v>106700</v>
      </c>
      <c r="H29" s="38"/>
      <c r="I29" s="39"/>
      <c r="J29" s="36" t="s">
        <v>44</v>
      </c>
      <c r="K29" s="36" t="s">
        <v>44</v>
      </c>
      <c r="L29" s="29"/>
      <c r="M29" s="29"/>
      <c r="N29" s="29"/>
      <c r="O29" s="29"/>
    </row>
    <row r="30" spans="1:15">
      <c r="A30" s="36">
        <v>369257</v>
      </c>
      <c r="B30" s="37" t="s">
        <v>70</v>
      </c>
      <c r="C30" s="38">
        <v>3651</v>
      </c>
      <c r="D30" s="38">
        <v>41274</v>
      </c>
      <c r="E30" s="39">
        <v>110400</v>
      </c>
      <c r="F30" s="39">
        <v>48000</v>
      </c>
      <c r="G30" s="39"/>
      <c r="H30" s="38"/>
      <c r="I30" s="39"/>
      <c r="J30" s="36" t="s">
        <v>44</v>
      </c>
      <c r="K30" s="36" t="s">
        <v>44</v>
      </c>
      <c r="L30" s="29"/>
      <c r="M30" s="29"/>
      <c r="N30" s="29"/>
      <c r="O30" s="29"/>
    </row>
    <row r="31" spans="1:15">
      <c r="A31" s="36">
        <v>357982</v>
      </c>
      <c r="B31" s="37" t="s">
        <v>69</v>
      </c>
      <c r="C31" s="38">
        <v>17820</v>
      </c>
      <c r="D31" s="38">
        <v>35562</v>
      </c>
      <c r="E31" s="39">
        <v>111600</v>
      </c>
      <c r="F31" s="39">
        <v>106300</v>
      </c>
      <c r="G31" s="39">
        <v>101200</v>
      </c>
      <c r="H31" s="38"/>
      <c r="I31" s="39"/>
      <c r="J31" s="36" t="s">
        <v>44</v>
      </c>
      <c r="K31" s="36" t="s">
        <v>44</v>
      </c>
      <c r="L31" s="29"/>
      <c r="M31" s="29"/>
      <c r="N31" s="29"/>
      <c r="O31" s="29"/>
    </row>
    <row r="32" spans="1:15">
      <c r="A32" s="36">
        <v>352244</v>
      </c>
      <c r="B32" s="37" t="s">
        <v>68</v>
      </c>
      <c r="C32" s="38">
        <v>21370</v>
      </c>
      <c r="D32" s="38">
        <v>41429</v>
      </c>
      <c r="E32" s="39">
        <v>384000</v>
      </c>
      <c r="F32" s="39">
        <v>38400</v>
      </c>
      <c r="G32" s="39"/>
      <c r="H32" s="38"/>
      <c r="I32" s="39"/>
      <c r="J32" s="36" t="s">
        <v>44</v>
      </c>
      <c r="K32" s="36"/>
      <c r="L32" s="29"/>
      <c r="M32" s="29"/>
      <c r="N32" s="29"/>
      <c r="O32" s="29"/>
    </row>
    <row r="33" spans="1:15">
      <c r="A33" s="36">
        <v>422365</v>
      </c>
      <c r="B33" s="37" t="s">
        <v>73</v>
      </c>
      <c r="C33" s="38">
        <v>21074</v>
      </c>
      <c r="D33" s="38">
        <v>40539</v>
      </c>
      <c r="E33" s="39">
        <v>106800</v>
      </c>
      <c r="F33" s="39">
        <v>101700</v>
      </c>
      <c r="G33" s="39">
        <v>96900</v>
      </c>
      <c r="H33" s="38"/>
      <c r="I33" s="39"/>
      <c r="J33" s="36" t="s">
        <v>44</v>
      </c>
      <c r="K33" s="36" t="s">
        <v>44</v>
      </c>
      <c r="L33" s="29"/>
      <c r="M33" s="29"/>
      <c r="N33" s="29"/>
      <c r="O33" s="29"/>
    </row>
    <row r="34" spans="1:15">
      <c r="A34" s="36">
        <v>430534</v>
      </c>
      <c r="B34" s="37" t="s">
        <v>77</v>
      </c>
      <c r="C34" s="38">
        <v>16018</v>
      </c>
      <c r="D34" s="38">
        <v>1</v>
      </c>
      <c r="E34" s="39">
        <v>102000</v>
      </c>
      <c r="F34" s="39">
        <v>2400</v>
      </c>
      <c r="G34" s="39"/>
      <c r="H34" s="38"/>
      <c r="I34" s="39"/>
      <c r="J34" s="36" t="s">
        <v>44</v>
      </c>
      <c r="K34" s="36" t="s">
        <v>44</v>
      </c>
      <c r="L34" s="29"/>
      <c r="M34" s="29"/>
      <c r="N34" s="29"/>
      <c r="O34" s="29"/>
    </row>
    <row r="35" spans="1:15">
      <c r="A35" s="36">
        <v>443913</v>
      </c>
      <c r="B35" s="37" t="s">
        <v>78</v>
      </c>
      <c r="C35" s="38">
        <v>16639</v>
      </c>
      <c r="D35" s="38">
        <v>32076</v>
      </c>
      <c r="E35" s="39">
        <v>100800</v>
      </c>
      <c r="F35" s="39">
        <v>96000</v>
      </c>
      <c r="G35" s="39">
        <v>91400</v>
      </c>
      <c r="H35" s="38"/>
      <c r="I35" s="39"/>
      <c r="J35" s="36" t="s">
        <v>44</v>
      </c>
      <c r="K35" s="36" t="s">
        <v>44</v>
      </c>
      <c r="L35" s="29"/>
      <c r="M35" s="29"/>
      <c r="N35" s="29"/>
      <c r="O35" s="29"/>
    </row>
    <row r="36" spans="1:15">
      <c r="A36" s="36">
        <v>123472</v>
      </c>
      <c r="B36" s="37" t="s">
        <v>93</v>
      </c>
      <c r="C36" s="38">
        <v>19725</v>
      </c>
      <c r="D36" s="38"/>
      <c r="E36" s="39"/>
      <c r="F36" s="39"/>
      <c r="G36" s="39"/>
      <c r="H36" s="38">
        <v>43466</v>
      </c>
      <c r="I36" s="39">
        <v>5840</v>
      </c>
      <c r="J36" s="36" t="s">
        <v>89</v>
      </c>
      <c r="K36" s="36" t="s">
        <v>44</v>
      </c>
      <c r="L36" s="29"/>
      <c r="M36" s="29"/>
      <c r="N36" s="29"/>
      <c r="O36" s="29"/>
    </row>
    <row r="37" spans="1:15">
      <c r="A37" s="36">
        <v>225139</v>
      </c>
      <c r="B37" s="37" t="s">
        <v>52</v>
      </c>
      <c r="C37" s="38">
        <v>33987</v>
      </c>
      <c r="D37" s="38">
        <v>41074</v>
      </c>
      <c r="E37" s="39">
        <v>92000</v>
      </c>
      <c r="F37" s="39">
        <v>40000</v>
      </c>
      <c r="G37" s="39"/>
      <c r="H37" s="38"/>
      <c r="I37" s="39"/>
      <c r="J37" s="36" t="s">
        <v>44</v>
      </c>
      <c r="K37" s="36" t="s">
        <v>44</v>
      </c>
      <c r="L37" s="29"/>
      <c r="M37" s="29"/>
      <c r="N37" s="29"/>
      <c r="O37" s="29"/>
    </row>
    <row r="38" spans="1:15">
      <c r="A38" s="36">
        <v>472297</v>
      </c>
      <c r="B38" s="37" t="s">
        <v>52</v>
      </c>
      <c r="C38" s="38">
        <v>33987</v>
      </c>
      <c r="D38" s="38">
        <v>38375</v>
      </c>
      <c r="E38" s="39">
        <v>141100</v>
      </c>
      <c r="F38" s="39">
        <v>134400</v>
      </c>
      <c r="G38" s="39">
        <v>128000</v>
      </c>
      <c r="H38" s="38"/>
      <c r="I38" s="39"/>
      <c r="J38" s="36" t="s">
        <v>44</v>
      </c>
      <c r="K38" s="36" t="s">
        <v>44</v>
      </c>
      <c r="L38" s="29"/>
      <c r="M38" s="29"/>
      <c r="N38" s="29"/>
      <c r="O38" s="29"/>
    </row>
    <row r="39" spans="1:15">
      <c r="A39" s="36">
        <v>123466</v>
      </c>
      <c r="B39" s="37" t="s">
        <v>94</v>
      </c>
      <c r="C39" s="38">
        <v>22098</v>
      </c>
      <c r="D39" s="38"/>
      <c r="E39" s="39"/>
      <c r="F39" s="39"/>
      <c r="G39" s="39"/>
      <c r="H39" s="38">
        <v>45839</v>
      </c>
      <c r="I39" s="39">
        <v>15804</v>
      </c>
      <c r="J39" s="36" t="s">
        <v>89</v>
      </c>
      <c r="K39" s="36" t="s">
        <v>89</v>
      </c>
      <c r="L39" s="29"/>
      <c r="M39" s="29"/>
      <c r="N39" s="29"/>
      <c r="O39" s="29"/>
    </row>
    <row r="40" spans="1:15">
      <c r="A40" s="36">
        <v>423109</v>
      </c>
      <c r="B40" s="37" t="s">
        <v>74</v>
      </c>
      <c r="C40" s="38">
        <v>16218</v>
      </c>
      <c r="D40" s="38">
        <v>40974</v>
      </c>
      <c r="E40" s="39">
        <v>105600</v>
      </c>
      <c r="F40" s="39">
        <v>100600</v>
      </c>
      <c r="G40" s="39">
        <v>48000</v>
      </c>
      <c r="H40" s="38"/>
      <c r="I40" s="39"/>
      <c r="J40" s="36" t="s">
        <v>44</v>
      </c>
      <c r="K40" s="36" t="s">
        <v>44</v>
      </c>
      <c r="L40" s="29"/>
      <c r="M40" s="29"/>
      <c r="N40" s="29"/>
      <c r="O40" s="29"/>
    </row>
    <row r="41" spans="1:15">
      <c r="A41" s="36">
        <v>375122</v>
      </c>
      <c r="B41" s="37" t="s">
        <v>71</v>
      </c>
      <c r="C41" s="38">
        <v>17859</v>
      </c>
      <c r="D41" s="38">
        <v>39834</v>
      </c>
      <c r="E41" s="39">
        <v>109200</v>
      </c>
      <c r="F41" s="39">
        <v>104000</v>
      </c>
      <c r="G41" s="39">
        <v>99000</v>
      </c>
      <c r="H41" s="38"/>
      <c r="I41" s="39"/>
      <c r="J41" s="36" t="s">
        <v>44</v>
      </c>
      <c r="K41" s="36" t="s">
        <v>44</v>
      </c>
      <c r="L41" s="29"/>
      <c r="M41" s="29"/>
      <c r="N41" s="29"/>
      <c r="O41" s="29"/>
    </row>
    <row r="42" spans="1:15">
      <c r="A42" s="36">
        <v>570202</v>
      </c>
      <c r="B42" s="37" t="s">
        <v>85</v>
      </c>
      <c r="C42" s="38">
        <v>16239</v>
      </c>
      <c r="D42" s="38">
        <v>40073</v>
      </c>
      <c r="E42" s="39">
        <v>90000</v>
      </c>
      <c r="F42" s="39">
        <v>85700</v>
      </c>
      <c r="G42" s="39">
        <v>81600</v>
      </c>
      <c r="H42" s="38"/>
      <c r="I42" s="39"/>
      <c r="J42" s="36" t="s">
        <v>44</v>
      </c>
      <c r="K42" s="36" t="s">
        <v>44</v>
      </c>
      <c r="L42" s="29"/>
      <c r="M42" s="29"/>
      <c r="N42" s="29"/>
      <c r="O42" s="29"/>
    </row>
    <row r="43" spans="1:15">
      <c r="A43" s="36">
        <v>462488</v>
      </c>
      <c r="B43" s="37" t="s">
        <v>79</v>
      </c>
      <c r="C43" s="38">
        <v>22481</v>
      </c>
      <c r="D43" s="38">
        <v>38401</v>
      </c>
      <c r="E43" s="39">
        <v>142600</v>
      </c>
      <c r="F43" s="39">
        <v>135700</v>
      </c>
      <c r="G43" s="39">
        <v>129400</v>
      </c>
      <c r="H43" s="38"/>
      <c r="I43" s="39"/>
      <c r="J43" s="36" t="s">
        <v>44</v>
      </c>
      <c r="K43" s="36" t="s">
        <v>44</v>
      </c>
      <c r="L43" s="29"/>
      <c r="M43" s="29"/>
      <c r="N43" s="29"/>
      <c r="O43" s="29"/>
    </row>
    <row r="44" spans="1:15">
      <c r="A44" s="36">
        <v>545776</v>
      </c>
      <c r="B44" s="37" t="s">
        <v>83</v>
      </c>
      <c r="C44" s="38">
        <v>24090</v>
      </c>
      <c r="D44" s="38">
        <v>35762</v>
      </c>
      <c r="E44" s="39">
        <v>133900</v>
      </c>
      <c r="F44" s="39">
        <v>127600</v>
      </c>
      <c r="G44" s="39">
        <v>121400</v>
      </c>
      <c r="H44" s="38"/>
      <c r="I44" s="39"/>
      <c r="J44" s="36" t="s">
        <v>44</v>
      </c>
      <c r="K44" s="36" t="s">
        <v>44</v>
      </c>
      <c r="L44" s="29"/>
      <c r="M44" s="29"/>
      <c r="N44" s="29"/>
      <c r="O44" s="29"/>
    </row>
    <row r="45" spans="1:15">
      <c r="A45" s="36">
        <v>123485</v>
      </c>
      <c r="B45" s="37" t="s">
        <v>90</v>
      </c>
      <c r="C45" s="38">
        <v>16254</v>
      </c>
      <c r="D45" s="38"/>
      <c r="E45" s="39"/>
      <c r="F45" s="39"/>
      <c r="G45" s="39"/>
      <c r="H45" s="38">
        <v>39995</v>
      </c>
      <c r="I45" s="39">
        <v>18047</v>
      </c>
      <c r="J45" s="36" t="s">
        <v>91</v>
      </c>
      <c r="K45" s="36" t="s">
        <v>91</v>
      </c>
      <c r="L45" s="29"/>
      <c r="M45" s="29"/>
      <c r="N45" s="29"/>
      <c r="O45" s="29"/>
    </row>
    <row r="46" spans="1:15">
      <c r="A46" s="36">
        <v>123484</v>
      </c>
      <c r="B46" s="37" t="s">
        <v>92</v>
      </c>
      <c r="C46" s="38">
        <v>18203</v>
      </c>
      <c r="D46" s="38"/>
      <c r="E46" s="39"/>
      <c r="F46" s="39"/>
      <c r="G46" s="39"/>
      <c r="H46" s="38">
        <v>41944</v>
      </c>
      <c r="I46" s="39">
        <v>9625</v>
      </c>
      <c r="J46" s="36" t="s">
        <v>91</v>
      </c>
      <c r="K46" s="36" t="s">
        <v>44</v>
      </c>
      <c r="L46" s="29"/>
      <c r="M46" s="29"/>
      <c r="N46" s="29"/>
      <c r="O46" s="29"/>
    </row>
    <row r="47" spans="1:15">
      <c r="A47" s="36">
        <v>489933</v>
      </c>
      <c r="B47" s="37" t="s">
        <v>81</v>
      </c>
      <c r="C47" s="38">
        <v>22158</v>
      </c>
      <c r="D47" s="38">
        <v>36329</v>
      </c>
      <c r="E47" s="39">
        <v>138200</v>
      </c>
      <c r="F47" s="39">
        <v>131600</v>
      </c>
      <c r="G47" s="39">
        <v>125400</v>
      </c>
      <c r="H47" s="38"/>
      <c r="I47" s="39"/>
      <c r="J47" s="36" t="s">
        <v>44</v>
      </c>
      <c r="K47" s="36" t="s">
        <v>44</v>
      </c>
      <c r="L47" s="29"/>
      <c r="M47" s="29"/>
      <c r="N47" s="29"/>
      <c r="O47" s="29"/>
    </row>
    <row r="48" spans="1:15">
      <c r="A48" s="36">
        <v>123451</v>
      </c>
      <c r="B48" s="37" t="s">
        <v>96</v>
      </c>
      <c r="C48" s="38">
        <v>13789</v>
      </c>
      <c r="D48" s="38"/>
      <c r="E48" s="39"/>
      <c r="F48" s="39"/>
      <c r="G48" s="39"/>
      <c r="H48" s="38">
        <v>37530</v>
      </c>
      <c r="I48" s="39">
        <v>7800</v>
      </c>
      <c r="J48" s="36" t="s">
        <v>91</v>
      </c>
      <c r="K48" s="36" t="s">
        <v>91</v>
      </c>
      <c r="L48" s="29"/>
      <c r="M48" s="29"/>
      <c r="N48" s="29"/>
      <c r="O48" s="29"/>
    </row>
    <row r="49" spans="1:15">
      <c r="A49" s="36">
        <v>489909</v>
      </c>
      <c r="B49" s="37" t="s">
        <v>80</v>
      </c>
      <c r="C49" s="38">
        <v>24490</v>
      </c>
      <c r="D49" s="38">
        <v>1</v>
      </c>
      <c r="E49" s="39">
        <v>139700</v>
      </c>
      <c r="F49" s="39">
        <v>133100</v>
      </c>
      <c r="G49" s="39">
        <v>126700</v>
      </c>
      <c r="H49" s="38"/>
      <c r="I49" s="39"/>
      <c r="J49" s="36" t="s">
        <v>44</v>
      </c>
      <c r="K49" s="36" t="s">
        <v>44</v>
      </c>
      <c r="L49" s="29"/>
      <c r="M49" s="29"/>
      <c r="N49" s="29"/>
      <c r="O49" s="29"/>
    </row>
    <row r="50" spans="1:15">
      <c r="A50" s="36">
        <v>253862</v>
      </c>
      <c r="B50" s="37" t="s">
        <v>56</v>
      </c>
      <c r="C50" s="38">
        <v>23332</v>
      </c>
      <c r="D50" s="38">
        <v>40339</v>
      </c>
      <c r="E50" s="39">
        <v>89000</v>
      </c>
      <c r="F50" s="39">
        <v>84800</v>
      </c>
      <c r="G50" s="39">
        <v>80700</v>
      </c>
      <c r="H50" s="38"/>
      <c r="I50" s="39"/>
      <c r="J50" s="36" t="s">
        <v>44</v>
      </c>
      <c r="K50" s="36" t="s">
        <v>44</v>
      </c>
      <c r="L50" s="29"/>
      <c r="M50" s="29"/>
      <c r="N50" s="29"/>
      <c r="O50" s="29"/>
    </row>
    <row r="51" spans="1:15">
      <c r="A51" s="36">
        <v>206418</v>
      </c>
      <c r="B51" s="37" t="s">
        <v>50</v>
      </c>
      <c r="C51" s="38">
        <v>20874</v>
      </c>
      <c r="D51" s="38">
        <v>40497</v>
      </c>
      <c r="E51" s="39">
        <v>320000</v>
      </c>
      <c r="F51" s="39">
        <v>32000</v>
      </c>
      <c r="G51" s="39"/>
      <c r="H51" s="38"/>
      <c r="I51" s="39"/>
      <c r="J51" s="36" t="s">
        <v>44</v>
      </c>
      <c r="K51" s="36" t="s">
        <v>44</v>
      </c>
      <c r="L51" s="29"/>
      <c r="M51" s="29"/>
      <c r="N51" s="29"/>
      <c r="O51" s="29"/>
    </row>
    <row r="52" spans="1:15">
      <c r="A52" s="36">
        <v>218201</v>
      </c>
      <c r="B52" s="37" t="s">
        <v>51</v>
      </c>
      <c r="C52" s="38">
        <v>15818</v>
      </c>
      <c r="D52" s="38">
        <v>35362</v>
      </c>
      <c r="E52" s="39">
        <v>93000</v>
      </c>
      <c r="F52" s="39">
        <v>88600</v>
      </c>
      <c r="G52" s="39">
        <v>84400</v>
      </c>
      <c r="H52" s="38"/>
      <c r="I52" s="39"/>
      <c r="J52" s="36" t="s">
        <v>44</v>
      </c>
      <c r="K52" s="36" t="s">
        <v>44</v>
      </c>
      <c r="L52" s="29"/>
      <c r="M52" s="29"/>
      <c r="N52" s="29"/>
      <c r="O52" s="29"/>
    </row>
    <row r="53" spans="1:15">
      <c r="A53" s="36">
        <v>123491</v>
      </c>
      <c r="B53" s="37" t="s">
        <v>43</v>
      </c>
      <c r="C53" s="38">
        <v>24017</v>
      </c>
      <c r="D53" s="38">
        <v>34809</v>
      </c>
      <c r="E53" s="39">
        <v>250000</v>
      </c>
      <c r="F53" s="39">
        <v>230000</v>
      </c>
      <c r="G53" s="39">
        <v>210000</v>
      </c>
      <c r="H53" s="38"/>
      <c r="I53" s="39"/>
      <c r="J53" s="36" t="s">
        <v>44</v>
      </c>
      <c r="K53" s="36" t="s">
        <v>44</v>
      </c>
      <c r="L53" s="29"/>
      <c r="M53" s="29"/>
      <c r="N53" s="29"/>
      <c r="O53" s="29"/>
    </row>
    <row r="54" spans="1:15">
      <c r="A54" s="36">
        <v>446641</v>
      </c>
      <c r="B54" s="37" t="s">
        <v>43</v>
      </c>
      <c r="C54" s="38">
        <v>23652</v>
      </c>
      <c r="D54" s="38">
        <v>35209</v>
      </c>
      <c r="E54" s="39">
        <v>360000</v>
      </c>
      <c r="F54" s="39">
        <v>331200</v>
      </c>
      <c r="G54" s="39">
        <v>302400</v>
      </c>
      <c r="H54" s="38"/>
      <c r="I54" s="39"/>
      <c r="J54" s="36" t="s">
        <v>44</v>
      </c>
      <c r="K54" s="36" t="s">
        <v>44</v>
      </c>
      <c r="L54" s="29"/>
      <c r="M54" s="29"/>
      <c r="N54" s="29"/>
      <c r="O54" s="29"/>
    </row>
    <row r="55" spans="1:15">
      <c r="A55" s="36">
        <v>189508</v>
      </c>
      <c r="B55" s="37" t="s">
        <v>47</v>
      </c>
      <c r="C55" s="38">
        <v>30229</v>
      </c>
      <c r="D55" s="38">
        <v>35020</v>
      </c>
      <c r="E55" s="39">
        <v>97000</v>
      </c>
      <c r="F55" s="39">
        <v>92400</v>
      </c>
      <c r="G55" s="39">
        <v>88000</v>
      </c>
      <c r="H55" s="38"/>
      <c r="I55" s="39"/>
      <c r="J55" s="36" t="s">
        <v>44</v>
      </c>
      <c r="K55" s="36" t="s">
        <v>44</v>
      </c>
      <c r="L55" s="29"/>
      <c r="M55" s="29"/>
      <c r="N55" s="29"/>
      <c r="O55" s="29"/>
    </row>
    <row r="56" spans="1:15">
      <c r="A56" s="36">
        <v>537613</v>
      </c>
      <c r="B56" s="37" t="s">
        <v>47</v>
      </c>
      <c r="C56" s="38">
        <v>30229</v>
      </c>
      <c r="D56" s="38">
        <v>35267</v>
      </c>
      <c r="E56" s="39">
        <v>136800</v>
      </c>
      <c r="F56" s="39">
        <v>130300</v>
      </c>
      <c r="G56" s="39">
        <v>124100</v>
      </c>
      <c r="H56" s="38"/>
      <c r="I56" s="39"/>
      <c r="J56" s="36" t="s">
        <v>44</v>
      </c>
      <c r="K56" s="36" t="s">
        <v>44</v>
      </c>
      <c r="L56" s="29"/>
      <c r="M56" s="29"/>
      <c r="N56" s="29"/>
      <c r="O56" s="29"/>
    </row>
    <row r="57" spans="1:15">
      <c r="A57" s="36">
        <v>187427</v>
      </c>
      <c r="B57" s="37" t="s">
        <v>46</v>
      </c>
      <c r="C57" s="38">
        <v>21170</v>
      </c>
      <c r="D57" s="38">
        <v>37975</v>
      </c>
      <c r="E57" s="39">
        <v>98000</v>
      </c>
      <c r="F57" s="39">
        <v>93300</v>
      </c>
      <c r="G57" s="39">
        <v>88900</v>
      </c>
      <c r="H57" s="38"/>
      <c r="I57" s="39"/>
      <c r="J57" s="36" t="s">
        <v>44</v>
      </c>
      <c r="K57" s="36" t="s">
        <v>44</v>
      </c>
      <c r="L57" s="29"/>
      <c r="M57" s="29"/>
      <c r="N57" s="29"/>
      <c r="O57" s="29"/>
    </row>
    <row r="58" spans="1:15">
      <c r="A58" s="36">
        <v>123486</v>
      </c>
      <c r="B58" s="37" t="s">
        <v>88</v>
      </c>
      <c r="C58" s="38">
        <v>19725</v>
      </c>
      <c r="D58" s="38"/>
      <c r="E58" s="39"/>
      <c r="F58" s="39"/>
      <c r="G58" s="39"/>
      <c r="H58" s="38">
        <v>43466</v>
      </c>
      <c r="I58" s="39">
        <v>8990</v>
      </c>
      <c r="J58" s="36" t="s">
        <v>89</v>
      </c>
      <c r="K58" s="36" t="s">
        <v>89</v>
      </c>
      <c r="L58" s="29"/>
      <c r="M58" s="29"/>
      <c r="N58" s="29"/>
      <c r="O58" s="29"/>
    </row>
  </sheetData>
  <sortState ref="A6:O58">
    <sortCondition ref="B7"/>
  </sortState>
  <printOptions horizontalCentered="1"/>
  <pageMargins left="0.7" right="0.7" top="0.75" bottom="0.75" header="0.3" footer="0.3"/>
  <pageSetup scale="47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51B3-4FEC-4F45-9CEA-24393158BA69}">
  <sheetPr>
    <pageSetUpPr fitToPage="1"/>
  </sheetPr>
  <dimension ref="B1:F28"/>
  <sheetViews>
    <sheetView showGridLines="0" zoomScale="241" workbookViewId="0">
      <selection activeCell="F26" sqref="F26"/>
    </sheetView>
  </sheetViews>
  <sheetFormatPr baseColWidth="10" defaultRowHeight="16"/>
  <cols>
    <col min="1" max="1" width="1.33203125" customWidth="1"/>
    <col min="2" max="2" width="26.33203125" customWidth="1"/>
    <col min="4" max="4" width="13.83203125" bestFit="1" customWidth="1"/>
    <col min="5" max="5" width="1" customWidth="1"/>
  </cols>
  <sheetData>
    <row r="1" spans="2:6" ht="7" customHeight="1"/>
    <row r="2" spans="2:6" ht="10" customHeight="1" thickBot="1"/>
    <row r="3" spans="2:6" ht="20" thickBot="1">
      <c r="B3" s="153" t="s">
        <v>0</v>
      </c>
      <c r="C3" s="154"/>
      <c r="D3" s="154"/>
      <c r="E3" s="154"/>
      <c r="F3" s="155"/>
    </row>
    <row r="4" spans="2:6" ht="9" customHeight="1" thickBot="1"/>
    <row r="5" spans="2:6" ht="23" thickBot="1">
      <c r="B5" s="156" t="s">
        <v>4</v>
      </c>
      <c r="C5" s="157"/>
      <c r="D5" s="157"/>
      <c r="E5" s="157"/>
      <c r="F5" s="158"/>
    </row>
    <row r="6" spans="2:6" ht="7" customHeight="1" thickBot="1"/>
    <row r="7" spans="2:6" ht="17" thickBot="1">
      <c r="B7" t="s">
        <v>1</v>
      </c>
      <c r="D7" s="4">
        <v>-3.4206957827100037</v>
      </c>
      <c r="F7" s="2">
        <v>1.7540291160433374</v>
      </c>
    </row>
    <row r="8" spans="2:6" ht="17" thickBot="1">
      <c r="B8" t="s">
        <v>2</v>
      </c>
      <c r="D8" s="3">
        <f>3*(D7^2)+(5*D7)-18</f>
        <v>0</v>
      </c>
      <c r="F8" s="2">
        <f>3*(F7^2)+(5*F7)</f>
        <v>18</v>
      </c>
    </row>
    <row r="10" spans="2:6" ht="6" customHeight="1" thickBot="1"/>
    <row r="11" spans="2:6" ht="23" thickBot="1">
      <c r="B11" s="159" t="s">
        <v>3</v>
      </c>
      <c r="C11" s="160"/>
      <c r="D11" s="160"/>
      <c r="E11" s="160"/>
      <c r="F11" s="161"/>
    </row>
    <row r="12" spans="2:6" ht="7" customHeight="1" thickBot="1"/>
    <row r="13" spans="2:6" ht="17" thickBot="1">
      <c r="B13" t="s">
        <v>5</v>
      </c>
      <c r="D13" s="2">
        <v>1.0422648998608299</v>
      </c>
      <c r="F13" s="2">
        <v>-1.155290580945642</v>
      </c>
    </row>
    <row r="14" spans="2:6" ht="17" thickBot="1">
      <c r="B14" t="s">
        <v>2</v>
      </c>
      <c r="D14" s="2">
        <f>(10*(D13^6))+(5*D13)</f>
        <v>18.030753287768619</v>
      </c>
      <c r="F14" s="2">
        <f>(10*(F13^6))+(5*F13)</f>
        <v>18.000018099016753</v>
      </c>
    </row>
    <row r="16" spans="2:6" ht="5" customHeight="1" thickBot="1"/>
    <row r="17" spans="2:6" ht="23" thickBot="1">
      <c r="B17" s="156" t="s">
        <v>6</v>
      </c>
      <c r="C17" s="157"/>
      <c r="D17" s="157"/>
      <c r="E17" s="157"/>
      <c r="F17" s="158"/>
    </row>
    <row r="18" spans="2:6" ht="8" customHeight="1" thickBot="1">
      <c r="B18" s="1"/>
      <c r="C18" s="1"/>
      <c r="D18" s="1"/>
      <c r="E18" s="1"/>
      <c r="F18" s="1"/>
    </row>
    <row r="19" spans="2:6" ht="17" thickBot="1">
      <c r="B19" t="s">
        <v>5</v>
      </c>
      <c r="D19" s="2">
        <v>12.566374101689364</v>
      </c>
      <c r="F19" s="2">
        <v>0.58852756979649756</v>
      </c>
    </row>
    <row r="20" spans="2:6" ht="17" thickBot="1">
      <c r="B20" t="s">
        <v>2</v>
      </c>
      <c r="D20" s="2">
        <f>EXP(D19)*SIN(D19)</f>
        <v>0.99999999900166814</v>
      </c>
      <c r="F20" s="2">
        <f>EXP(F19)*SIN(F19)</f>
        <v>0.99998707348451643</v>
      </c>
    </row>
    <row r="21" spans="2:6" ht="17" thickBot="1">
      <c r="D21" s="2">
        <f>EXP(D19)*SIN(D19)</f>
        <v>0.99999999900166814</v>
      </c>
      <c r="F21" s="2">
        <f>EXP(F19)*SIN(F19)</f>
        <v>0.99998707348451643</v>
      </c>
    </row>
    <row r="23" spans="2:6" ht="9" customHeight="1" thickBot="1"/>
    <row r="24" spans="2:6" ht="20" thickBot="1">
      <c r="B24" s="156" t="s">
        <v>7</v>
      </c>
      <c r="C24" s="157"/>
      <c r="D24" s="157"/>
      <c r="E24" s="157"/>
      <c r="F24" s="158"/>
    </row>
    <row r="25" spans="2:6" ht="8" customHeight="1" thickBot="1"/>
    <row r="26" spans="2:6" ht="17" thickBot="1">
      <c r="B26" t="s">
        <v>5</v>
      </c>
      <c r="D26" s="2">
        <v>1.5610198104363715</v>
      </c>
      <c r="F26" s="2">
        <v>1.5610198104363715</v>
      </c>
    </row>
    <row r="27" spans="2:6" ht="17" thickBot="1">
      <c r="B27" t="s">
        <v>2</v>
      </c>
      <c r="D27" s="2">
        <f>SIN(D26)</f>
        <v>0.99995221024459402</v>
      </c>
      <c r="F27" s="2">
        <f>SIN(F26)</f>
        <v>0.99995221024459402</v>
      </c>
    </row>
    <row r="28" spans="2:6" ht="17" thickBot="1">
      <c r="D28" s="2">
        <f>COS(D26)</f>
        <v>9.7763606189204301E-3</v>
      </c>
      <c r="F28" s="2">
        <f>COS(F26)</f>
        <v>9.7763606189204301E-3</v>
      </c>
    </row>
  </sheetData>
  <mergeCells count="5">
    <mergeCell ref="B3:F3"/>
    <mergeCell ref="B5:F5"/>
    <mergeCell ref="B11:F11"/>
    <mergeCell ref="B17:F17"/>
    <mergeCell ref="B24:F24"/>
  </mergeCells>
  <printOptions horizontalCentered="1"/>
  <pageMargins left="0.7" right="0.7" top="0.75" bottom="0.75" header="0.3" footer="0.3"/>
  <pageSetup scale="79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21E6-9480-064E-983C-9BA57930AA9C}">
  <sheetPr>
    <pageSetUpPr fitToPage="1"/>
  </sheetPr>
  <dimension ref="B1:M151"/>
  <sheetViews>
    <sheetView showGridLines="0" topLeftCell="A3" zoomScale="188" workbookViewId="0">
      <selection activeCell="L14" sqref="L14"/>
    </sheetView>
  </sheetViews>
  <sheetFormatPr baseColWidth="10" defaultRowHeight="16"/>
  <cols>
    <col min="1" max="1" width="1.5" customWidth="1"/>
    <col min="5" max="5" width="11.6640625" customWidth="1"/>
    <col min="6" max="6" width="4.6640625" customWidth="1"/>
    <col min="7" max="7" width="6.5" customWidth="1"/>
    <col min="8" max="8" width="16.33203125" customWidth="1"/>
    <col min="9" max="9" width="1.6640625" customWidth="1"/>
    <col min="10" max="10" width="5.1640625" customWidth="1"/>
    <col min="11" max="11" width="8.5" customWidth="1"/>
    <col min="12" max="12" width="18.83203125" customWidth="1"/>
  </cols>
  <sheetData>
    <row r="1" spans="2:13" ht="6" customHeight="1" thickBot="1"/>
    <row r="2" spans="2:13" ht="20" thickBot="1">
      <c r="B2" s="162" t="s">
        <v>15</v>
      </c>
      <c r="C2" s="163"/>
      <c r="D2" s="163"/>
      <c r="E2" s="163"/>
      <c r="F2" s="163"/>
      <c r="G2" s="163"/>
      <c r="H2" s="164"/>
    </row>
    <row r="3" spans="2:13" ht="17" thickBot="1">
      <c r="B3" s="14" t="s">
        <v>16</v>
      </c>
      <c r="C3" s="15"/>
      <c r="D3" s="15"/>
      <c r="E3" s="15"/>
      <c r="F3" s="15"/>
      <c r="G3" s="15"/>
      <c r="H3" s="16">
        <v>20</v>
      </c>
    </row>
    <row r="4" spans="2:13" ht="7" customHeight="1" thickBot="1"/>
    <row r="5" spans="2:13" ht="17" hidden="1" thickBot="1"/>
    <row r="6" spans="2:13" ht="17" thickBot="1">
      <c r="B6" s="14" t="s">
        <v>17</v>
      </c>
      <c r="C6" s="15"/>
      <c r="D6" s="15"/>
      <c r="E6" s="15"/>
      <c r="F6" s="15"/>
      <c r="G6" s="15"/>
      <c r="H6" s="25">
        <f>SUM(H17:H152)</f>
        <v>62.40100073585203</v>
      </c>
      <c r="L6" t="s">
        <v>24</v>
      </c>
      <c r="M6" s="21">
        <v>0.24881433843943995</v>
      </c>
    </row>
    <row r="7" spans="2:13" ht="17" thickBot="1"/>
    <row r="8" spans="2:13" ht="18" thickBot="1">
      <c r="B8" s="165" t="s">
        <v>18</v>
      </c>
      <c r="C8" s="166"/>
      <c r="D8" s="166"/>
      <c r="E8" s="166"/>
      <c r="F8" s="166"/>
      <c r="G8" s="166"/>
      <c r="H8" s="167"/>
    </row>
    <row r="9" spans="2:13">
      <c r="B9" s="17" t="s">
        <v>19</v>
      </c>
      <c r="C9" s="12"/>
      <c r="D9" s="12"/>
      <c r="E9" s="12"/>
      <c r="F9" s="12"/>
      <c r="G9" s="12"/>
      <c r="H9" s="26">
        <v>0.26806088314174364</v>
      </c>
    </row>
    <row r="10" spans="2:13">
      <c r="B10" s="17" t="s">
        <v>20</v>
      </c>
      <c r="C10" s="12"/>
      <c r="D10" s="12"/>
      <c r="E10" s="12"/>
      <c r="F10" s="12"/>
      <c r="G10" s="12"/>
      <c r="H10" s="26">
        <v>0.40084561690103448</v>
      </c>
    </row>
    <row r="11" spans="2:13">
      <c r="B11" s="17" t="s">
        <v>21</v>
      </c>
      <c r="C11" s="12"/>
      <c r="D11" s="12"/>
      <c r="E11" s="12"/>
      <c r="F11" s="12"/>
      <c r="G11" s="12"/>
      <c r="H11" s="26">
        <v>0.24881433843943995</v>
      </c>
    </row>
    <row r="12" spans="2:13" ht="17" thickBot="1">
      <c r="B12" s="18" t="s">
        <v>25</v>
      </c>
      <c r="C12" s="11"/>
      <c r="D12" s="11"/>
      <c r="E12" s="11"/>
      <c r="F12" s="11"/>
      <c r="G12" s="11"/>
      <c r="H12" s="27">
        <v>0.37703372040131844</v>
      </c>
    </row>
    <row r="13" spans="2:13" ht="36" customHeight="1" thickBot="1">
      <c r="B13" s="168" t="s">
        <v>22</v>
      </c>
      <c r="C13" s="169"/>
      <c r="D13" s="169"/>
      <c r="E13" s="169"/>
      <c r="F13" s="169"/>
      <c r="G13" s="169"/>
      <c r="H13" s="170"/>
    </row>
    <row r="14" spans="2:13" ht="8" customHeight="1" thickBot="1"/>
    <row r="15" spans="2:13" ht="18" thickBot="1">
      <c r="B15" s="165" t="s">
        <v>23</v>
      </c>
      <c r="C15" s="166"/>
      <c r="D15" s="166"/>
      <c r="E15" s="166"/>
      <c r="F15" s="166"/>
      <c r="G15" s="166"/>
      <c r="H15" s="167"/>
    </row>
    <row r="16" spans="2:13">
      <c r="B16" s="13" t="s">
        <v>9</v>
      </c>
      <c r="C16" s="13" t="s">
        <v>11</v>
      </c>
      <c r="D16" s="13" t="s">
        <v>12</v>
      </c>
      <c r="E16" s="13" t="s">
        <v>13</v>
      </c>
      <c r="F16" s="13"/>
      <c r="G16" s="13"/>
      <c r="H16" s="13" t="s">
        <v>14</v>
      </c>
    </row>
    <row r="17" spans="2:8">
      <c r="B17" s="20">
        <f>IF(ISBLANK(H3),65,H3)</f>
        <v>20</v>
      </c>
      <c r="C17" s="23">
        <f t="shared" ref="C17:C48" si="0">IF($B17="","",VLOOKUP(B17,QxTable,2)*(1-$M$6))</f>
        <v>3.8085113041120395E-4</v>
      </c>
      <c r="D17" s="23">
        <f>IF($C17="","", 1-$C17)</f>
        <v>0.9996191488695888</v>
      </c>
      <c r="E17" s="23">
        <v>1</v>
      </c>
      <c r="H17" s="24">
        <f>IF(B17="","",E17*(1-C17/2))</f>
        <v>0.99980957443479435</v>
      </c>
    </row>
    <row r="18" spans="2:8">
      <c r="B18" s="20">
        <f>IF(B17&gt;=120,"",B17+1)</f>
        <v>21</v>
      </c>
      <c r="C18" s="23">
        <f t="shared" si="0"/>
        <v>3.9812840062709685E-4</v>
      </c>
      <c r="D18" s="23">
        <f t="shared" ref="D18:D81" si="1">IF($C18="","", 1-$C18)</f>
        <v>0.99960187159937286</v>
      </c>
      <c r="E18" s="23">
        <f>IF(B18="","",$E17*$D17)</f>
        <v>0.9996191488695888</v>
      </c>
      <c r="H18" s="24">
        <f t="shared" ref="H18:H81" si="2">IF(B18="","",E18*(1-C18/2))</f>
        <v>0.99942016048310089</v>
      </c>
    </row>
    <row r="19" spans="2:8">
      <c r="B19" s="20">
        <f t="shared" ref="B19:B82" si="3">IF(B18&gt;=120,"",B18+1)</f>
        <v>22</v>
      </c>
      <c r="C19" s="23">
        <f t="shared" si="0"/>
        <v>4.1765922782767141E-4</v>
      </c>
      <c r="D19" s="23">
        <f t="shared" si="1"/>
        <v>0.99958234077217234</v>
      </c>
      <c r="E19" s="23">
        <f t="shared" ref="E19:E82" si="4">IF(B19="","",$E18*$D18)</f>
        <v>0.9992211720966131</v>
      </c>
      <c r="G19" s="19"/>
      <c r="H19" s="24">
        <f t="shared" si="2"/>
        <v>0.99901250512502959</v>
      </c>
    </row>
    <row r="20" spans="2:8">
      <c r="B20" s="20">
        <f t="shared" si="3"/>
        <v>23</v>
      </c>
      <c r="C20" s="23">
        <f t="shared" si="0"/>
        <v>4.4244835465916989E-4</v>
      </c>
      <c r="D20" s="23">
        <f t="shared" si="1"/>
        <v>0.99955755164534088</v>
      </c>
      <c r="E20" s="23">
        <f t="shared" si="4"/>
        <v>0.9988038381534462</v>
      </c>
      <c r="H20" s="24">
        <f t="shared" si="2"/>
        <v>0.998582878596037</v>
      </c>
    </row>
    <row r="21" spans="2:8">
      <c r="B21" s="20">
        <f t="shared" si="3"/>
        <v>24</v>
      </c>
      <c r="C21" s="23">
        <f t="shared" si="0"/>
        <v>4.687398528137895E-4</v>
      </c>
      <c r="D21" s="23">
        <f t="shared" si="1"/>
        <v>0.99953126014718618</v>
      </c>
      <c r="E21" s="23">
        <f t="shared" si="4"/>
        <v>0.99836191903862803</v>
      </c>
      <c r="H21" s="24">
        <f t="shared" si="2"/>
        <v>0.99812793302913549</v>
      </c>
    </row>
    <row r="22" spans="2:8">
      <c r="B22" s="20">
        <f t="shared" si="3"/>
        <v>25</v>
      </c>
      <c r="C22" s="23">
        <f t="shared" si="0"/>
        <v>4.9653372229153025E-4</v>
      </c>
      <c r="D22" s="23">
        <f t="shared" si="1"/>
        <v>0.99950346627770847</v>
      </c>
      <c r="E22" s="23">
        <f t="shared" si="4"/>
        <v>0.99789394701964296</v>
      </c>
      <c r="H22" s="24">
        <f t="shared" si="2"/>
        <v>0.99764620302166007</v>
      </c>
    </row>
    <row r="23" spans="2:8">
      <c r="B23" s="20">
        <f t="shared" si="3"/>
        <v>26</v>
      </c>
      <c r="C23" s="23">
        <f t="shared" si="0"/>
        <v>5.2282522044614982E-4</v>
      </c>
      <c r="D23" s="23">
        <f t="shared" si="1"/>
        <v>0.99947717477955389</v>
      </c>
      <c r="E23" s="23">
        <f t="shared" si="4"/>
        <v>0.99739845902367708</v>
      </c>
      <c r="H23" s="24">
        <f t="shared" si="2"/>
        <v>0.99713772648907129</v>
      </c>
    </row>
    <row r="24" spans="2:8">
      <c r="B24" s="20">
        <f t="shared" si="3"/>
        <v>27</v>
      </c>
      <c r="C24" s="23">
        <f t="shared" si="0"/>
        <v>5.4611197595452721E-4</v>
      </c>
      <c r="D24" s="23">
        <f t="shared" si="1"/>
        <v>0.99945388802404544</v>
      </c>
      <c r="E24" s="23">
        <f t="shared" si="4"/>
        <v>0.99687699395446538</v>
      </c>
      <c r="H24" s="24">
        <f t="shared" si="2"/>
        <v>0.99660479072198938</v>
      </c>
    </row>
    <row r="25" spans="2:8">
      <c r="B25" s="20">
        <f t="shared" si="3"/>
        <v>28</v>
      </c>
      <c r="C25" s="23">
        <f t="shared" si="0"/>
        <v>5.6639398881666234E-4</v>
      </c>
      <c r="D25" s="23">
        <f t="shared" si="1"/>
        <v>0.99943360601118336</v>
      </c>
      <c r="E25" s="23">
        <f t="shared" si="4"/>
        <v>0.99633258748951326</v>
      </c>
      <c r="H25" s="24">
        <f t="shared" si="2"/>
        <v>0.99605042909530506</v>
      </c>
    </row>
    <row r="26" spans="2:8">
      <c r="B26" s="20">
        <f t="shared" si="3"/>
        <v>29</v>
      </c>
      <c r="C26" s="23">
        <f t="shared" si="0"/>
        <v>5.8517363035567632E-4</v>
      </c>
      <c r="D26" s="23">
        <f t="shared" si="1"/>
        <v>0.99941482636964429</v>
      </c>
      <c r="E26" s="23">
        <f t="shared" si="4"/>
        <v>0.99576827070109708</v>
      </c>
      <c r="H26" s="24">
        <f t="shared" si="2"/>
        <v>0.99547692203411753</v>
      </c>
    </row>
    <row r="27" spans="2:8">
      <c r="B27" s="20">
        <f t="shared" si="3"/>
        <v>30</v>
      </c>
      <c r="C27" s="23">
        <f t="shared" si="0"/>
        <v>6.0169971491000861E-4</v>
      </c>
      <c r="D27" s="23">
        <f t="shared" si="1"/>
        <v>0.99939830028509002</v>
      </c>
      <c r="E27" s="23">
        <f t="shared" si="4"/>
        <v>0.99518557336713787</v>
      </c>
      <c r="H27" s="24">
        <f t="shared" si="2"/>
        <v>0.994886171929249</v>
      </c>
    </row>
    <row r="28" spans="2:8">
      <c r="B28" s="20">
        <f t="shared" si="3"/>
        <v>31</v>
      </c>
      <c r="C28" s="23">
        <f t="shared" si="0"/>
        <v>6.1672342814121986E-4</v>
      </c>
      <c r="D28" s="23">
        <f t="shared" si="1"/>
        <v>0.99938327657185877</v>
      </c>
      <c r="E28" s="23">
        <f t="shared" si="4"/>
        <v>0.99458677049136035</v>
      </c>
      <c r="H28" s="24">
        <f t="shared" si="2"/>
        <v>0.99428007801001972</v>
      </c>
    </row>
    <row r="29" spans="2:8">
      <c r="B29" s="20">
        <f t="shared" si="3"/>
        <v>32</v>
      </c>
      <c r="C29" s="23">
        <f t="shared" si="0"/>
        <v>6.3024477004930998E-4</v>
      </c>
      <c r="D29" s="23">
        <f t="shared" si="1"/>
        <v>0.99936975522995064</v>
      </c>
      <c r="E29" s="23">
        <f t="shared" si="4"/>
        <v>0.99397338552867898</v>
      </c>
      <c r="H29" s="24">
        <f t="shared" si="2"/>
        <v>0.99366016226478016</v>
      </c>
    </row>
    <row r="30" spans="2:8">
      <c r="B30" s="20">
        <f t="shared" si="3"/>
        <v>33</v>
      </c>
      <c r="C30" s="23">
        <f t="shared" si="0"/>
        <v>6.3700544100335499E-4</v>
      </c>
      <c r="D30" s="23">
        <f t="shared" si="1"/>
        <v>0.99936299455899669</v>
      </c>
      <c r="E30" s="23">
        <f t="shared" si="4"/>
        <v>0.99334693900088122</v>
      </c>
      <c r="H30" s="24">
        <f t="shared" si="2"/>
        <v>0.99303055529840745</v>
      </c>
    </row>
    <row r="31" spans="2:8">
      <c r="B31" s="20">
        <f t="shared" si="3"/>
        <v>34</v>
      </c>
      <c r="C31" s="23">
        <f t="shared" si="0"/>
        <v>6.3775662666491555E-4</v>
      </c>
      <c r="D31" s="23">
        <f t="shared" si="1"/>
        <v>0.99936224337333512</v>
      </c>
      <c r="E31" s="23">
        <f t="shared" si="4"/>
        <v>0.99271417159593367</v>
      </c>
      <c r="H31" s="24">
        <f t="shared" si="2"/>
        <v>0.99239761657527392</v>
      </c>
    </row>
    <row r="32" spans="2:8">
      <c r="B32" s="20">
        <f t="shared" si="3"/>
        <v>35</v>
      </c>
      <c r="C32" s="23">
        <f t="shared" si="0"/>
        <v>6.3925899798803658E-4</v>
      </c>
      <c r="D32" s="23">
        <f t="shared" si="1"/>
        <v>0.999360741002012</v>
      </c>
      <c r="E32" s="23">
        <f t="shared" si="4"/>
        <v>0.99208106155461429</v>
      </c>
      <c r="H32" s="24">
        <f t="shared" si="2"/>
        <v>0.99176396318194815</v>
      </c>
    </row>
    <row r="33" spans="2:8">
      <c r="B33" s="20">
        <f t="shared" si="3"/>
        <v>36</v>
      </c>
      <c r="C33" s="23">
        <f t="shared" si="0"/>
        <v>6.4752204026520283E-4</v>
      </c>
      <c r="D33" s="23">
        <f t="shared" si="1"/>
        <v>0.99935247795973481</v>
      </c>
      <c r="E33" s="23">
        <f t="shared" si="4"/>
        <v>0.99144686480928201</v>
      </c>
      <c r="H33" s="24">
        <f t="shared" si="2"/>
        <v>0.99112587296092403</v>
      </c>
    </row>
    <row r="34" spans="2:8">
      <c r="B34" s="20">
        <f t="shared" si="3"/>
        <v>37</v>
      </c>
      <c r="C34" s="23">
        <f t="shared" si="0"/>
        <v>6.6930642445045898E-4</v>
      </c>
      <c r="D34" s="23">
        <f t="shared" si="1"/>
        <v>0.99933069357554949</v>
      </c>
      <c r="E34" s="23">
        <f t="shared" si="4"/>
        <v>0.99080488111256615</v>
      </c>
      <c r="H34" s="24">
        <f t="shared" si="2"/>
        <v>0.9904733050764134</v>
      </c>
    </row>
    <row r="35" spans="2:8">
      <c r="B35" s="20">
        <f t="shared" si="3"/>
        <v>38</v>
      </c>
      <c r="C35" s="23">
        <f t="shared" si="0"/>
        <v>7.0536333620536593E-4</v>
      </c>
      <c r="D35" s="23">
        <f t="shared" si="1"/>
        <v>0.99929463666379459</v>
      </c>
      <c r="E35" s="23">
        <f t="shared" si="4"/>
        <v>0.99014172904026054</v>
      </c>
      <c r="H35" s="24">
        <f t="shared" si="2"/>
        <v>0.98979252420360453</v>
      </c>
    </row>
    <row r="36" spans="2:8">
      <c r="B36" s="20">
        <f t="shared" si="3"/>
        <v>39</v>
      </c>
      <c r="C36" s="23">
        <f t="shared" si="0"/>
        <v>7.5043447589899959E-4</v>
      </c>
      <c r="D36" s="23">
        <f t="shared" si="1"/>
        <v>0.99924956552410105</v>
      </c>
      <c r="E36" s="23">
        <f t="shared" si="4"/>
        <v>0.98944331936694851</v>
      </c>
      <c r="H36" s="24">
        <f t="shared" si="2"/>
        <v>0.98907206317754803</v>
      </c>
    </row>
    <row r="37" spans="2:8">
      <c r="B37" s="20">
        <f t="shared" si="3"/>
        <v>40</v>
      </c>
      <c r="C37" s="23">
        <f t="shared" si="0"/>
        <v>8.0527102919292042E-4</v>
      </c>
      <c r="D37" s="23">
        <f t="shared" si="1"/>
        <v>0.99919472897080708</v>
      </c>
      <c r="E37" s="23">
        <f t="shared" si="4"/>
        <v>0.98870080698814766</v>
      </c>
      <c r="H37" s="24">
        <f t="shared" si="2"/>
        <v>0.98830272092994409</v>
      </c>
    </row>
    <row r="38" spans="2:8">
      <c r="B38" s="20">
        <f t="shared" si="3"/>
        <v>41</v>
      </c>
      <c r="C38" s="23">
        <f t="shared" si="0"/>
        <v>8.6837062476400738E-4</v>
      </c>
      <c r="D38" s="23">
        <f t="shared" si="1"/>
        <v>0.99913162937523603</v>
      </c>
      <c r="E38" s="23">
        <f t="shared" si="4"/>
        <v>0.98790463487174041</v>
      </c>
      <c r="H38" s="24">
        <f t="shared" si="2"/>
        <v>0.98747570118924499</v>
      </c>
    </row>
    <row r="39" spans="2:8">
      <c r="B39" s="20">
        <f t="shared" si="3"/>
        <v>42</v>
      </c>
      <c r="C39" s="23">
        <f t="shared" si="0"/>
        <v>9.4048444827382128E-4</v>
      </c>
      <c r="D39" s="23">
        <f t="shared" si="1"/>
        <v>0.99905951555172623</v>
      </c>
      <c r="E39" s="23">
        <f t="shared" si="4"/>
        <v>0.98704676750674958</v>
      </c>
      <c r="H39" s="24">
        <f t="shared" si="2"/>
        <v>0.98658261643946998</v>
      </c>
    </row>
    <row r="40" spans="2:8">
      <c r="B40" s="20">
        <f t="shared" si="3"/>
        <v>43</v>
      </c>
      <c r="C40" s="23">
        <f t="shared" si="0"/>
        <v>1.0156030144298771E-3</v>
      </c>
      <c r="D40" s="23">
        <f t="shared" si="1"/>
        <v>0.99898439698557018</v>
      </c>
      <c r="E40" s="23">
        <f t="shared" si="4"/>
        <v>0.98611846537219061</v>
      </c>
      <c r="H40" s="24">
        <f t="shared" si="2"/>
        <v>0.9856177129291821</v>
      </c>
    </row>
    <row r="41" spans="2:8">
      <c r="B41" s="20">
        <f t="shared" si="3"/>
        <v>44</v>
      </c>
      <c r="C41" s="23">
        <f t="shared" si="0"/>
        <v>1.0952286945552967E-3</v>
      </c>
      <c r="D41" s="23">
        <f t="shared" si="1"/>
        <v>0.99890477130544475</v>
      </c>
      <c r="E41" s="23">
        <f t="shared" si="4"/>
        <v>0.9851169604861737</v>
      </c>
      <c r="H41" s="24">
        <f t="shared" si="2"/>
        <v>0.98457749630486491</v>
      </c>
    </row>
    <row r="42" spans="2:8">
      <c r="B42" s="20">
        <f t="shared" si="3"/>
        <v>45</v>
      </c>
      <c r="C42" s="23">
        <f t="shared" si="0"/>
        <v>1.1853709739425638E-3</v>
      </c>
      <c r="D42" s="23">
        <f t="shared" si="1"/>
        <v>0.99881462902605744</v>
      </c>
      <c r="E42" s="23">
        <f t="shared" si="4"/>
        <v>0.98403803212355623</v>
      </c>
      <c r="H42" s="24">
        <f t="shared" si="2"/>
        <v>0.98345480706328881</v>
      </c>
    </row>
    <row r="43" spans="2:8">
      <c r="B43" s="20">
        <f t="shared" si="3"/>
        <v>46</v>
      </c>
      <c r="C43" s="23">
        <f t="shared" si="0"/>
        <v>1.2935417092072845E-3</v>
      </c>
      <c r="D43" s="23">
        <f t="shared" si="1"/>
        <v>0.99870645829079274</v>
      </c>
      <c r="E43" s="23">
        <f t="shared" si="4"/>
        <v>0.98287158200302138</v>
      </c>
      <c r="H43" s="24">
        <f t="shared" si="2"/>
        <v>0.98223588930996364</v>
      </c>
    </row>
    <row r="44" spans="2:8">
      <c r="B44" s="20">
        <f t="shared" si="3"/>
        <v>47</v>
      </c>
      <c r="C44" s="23">
        <f t="shared" si="0"/>
        <v>1.4265015713035038E-3</v>
      </c>
      <c r="D44" s="23">
        <f t="shared" si="1"/>
        <v>0.99857349842869647</v>
      </c>
      <c r="E44" s="23">
        <f t="shared" si="4"/>
        <v>0.98160019661690601</v>
      </c>
      <c r="H44" s="24">
        <f t="shared" si="2"/>
        <v>0.98090006950547304</v>
      </c>
    </row>
    <row r="45" spans="2:8">
      <c r="B45" s="20">
        <f t="shared" si="3"/>
        <v>48</v>
      </c>
      <c r="C45" s="23">
        <f t="shared" si="0"/>
        <v>1.5789922606002974E-3</v>
      </c>
      <c r="D45" s="23">
        <f t="shared" si="1"/>
        <v>0.99842100773939968</v>
      </c>
      <c r="E45" s="23">
        <f t="shared" si="4"/>
        <v>0.98019994239404018</v>
      </c>
      <c r="H45" s="24">
        <f t="shared" si="2"/>
        <v>0.97942607833259965</v>
      </c>
    </row>
    <row r="46" spans="2:8">
      <c r="B46" s="20">
        <f t="shared" si="3"/>
        <v>49</v>
      </c>
      <c r="C46" s="23">
        <f t="shared" si="0"/>
        <v>1.7472578487898627E-3</v>
      </c>
      <c r="D46" s="23">
        <f t="shared" si="1"/>
        <v>0.99825274215121018</v>
      </c>
      <c r="E46" s="23">
        <f t="shared" si="4"/>
        <v>0.97865221427115912</v>
      </c>
      <c r="H46" s="24">
        <f t="shared" si="2"/>
        <v>0.97779723538984875</v>
      </c>
    </row>
    <row r="47" spans="2:8">
      <c r="B47" s="20">
        <f t="shared" si="3"/>
        <v>50</v>
      </c>
      <c r="C47" s="23">
        <f t="shared" si="0"/>
        <v>1.9373078211646845E-3</v>
      </c>
      <c r="D47" s="23">
        <f t="shared" si="1"/>
        <v>0.99806269217883536</v>
      </c>
      <c r="E47" s="23">
        <f t="shared" si="4"/>
        <v>0.97694225650853828</v>
      </c>
      <c r="H47" s="24">
        <f t="shared" si="2"/>
        <v>0.97599593757135816</v>
      </c>
    </row>
    <row r="48" spans="2:8">
      <c r="B48" s="20">
        <f t="shared" si="3"/>
        <v>51</v>
      </c>
      <c r="C48" s="23">
        <f t="shared" si="0"/>
        <v>2.1574052200019284E-3</v>
      </c>
      <c r="D48" s="23">
        <f t="shared" si="1"/>
        <v>0.99784259477999804</v>
      </c>
      <c r="E48" s="23">
        <f t="shared" si="4"/>
        <v>0.97504961863417805</v>
      </c>
      <c r="H48" s="24">
        <f t="shared" si="2"/>
        <v>0.97399783006567686</v>
      </c>
    </row>
    <row r="49" spans="2:8">
      <c r="B49" s="20">
        <f t="shared" si="3"/>
        <v>52</v>
      </c>
      <c r="C49" s="23">
        <f t="shared" ref="C49:C80" si="5">IF($B49="","",VLOOKUP(B49,QxTable,2)*(1-$M$6))</f>
        <v>2.4135595305940795E-3</v>
      </c>
      <c r="D49" s="23">
        <f t="shared" si="1"/>
        <v>0.99758644046940592</v>
      </c>
      <c r="E49" s="23">
        <f t="shared" si="4"/>
        <v>0.97294604149717578</v>
      </c>
      <c r="H49" s="24">
        <f t="shared" si="2"/>
        <v>0.97177190990157114</v>
      </c>
    </row>
    <row r="50" spans="2:8">
      <c r="B50" s="20">
        <f t="shared" si="3"/>
        <v>53</v>
      </c>
      <c r="C50" s="23">
        <f t="shared" si="5"/>
        <v>2.6922494110330473E-3</v>
      </c>
      <c r="D50" s="23">
        <f t="shared" si="1"/>
        <v>0.99730775058896692</v>
      </c>
      <c r="E50" s="23">
        <f t="shared" si="4"/>
        <v>0.9705977783059665</v>
      </c>
      <c r="H50" s="24">
        <f t="shared" si="2"/>
        <v>0.96929123265746941</v>
      </c>
    </row>
    <row r="51" spans="2:8">
      <c r="B51" s="20">
        <f t="shared" si="3"/>
        <v>54</v>
      </c>
      <c r="C51" s="23">
        <f t="shared" si="5"/>
        <v>2.9889677473494687E-3</v>
      </c>
      <c r="D51" s="23">
        <f t="shared" si="1"/>
        <v>0.99701103225265053</v>
      </c>
      <c r="E51" s="23">
        <f t="shared" si="4"/>
        <v>0.96798468700897222</v>
      </c>
      <c r="H51" s="24">
        <f t="shared" si="2"/>
        <v>0.96653804950427324</v>
      </c>
    </row>
    <row r="52" spans="2:8">
      <c r="B52" s="20">
        <f t="shared" si="3"/>
        <v>55</v>
      </c>
      <c r="C52" s="23">
        <f t="shared" si="5"/>
        <v>3.3239965524054786E-3</v>
      </c>
      <c r="D52" s="23">
        <f t="shared" si="1"/>
        <v>0.99667600344759455</v>
      </c>
      <c r="E52" s="23">
        <f t="shared" si="4"/>
        <v>0.96509141199957427</v>
      </c>
      <c r="H52" s="24">
        <f t="shared" si="2"/>
        <v>0.9634874317364529</v>
      </c>
    </row>
    <row r="53" spans="2:8">
      <c r="B53" s="20">
        <f t="shared" si="3"/>
        <v>56</v>
      </c>
      <c r="C53" s="23">
        <f t="shared" si="5"/>
        <v>3.717617839063212E-3</v>
      </c>
      <c r="D53" s="23">
        <f t="shared" si="1"/>
        <v>0.99628238216093679</v>
      </c>
      <c r="E53" s="23">
        <f t="shared" si="4"/>
        <v>0.96188345147333154</v>
      </c>
      <c r="H53" s="24">
        <f t="shared" si="2"/>
        <v>0.96009549393418303</v>
      </c>
    </row>
    <row r="54" spans="2:8">
      <c r="B54" s="20">
        <f t="shared" si="3"/>
        <v>57</v>
      </c>
      <c r="C54" s="23">
        <f t="shared" si="5"/>
        <v>4.1923671771694863E-3</v>
      </c>
      <c r="D54" s="23">
        <f t="shared" si="1"/>
        <v>0.99580763282283047</v>
      </c>
      <c r="E54" s="23">
        <f t="shared" si="4"/>
        <v>0.95830753639503463</v>
      </c>
      <c r="H54" s="24">
        <f t="shared" si="2"/>
        <v>0.95629874786442626</v>
      </c>
    </row>
    <row r="55" spans="2:8">
      <c r="B55" s="20">
        <f t="shared" si="3"/>
        <v>58</v>
      </c>
      <c r="C55" s="23">
        <f t="shared" si="5"/>
        <v>4.7324696678315284E-3</v>
      </c>
      <c r="D55" s="23">
        <f t="shared" si="1"/>
        <v>0.99526753033216853</v>
      </c>
      <c r="E55" s="23">
        <f t="shared" si="4"/>
        <v>0.95428995933381788</v>
      </c>
      <c r="H55" s="24">
        <f t="shared" si="2"/>
        <v>0.95203188519038617</v>
      </c>
    </row>
    <row r="56" spans="2:8">
      <c r="B56" s="20">
        <f t="shared" si="3"/>
        <v>59</v>
      </c>
      <c r="C56" s="23">
        <f t="shared" si="5"/>
        <v>5.3259063404643711E-3</v>
      </c>
      <c r="D56" s="23">
        <f t="shared" si="1"/>
        <v>0.99467409365953563</v>
      </c>
      <c r="E56" s="23">
        <f t="shared" si="4"/>
        <v>0.94977381104695446</v>
      </c>
      <c r="H56" s="24">
        <f t="shared" si="2"/>
        <v>0.94724460786582343</v>
      </c>
    </row>
    <row r="57" spans="2:8">
      <c r="B57" s="20">
        <f t="shared" si="3"/>
        <v>60</v>
      </c>
      <c r="C57" s="23">
        <f t="shared" si="5"/>
        <v>5.9914568366070276E-3</v>
      </c>
      <c r="D57" s="23">
        <f t="shared" si="1"/>
        <v>0.99400854316339293</v>
      </c>
      <c r="E57" s="23">
        <f t="shared" si="4"/>
        <v>0.94471540468469251</v>
      </c>
      <c r="H57" s="24">
        <f t="shared" si="2"/>
        <v>0.94188529389966946</v>
      </c>
    </row>
    <row r="58" spans="2:8">
      <c r="B58" s="20">
        <f t="shared" si="3"/>
        <v>61</v>
      </c>
      <c r="C58" s="23">
        <f t="shared" si="5"/>
        <v>6.7501543547831928E-3</v>
      </c>
      <c r="D58" s="23">
        <f t="shared" si="1"/>
        <v>0.99324984564521679</v>
      </c>
      <c r="E58" s="23">
        <f t="shared" si="4"/>
        <v>0.93905518311464642</v>
      </c>
      <c r="H58" s="24">
        <f t="shared" si="2"/>
        <v>0.93588579939780492</v>
      </c>
    </row>
    <row r="59" spans="2:8">
      <c r="B59" s="20">
        <f t="shared" si="3"/>
        <v>62</v>
      </c>
      <c r="C59" s="23">
        <f t="shared" si="5"/>
        <v>7.6222809078550034E-3</v>
      </c>
      <c r="D59" s="23">
        <f t="shared" si="1"/>
        <v>0.99237771909214501</v>
      </c>
      <c r="E59" s="23">
        <f t="shared" si="4"/>
        <v>0.93271641568096331</v>
      </c>
      <c r="H59" s="24">
        <f t="shared" si="2"/>
        <v>0.92916170241711937</v>
      </c>
    </row>
    <row r="60" spans="2:8">
      <c r="B60" s="20">
        <f t="shared" si="3"/>
        <v>63</v>
      </c>
      <c r="C60" s="23">
        <f t="shared" si="5"/>
        <v>8.6168507237611852E-3</v>
      </c>
      <c r="D60" s="23">
        <f t="shared" si="1"/>
        <v>0.99138314927623883</v>
      </c>
      <c r="E60" s="23">
        <f t="shared" si="4"/>
        <v>0.92560698915327533</v>
      </c>
      <c r="H60" s="24">
        <f t="shared" si="2"/>
        <v>0.92161908052607344</v>
      </c>
    </row>
    <row r="61" spans="2:8">
      <c r="B61" s="20">
        <f t="shared" si="3"/>
        <v>64</v>
      </c>
      <c r="C61" s="23">
        <f t="shared" si="5"/>
        <v>9.7203424605936482E-3</v>
      </c>
      <c r="D61" s="23">
        <f t="shared" si="1"/>
        <v>0.99027965753940639</v>
      </c>
      <c r="E61" s="23">
        <f t="shared" si="4"/>
        <v>0.91763117189887156</v>
      </c>
      <c r="H61" s="24">
        <f t="shared" si="2"/>
        <v>0.91317132727718509</v>
      </c>
    </row>
    <row r="62" spans="2:8">
      <c r="B62" s="20">
        <f t="shared" si="3"/>
        <v>65</v>
      </c>
      <c r="C62" s="23">
        <f t="shared" si="5"/>
        <v>1.091848359078274E-2</v>
      </c>
      <c r="D62" s="23">
        <f t="shared" si="1"/>
        <v>0.98908151640921727</v>
      </c>
      <c r="E62" s="23">
        <f t="shared" si="4"/>
        <v>0.90871148265549873</v>
      </c>
      <c r="H62" s="24">
        <f t="shared" si="2"/>
        <v>0.90375060694943377</v>
      </c>
    </row>
    <row r="63" spans="2:8">
      <c r="B63" s="20">
        <f t="shared" si="3"/>
        <v>66</v>
      </c>
      <c r="C63" s="23">
        <f t="shared" si="5"/>
        <v>1.2198503958081936E-2</v>
      </c>
      <c r="D63" s="23">
        <f t="shared" si="1"/>
        <v>0.98780149604191803</v>
      </c>
      <c r="E63" s="23">
        <f t="shared" si="4"/>
        <v>0.89878973124336881</v>
      </c>
      <c r="H63" s="24">
        <f t="shared" si="2"/>
        <v>0.89330778619634099</v>
      </c>
    </row>
    <row r="64" spans="2:8">
      <c r="B64" s="20">
        <f t="shared" si="3"/>
        <v>67</v>
      </c>
      <c r="C64" s="23">
        <f t="shared" si="5"/>
        <v>1.3546882220583142E-2</v>
      </c>
      <c r="D64" s="23">
        <f t="shared" si="1"/>
        <v>0.98645311777941691</v>
      </c>
      <c r="E64" s="23">
        <f t="shared" si="4"/>
        <v>0.88782584114931318</v>
      </c>
      <c r="H64" s="24">
        <f t="shared" si="2"/>
        <v>0.88181220509809322</v>
      </c>
    </row>
    <row r="65" spans="2:8">
      <c r="B65" s="20">
        <f t="shared" si="3"/>
        <v>68</v>
      </c>
      <c r="C65" s="23">
        <f t="shared" si="5"/>
        <v>1.4917796052931165E-2</v>
      </c>
      <c r="D65" s="23">
        <f t="shared" si="1"/>
        <v>0.9850822039470688</v>
      </c>
      <c r="E65" s="23">
        <f t="shared" si="4"/>
        <v>0.87579856904687337</v>
      </c>
      <c r="H65" s="24">
        <f t="shared" si="2"/>
        <v>0.86926607682862822</v>
      </c>
    </row>
    <row r="66" spans="2:8">
      <c r="B66" s="20">
        <f t="shared" si="3"/>
        <v>69</v>
      </c>
      <c r="C66" s="23">
        <f t="shared" si="5"/>
        <v>1.6322513240049408E-2</v>
      </c>
      <c r="D66" s="23">
        <f t="shared" si="1"/>
        <v>0.98367748675995059</v>
      </c>
      <c r="E66" s="23">
        <f t="shared" si="4"/>
        <v>0.86273358461038308</v>
      </c>
      <c r="H66" s="24">
        <f t="shared" si="2"/>
        <v>0.85569259443166401</v>
      </c>
    </row>
    <row r="67" spans="2:8">
      <c r="B67" s="20">
        <f t="shared" si="3"/>
        <v>70</v>
      </c>
      <c r="C67" s="23">
        <f t="shared" si="5"/>
        <v>1.7825635748832093E-2</v>
      </c>
      <c r="D67" s="23">
        <f t="shared" si="1"/>
        <v>0.98217436425116789</v>
      </c>
      <c r="E67" s="23">
        <f t="shared" si="4"/>
        <v>0.84865160425294484</v>
      </c>
      <c r="H67" s="24">
        <f t="shared" si="2"/>
        <v>0.84108772706540735</v>
      </c>
    </row>
    <row r="68" spans="2:8">
      <c r="B68" s="20">
        <f t="shared" si="3"/>
        <v>71</v>
      </c>
      <c r="C68" s="23">
        <f t="shared" si="5"/>
        <v>1.9494019103158094E-2</v>
      </c>
      <c r="D68" s="23">
        <f t="shared" si="1"/>
        <v>0.98050598089684193</v>
      </c>
      <c r="E68" s="23">
        <f t="shared" si="4"/>
        <v>0.83352384987786987</v>
      </c>
      <c r="H68" s="24">
        <f t="shared" si="2"/>
        <v>0.82539948495164139</v>
      </c>
    </row>
    <row r="69" spans="2:8">
      <c r="B69" s="20">
        <f t="shared" si="3"/>
        <v>72</v>
      </c>
      <c r="C69" s="23">
        <f t="shared" si="5"/>
        <v>2.1394518826906312E-2</v>
      </c>
      <c r="D69" s="23">
        <f t="shared" si="1"/>
        <v>0.97860548117309365</v>
      </c>
      <c r="E69" s="23">
        <f t="shared" si="4"/>
        <v>0.8172751200254128</v>
      </c>
      <c r="H69" s="24">
        <f t="shared" si="2"/>
        <v>0.80853251605433996</v>
      </c>
    </row>
    <row r="70" spans="2:8">
      <c r="B70" s="20">
        <f t="shared" si="3"/>
        <v>73</v>
      </c>
      <c r="C70" s="23">
        <f t="shared" si="5"/>
        <v>2.3437743826351037E-2</v>
      </c>
      <c r="D70" s="23">
        <f t="shared" si="1"/>
        <v>0.976562256173649</v>
      </c>
      <c r="E70" s="23">
        <f t="shared" si="4"/>
        <v>0.799789912083267</v>
      </c>
      <c r="H70" s="24">
        <f t="shared" si="2"/>
        <v>0.79041727654611327</v>
      </c>
    </row>
    <row r="71" spans="2:8">
      <c r="B71" s="20">
        <f t="shared" si="3"/>
        <v>74</v>
      </c>
      <c r="C71" s="23">
        <f t="shared" si="5"/>
        <v>2.5578622961798629E-2</v>
      </c>
      <c r="D71" s="23">
        <f t="shared" si="1"/>
        <v>0.97442137703820142</v>
      </c>
      <c r="E71" s="23">
        <f t="shared" si="4"/>
        <v>0.78104464100895965</v>
      </c>
      <c r="H71" s="24">
        <f t="shared" si="2"/>
        <v>0.77105561781460885</v>
      </c>
    </row>
    <row r="72" spans="2:8">
      <c r="B72" s="20">
        <f t="shared" si="3"/>
        <v>75</v>
      </c>
      <c r="C72" s="23">
        <f t="shared" si="5"/>
        <v>2.7952369652330004E-2</v>
      </c>
      <c r="D72" s="23">
        <f t="shared" si="1"/>
        <v>0.97204763034766994</v>
      </c>
      <c r="E72" s="23">
        <f t="shared" si="4"/>
        <v>0.76106659462025816</v>
      </c>
      <c r="H72" s="24">
        <f t="shared" si="2"/>
        <v>0.75042978722882547</v>
      </c>
    </row>
    <row r="73" spans="2:8">
      <c r="B73" s="20">
        <f t="shared" si="3"/>
        <v>76</v>
      </c>
      <c r="C73" s="23">
        <f t="shared" si="5"/>
        <v>3.0691943760041362E-2</v>
      </c>
      <c r="D73" s="23">
        <f t="shared" si="1"/>
        <v>0.96930805623995864</v>
      </c>
      <c r="E73" s="23">
        <f t="shared" si="4"/>
        <v>0.73979297983739267</v>
      </c>
      <c r="H73" s="24">
        <f t="shared" si="2"/>
        <v>0.7284401375717714</v>
      </c>
    </row>
    <row r="74" spans="2:8">
      <c r="B74" s="20">
        <f t="shared" si="3"/>
        <v>77</v>
      </c>
      <c r="C74" s="23">
        <f t="shared" si="5"/>
        <v>3.3931807518352064E-2</v>
      </c>
      <c r="D74" s="23">
        <f t="shared" si="1"/>
        <v>0.96606819248164788</v>
      </c>
      <c r="E74" s="23">
        <f t="shared" si="4"/>
        <v>0.71708729530615001</v>
      </c>
      <c r="H74" s="24">
        <f t="shared" si="2"/>
        <v>0.70492126126705801</v>
      </c>
    </row>
    <row r="75" spans="2:8">
      <c r="B75" s="20">
        <f t="shared" si="3"/>
        <v>78</v>
      </c>
      <c r="C75" s="23">
        <f t="shared" si="5"/>
        <v>3.7717783252617279E-2</v>
      </c>
      <c r="D75" s="23">
        <f t="shared" si="1"/>
        <v>0.96228221674738268</v>
      </c>
      <c r="E75" s="23">
        <f t="shared" si="4"/>
        <v>0.69275522722796601</v>
      </c>
      <c r="H75" s="24">
        <f t="shared" si="2"/>
        <v>0.67969063147411501</v>
      </c>
    </row>
    <row r="76" spans="2:8">
      <c r="B76" s="20">
        <f t="shared" si="3"/>
        <v>79</v>
      </c>
      <c r="C76" s="23">
        <f t="shared" si="5"/>
        <v>4.1961982240434452E-2</v>
      </c>
      <c r="D76" s="23">
        <f t="shared" si="1"/>
        <v>0.95803801775956554</v>
      </c>
      <c r="E76" s="23">
        <f t="shared" si="4"/>
        <v>0.66662603572026391</v>
      </c>
      <c r="H76" s="24">
        <f t="shared" si="2"/>
        <v>0.6526395607843114</v>
      </c>
    </row>
    <row r="77" spans="2:8">
      <c r="B77" s="20">
        <f t="shared" si="3"/>
        <v>80</v>
      </c>
      <c r="C77" s="23">
        <f t="shared" si="5"/>
        <v>4.6593793029616859E-2</v>
      </c>
      <c r="D77" s="23">
        <f t="shared" si="1"/>
        <v>0.95340620697038314</v>
      </c>
      <c r="E77" s="23">
        <f t="shared" si="4"/>
        <v>0.638653085848359</v>
      </c>
      <c r="H77" s="24">
        <f t="shared" si="2"/>
        <v>0.62377445099848672</v>
      </c>
    </row>
    <row r="78" spans="2:8">
      <c r="B78" s="20">
        <f t="shared" si="3"/>
        <v>81</v>
      </c>
      <c r="C78" s="23">
        <f t="shared" si="5"/>
        <v>5.1542604167977825E-2</v>
      </c>
      <c r="D78" s="23">
        <f t="shared" si="1"/>
        <v>0.94845739583202215</v>
      </c>
      <c r="E78" s="23">
        <f t="shared" si="4"/>
        <v>0.60889581614861443</v>
      </c>
      <c r="H78" s="24">
        <f t="shared" si="2"/>
        <v>0.59320377813297154</v>
      </c>
    </row>
    <row r="79" spans="2:8">
      <c r="B79" s="20">
        <f t="shared" si="3"/>
        <v>82</v>
      </c>
      <c r="C79" s="23">
        <f t="shared" si="5"/>
        <v>5.673855538899223E-2</v>
      </c>
      <c r="D79" s="23">
        <f t="shared" si="1"/>
        <v>0.9432614446110078</v>
      </c>
      <c r="E79" s="23">
        <f t="shared" si="4"/>
        <v>0.57751174011732853</v>
      </c>
      <c r="H79" s="24">
        <f t="shared" si="2"/>
        <v>0.56112814919010834</v>
      </c>
    </row>
    <row r="80" spans="2:8">
      <c r="B80" s="20">
        <f t="shared" si="3"/>
        <v>83</v>
      </c>
      <c r="C80" s="23">
        <f t="shared" si="5"/>
        <v>6.1980328935361817E-2</v>
      </c>
      <c r="D80" s="23">
        <f t="shared" si="1"/>
        <v>0.93801967106463824</v>
      </c>
      <c r="E80" s="23">
        <f t="shared" si="4"/>
        <v>0.54474455826288826</v>
      </c>
      <c r="H80" s="24">
        <f t="shared" si="2"/>
        <v>0.52786283480944718</v>
      </c>
    </row>
    <row r="81" spans="2:8">
      <c r="B81" s="20">
        <f t="shared" si="3"/>
        <v>84</v>
      </c>
      <c r="C81" s="23">
        <f t="shared" ref="C81:C112" si="6">IF($B81="","",VLOOKUP(B81,QxTable,2)*(1-$M$6))</f>
        <v>6.7316000689426475E-2</v>
      </c>
      <c r="D81" s="23">
        <f t="shared" si="1"/>
        <v>0.93268399931057355</v>
      </c>
      <c r="E81" s="23">
        <f t="shared" si="4"/>
        <v>0.5109811113560061</v>
      </c>
      <c r="H81" s="24">
        <f t="shared" si="2"/>
        <v>0.49378250893384368</v>
      </c>
    </row>
    <row r="82" spans="2:8">
      <c r="B82" s="20">
        <f t="shared" si="3"/>
        <v>85</v>
      </c>
      <c r="C82" s="23">
        <f t="shared" si="6"/>
        <v>7.3045293730148855E-2</v>
      </c>
      <c r="D82" s="23">
        <f t="shared" ref="D82:D145" si="7">IF($C82="","", 1-$C82)</f>
        <v>0.9269547062698511</v>
      </c>
      <c r="E82" s="23">
        <f t="shared" si="4"/>
        <v>0.47658390651168131</v>
      </c>
      <c r="H82" s="24">
        <f t="shared" ref="H82:H145" si="8">IF(B82="","",E82*(1-C82/2))</f>
        <v>0.45917780079257753</v>
      </c>
    </row>
    <row r="83" spans="2:8">
      <c r="B83" s="20">
        <f t="shared" ref="B83:B146" si="9">IF(B82&gt;=120,"",B82+1)</f>
        <v>86</v>
      </c>
      <c r="C83" s="23">
        <f t="shared" si="6"/>
        <v>7.9469433507814768E-2</v>
      </c>
      <c r="D83" s="23">
        <f t="shared" si="7"/>
        <v>0.92053056649218523</v>
      </c>
      <c r="E83" s="23">
        <f t="shared" ref="E83:E146" si="10">IF(B83="","",$E82*$D82)</f>
        <v>0.44177169507347375</v>
      </c>
      <c r="H83" s="24">
        <f t="shared" si="8"/>
        <v>0.42421802189983571</v>
      </c>
    </row>
    <row r="84" spans="2:8">
      <c r="B84" s="20">
        <f t="shared" si="9"/>
        <v>87</v>
      </c>
      <c r="C84" s="23">
        <f t="shared" si="6"/>
        <v>8.6890396658371546E-2</v>
      </c>
      <c r="D84" s="23">
        <f t="shared" si="7"/>
        <v>0.9131096033416285</v>
      </c>
      <c r="E84" s="23">
        <f t="shared" si="10"/>
        <v>0.40666434872619772</v>
      </c>
      <c r="H84" s="24">
        <f t="shared" si="8"/>
        <v>0.38899673544237889</v>
      </c>
    </row>
    <row r="85" spans="2:8">
      <c r="B85" s="20">
        <f t="shared" si="9"/>
        <v>88</v>
      </c>
      <c r="C85" s="23">
        <f t="shared" si="6"/>
        <v>9.5385555304959929E-2</v>
      </c>
      <c r="D85" s="23">
        <f t="shared" si="7"/>
        <v>0.90461444469504004</v>
      </c>
      <c r="E85" s="23">
        <f t="shared" si="10"/>
        <v>0.37132912215856007</v>
      </c>
      <c r="H85" s="24">
        <f t="shared" si="8"/>
        <v>0.35361940489956128</v>
      </c>
    </row>
    <row r="86" spans="2:8">
      <c r="B86" s="20">
        <f t="shared" si="9"/>
        <v>89</v>
      </c>
      <c r="C86" s="23">
        <f t="shared" si="6"/>
        <v>0.10475434287594322</v>
      </c>
      <c r="D86" s="23">
        <f t="shared" si="7"/>
        <v>0.89524565712405679</v>
      </c>
      <c r="E86" s="23">
        <f t="shared" si="10"/>
        <v>0.3359096876405625</v>
      </c>
      <c r="H86" s="24">
        <f t="shared" si="8"/>
        <v>0.31831568834333729</v>
      </c>
    </row>
    <row r="87" spans="2:8">
      <c r="B87" s="20">
        <f t="shared" si="9"/>
        <v>90</v>
      </c>
      <c r="C87" s="23">
        <f t="shared" si="6"/>
        <v>0.11487957440811802</v>
      </c>
      <c r="D87" s="23">
        <f t="shared" si="7"/>
        <v>0.88512042559188198</v>
      </c>
      <c r="E87" s="23">
        <f t="shared" si="10"/>
        <v>0.30072168904611202</v>
      </c>
      <c r="H87" s="24">
        <f t="shared" si="8"/>
        <v>0.28344829921965814</v>
      </c>
    </row>
    <row r="88" spans="2:8">
      <c r="B88" s="20">
        <f t="shared" si="9"/>
        <v>91</v>
      </c>
      <c r="C88" s="23">
        <f t="shared" si="6"/>
        <v>0.12564331375261928</v>
      </c>
      <c r="D88" s="23">
        <f t="shared" si="7"/>
        <v>0.87435668624738072</v>
      </c>
      <c r="E88" s="23">
        <f t="shared" si="10"/>
        <v>0.26617490939320426</v>
      </c>
      <c r="H88" s="24">
        <f t="shared" si="8"/>
        <v>0.24945336056622158</v>
      </c>
    </row>
    <row r="89" spans="2:8">
      <c r="B89" s="20">
        <f t="shared" si="9"/>
        <v>92</v>
      </c>
      <c r="C89" s="23">
        <f t="shared" si="6"/>
        <v>0.13692687357492045</v>
      </c>
      <c r="D89" s="23">
        <f t="shared" si="7"/>
        <v>0.8630731264250795</v>
      </c>
      <c r="E89" s="23">
        <f t="shared" si="10"/>
        <v>0.2327318117392389</v>
      </c>
      <c r="H89" s="24">
        <f t="shared" si="8"/>
        <v>0.21679819205779843</v>
      </c>
    </row>
    <row r="90" spans="2:8">
      <c r="B90" s="20">
        <f t="shared" si="9"/>
        <v>93</v>
      </c>
      <c r="C90" s="23">
        <f t="shared" si="6"/>
        <v>0.14902922576832264</v>
      </c>
      <c r="D90" s="23">
        <f t="shared" si="7"/>
        <v>0.85097077423167733</v>
      </c>
      <c r="E90" s="23">
        <f t="shared" si="10"/>
        <v>0.20086457237635794</v>
      </c>
      <c r="H90" s="24">
        <f t="shared" si="8"/>
        <v>0.18589722652359103</v>
      </c>
    </row>
    <row r="91" spans="2:8">
      <c r="B91" s="20">
        <f t="shared" si="9"/>
        <v>94</v>
      </c>
      <c r="C91" s="23">
        <f t="shared" si="6"/>
        <v>0.16203074719861282</v>
      </c>
      <c r="D91" s="23">
        <f t="shared" si="7"/>
        <v>0.83796925280138712</v>
      </c>
      <c r="E91" s="23">
        <f t="shared" si="10"/>
        <v>0.1709298806708241</v>
      </c>
      <c r="H91" s="24">
        <f t="shared" si="8"/>
        <v>0.15708193252899241</v>
      </c>
    </row>
    <row r="92" spans="2:8">
      <c r="B92" s="20">
        <f t="shared" si="9"/>
        <v>95</v>
      </c>
      <c r="C92" s="23">
        <f t="shared" si="6"/>
        <v>0.17548147765451622</v>
      </c>
      <c r="D92" s="23">
        <f t="shared" si="7"/>
        <v>0.82451852234548384</v>
      </c>
      <c r="E92" s="23">
        <f t="shared" si="10"/>
        <v>0.14323398438716073</v>
      </c>
      <c r="H92" s="24">
        <f t="shared" si="8"/>
        <v>0.1306665287718593</v>
      </c>
    </row>
    <row r="93" spans="2:8">
      <c r="B93" s="20">
        <f t="shared" si="9"/>
        <v>96</v>
      </c>
      <c r="C93" s="23">
        <f t="shared" si="6"/>
        <v>0.18893070573909648</v>
      </c>
      <c r="D93" s="23">
        <f t="shared" si="7"/>
        <v>0.81106929426090346</v>
      </c>
      <c r="E93" s="22">
        <f t="shared" si="10"/>
        <v>0.11809907315655786</v>
      </c>
      <c r="H93" s="24">
        <f t="shared" si="8"/>
        <v>0.10694280253725703</v>
      </c>
    </row>
    <row r="94" spans="2:8">
      <c r="B94" s="20">
        <f t="shared" si="9"/>
        <v>97</v>
      </c>
      <c r="C94" s="23">
        <f t="shared" si="6"/>
        <v>0.20192997361240198</v>
      </c>
      <c r="D94" s="23">
        <f t="shared" si="7"/>
        <v>0.79807002638759805</v>
      </c>
      <c r="E94" s="22">
        <f t="shared" si="10"/>
        <v>9.5786531917956191E-2</v>
      </c>
      <c r="H94" s="24">
        <f t="shared" si="8"/>
        <v>8.6115445986647984E-2</v>
      </c>
    </row>
    <row r="95" spans="2:8">
      <c r="B95" s="20">
        <f t="shared" si="9"/>
        <v>98</v>
      </c>
      <c r="C95" s="23">
        <f t="shared" si="6"/>
        <v>0.21429599197301191</v>
      </c>
      <c r="D95" s="23">
        <f t="shared" si="7"/>
        <v>0.78570400802698814</v>
      </c>
      <c r="E95" s="22">
        <f t="shared" si="10"/>
        <v>7.6444360055339805E-2</v>
      </c>
      <c r="H95" s="24">
        <f t="shared" si="8"/>
        <v>6.8253500070939235E-2</v>
      </c>
    </row>
    <row r="96" spans="2:8">
      <c r="B96" s="20">
        <f t="shared" si="9"/>
        <v>99</v>
      </c>
      <c r="C96" s="23">
        <f t="shared" si="6"/>
        <v>0.22633073745687365</v>
      </c>
      <c r="D96" s="23">
        <f t="shared" si="7"/>
        <v>0.77366926254312629</v>
      </c>
      <c r="E96" s="22">
        <f t="shared" si="10"/>
        <v>6.0062640086538679E-2</v>
      </c>
      <c r="H96" s="24">
        <f t="shared" si="8"/>
        <v>5.3265629274342134E-2</v>
      </c>
    </row>
    <row r="97" spans="2:8">
      <c r="B97" s="20">
        <f t="shared" si="9"/>
        <v>100</v>
      </c>
      <c r="C97" s="23">
        <f t="shared" si="6"/>
        <v>0.23830463690214898</v>
      </c>
      <c r="D97" s="23">
        <f t="shared" si="7"/>
        <v>0.76169536309785102</v>
      </c>
      <c r="E97" s="22">
        <f t="shared" si="10"/>
        <v>4.6468618462145596E-2</v>
      </c>
      <c r="H97" s="24">
        <f t="shared" si="8"/>
        <v>4.0931774837162545E-2</v>
      </c>
    </row>
    <row r="98" spans="2:8">
      <c r="B98" s="20">
        <f t="shared" si="9"/>
        <v>101</v>
      </c>
      <c r="C98" s="23">
        <f t="shared" si="6"/>
        <v>0.25049112188964595</v>
      </c>
      <c r="D98" s="23">
        <f t="shared" si="7"/>
        <v>0.74950887811035405</v>
      </c>
      <c r="E98" s="22">
        <f t="shared" si="10"/>
        <v>3.5394931212179494E-2</v>
      </c>
      <c r="H98" s="24">
        <f t="shared" si="8"/>
        <v>3.096187319790665E-2</v>
      </c>
    </row>
    <row r="99" spans="2:8">
      <c r="B99" s="20">
        <f t="shared" si="9"/>
        <v>102</v>
      </c>
      <c r="C99" s="23">
        <f t="shared" si="6"/>
        <v>0.26316287281451101</v>
      </c>
      <c r="D99" s="23">
        <f t="shared" si="7"/>
        <v>0.73683712718548899</v>
      </c>
      <c r="E99" s="22">
        <f t="shared" si="10"/>
        <v>2.6528815183633807E-2</v>
      </c>
      <c r="H99" s="24">
        <f t="shared" si="8"/>
        <v>2.3038115575588661E-2</v>
      </c>
    </row>
    <row r="100" spans="2:8">
      <c r="B100" s="20">
        <f t="shared" si="9"/>
        <v>103</v>
      </c>
      <c r="C100" s="23">
        <f t="shared" si="6"/>
        <v>0.27684346608285193</v>
      </c>
      <c r="D100" s="23">
        <f t="shared" si="7"/>
        <v>0.72315653391714807</v>
      </c>
      <c r="E100" s="22">
        <f t="shared" si="10"/>
        <v>1.9547415967543516E-2</v>
      </c>
      <c r="H100" s="24">
        <f t="shared" si="8"/>
        <v>1.6841628772834502E-2</v>
      </c>
    </row>
    <row r="101" spans="2:8">
      <c r="B101" s="20">
        <f t="shared" si="9"/>
        <v>104</v>
      </c>
      <c r="C101" s="23">
        <f t="shared" si="6"/>
        <v>0.29135111476457104</v>
      </c>
      <c r="D101" s="23">
        <f t="shared" si="7"/>
        <v>0.7086488852354289</v>
      </c>
      <c r="E101" s="22">
        <f t="shared" si="10"/>
        <v>1.4135841578125485E-2</v>
      </c>
      <c r="H101" s="24">
        <f t="shared" si="8"/>
        <v>1.2076594977164368E-2</v>
      </c>
    </row>
    <row r="102" spans="2:8">
      <c r="B102" s="20">
        <f t="shared" si="9"/>
        <v>105</v>
      </c>
      <c r="C102" s="23">
        <f t="shared" si="6"/>
        <v>0.3059008298433375</v>
      </c>
      <c r="D102" s="23">
        <f t="shared" si="7"/>
        <v>0.69409917015666256</v>
      </c>
      <c r="E102" s="22">
        <f t="shared" si="10"/>
        <v>1.0017348376203251E-2</v>
      </c>
      <c r="H102" s="24">
        <f t="shared" si="8"/>
        <v>8.4851907856480589E-3</v>
      </c>
    </row>
    <row r="103" spans="2:8">
      <c r="B103" s="20">
        <f t="shared" si="9"/>
        <v>106</v>
      </c>
      <c r="C103" s="23">
        <f t="shared" si="6"/>
        <v>0.31970386637451281</v>
      </c>
      <c r="D103" s="23">
        <f t="shared" si="7"/>
        <v>0.68029613362548713</v>
      </c>
      <c r="E103" s="22">
        <f t="shared" si="10"/>
        <v>6.953033195092868E-3</v>
      </c>
      <c r="H103" s="24">
        <f t="shared" si="8"/>
        <v>5.8415773973421068E-3</v>
      </c>
    </row>
    <row r="104" spans="2:8">
      <c r="B104" s="20">
        <f t="shared" si="9"/>
        <v>107</v>
      </c>
      <c r="C104" s="23">
        <f t="shared" si="6"/>
        <v>0.33197523534176615</v>
      </c>
      <c r="D104" s="23">
        <f t="shared" si="7"/>
        <v>0.66802476465823379</v>
      </c>
      <c r="E104" s="22">
        <f t="shared" si="10"/>
        <v>4.7301215995913456E-3</v>
      </c>
      <c r="H104" s="24">
        <f t="shared" si="8"/>
        <v>3.944979983981591E-3</v>
      </c>
    </row>
    <row r="105" spans="2:8">
      <c r="B105" s="20">
        <f t="shared" si="9"/>
        <v>108</v>
      </c>
      <c r="C105" s="23">
        <f t="shared" si="6"/>
        <v>0.34370725300401894</v>
      </c>
      <c r="D105" s="23">
        <f t="shared" si="7"/>
        <v>0.65629274699598106</v>
      </c>
      <c r="E105" s="22">
        <f t="shared" si="10"/>
        <v>3.1598383683718373E-3</v>
      </c>
      <c r="H105" s="24">
        <f t="shared" si="8"/>
        <v>2.6168086856069449E-3</v>
      </c>
    </row>
    <row r="106" spans="2:8">
      <c r="B106" s="20">
        <f t="shared" si="9"/>
        <v>109</v>
      </c>
      <c r="C106" s="23">
        <f t="shared" si="6"/>
        <v>0.35542349576737903</v>
      </c>
      <c r="D106" s="23">
        <f t="shared" si="7"/>
        <v>0.64457650423262103</v>
      </c>
      <c r="E106" s="22">
        <f t="shared" si="10"/>
        <v>2.0737790028420517E-3</v>
      </c>
      <c r="H106" s="24">
        <f t="shared" si="8"/>
        <v>1.705244111522496E-3</v>
      </c>
    </row>
    <row r="107" spans="2:8">
      <c r="B107" s="20">
        <f t="shared" si="9"/>
        <v>110</v>
      </c>
      <c r="C107" s="23">
        <f t="shared" si="6"/>
        <v>0.36563586483629479</v>
      </c>
      <c r="D107" s="23">
        <f t="shared" si="7"/>
        <v>0.63436413516370527</v>
      </c>
      <c r="E107" s="22">
        <f t="shared" si="10"/>
        <v>1.3367092202029402E-3</v>
      </c>
      <c r="H107" s="24">
        <f t="shared" si="8"/>
        <v>1.0923348043211647E-3</v>
      </c>
    </row>
    <row r="108" spans="2:8">
      <c r="B108" s="20">
        <f t="shared" si="9"/>
        <v>111</v>
      </c>
      <c r="C108" s="23">
        <f t="shared" si="6"/>
        <v>0.37285551022955338</v>
      </c>
      <c r="D108" s="23">
        <f t="shared" si="7"/>
        <v>0.62714448977044657</v>
      </c>
      <c r="E108" s="22">
        <f t="shared" si="10"/>
        <v>8.4796038843938909E-4</v>
      </c>
      <c r="H108" s="24">
        <f t="shared" si="8"/>
        <v>6.8987703679637973E-4</v>
      </c>
    </row>
    <row r="109" spans="2:8">
      <c r="B109" s="20">
        <f t="shared" si="9"/>
        <v>112</v>
      </c>
      <c r="C109" s="23">
        <f t="shared" si="6"/>
        <v>0.37559283078028005</v>
      </c>
      <c r="D109" s="23">
        <f t="shared" si="7"/>
        <v>0.62440716921971995</v>
      </c>
      <c r="E109" s="22">
        <f t="shared" si="10"/>
        <v>5.3179368515337037E-4</v>
      </c>
      <c r="H109" s="24">
        <f t="shared" si="8"/>
        <v>4.3192473735445471E-4</v>
      </c>
    </row>
    <row r="110" spans="2:8">
      <c r="B110" s="20">
        <f t="shared" si="9"/>
        <v>113</v>
      </c>
      <c r="C110" s="23">
        <f t="shared" si="6"/>
        <v>0.37559283078028005</v>
      </c>
      <c r="D110" s="23">
        <f t="shared" si="7"/>
        <v>0.62440716921971995</v>
      </c>
      <c r="E110" s="22">
        <f t="shared" si="10"/>
        <v>3.32055789555539E-4</v>
      </c>
      <c r="H110" s="24">
        <f t="shared" si="8"/>
        <v>2.6969690256746607E-4</v>
      </c>
    </row>
    <row r="111" spans="2:8">
      <c r="B111" s="20">
        <f t="shared" si="9"/>
        <v>114</v>
      </c>
      <c r="C111" s="23">
        <f t="shared" si="6"/>
        <v>0.37559283078028005</v>
      </c>
      <c r="D111" s="23">
        <f t="shared" si="7"/>
        <v>0.62440716921971995</v>
      </c>
      <c r="E111" s="22">
        <f t="shared" si="10"/>
        <v>2.0733801557939316E-4</v>
      </c>
      <c r="H111" s="24">
        <f t="shared" si="8"/>
        <v>1.6840067947947811E-4</v>
      </c>
    </row>
    <row r="112" spans="2:8">
      <c r="B112" s="20">
        <f t="shared" si="9"/>
        <v>115</v>
      </c>
      <c r="C112" s="23">
        <f t="shared" si="6"/>
        <v>0.37559283078028005</v>
      </c>
      <c r="D112" s="23">
        <f t="shared" si="7"/>
        <v>0.62440716921971995</v>
      </c>
      <c r="E112" s="22">
        <f t="shared" si="10"/>
        <v>1.2946334337956308E-4</v>
      </c>
      <c r="H112" s="24">
        <f t="shared" si="8"/>
        <v>1.0515059156845832E-4</v>
      </c>
    </row>
    <row r="113" spans="2:8">
      <c r="B113" s="20">
        <f t="shared" si="9"/>
        <v>116</v>
      </c>
      <c r="C113" s="23">
        <f t="shared" ref="C113:C144" si="11">IF($B113="","",VLOOKUP(B113,QxTable,2)*(1-$M$6))</f>
        <v>0.37559283078028005</v>
      </c>
      <c r="D113" s="23">
        <f t="shared" si="7"/>
        <v>0.62440716921971995</v>
      </c>
      <c r="E113" s="22">
        <f t="shared" si="10"/>
        <v>8.0837839757353551E-5</v>
      </c>
      <c r="H113" s="24">
        <f t="shared" si="8"/>
        <v>6.5656783223040009E-5</v>
      </c>
    </row>
    <row r="114" spans="2:8">
      <c r="B114" s="20">
        <f t="shared" si="9"/>
        <v>117</v>
      </c>
      <c r="C114" s="23">
        <f t="shared" si="11"/>
        <v>0.37559283078028005</v>
      </c>
      <c r="D114" s="23">
        <f t="shared" si="7"/>
        <v>0.62440716921971995</v>
      </c>
      <c r="E114" s="22">
        <f t="shared" si="10"/>
        <v>5.0475726688726467E-5</v>
      </c>
      <c r="H114" s="24">
        <f t="shared" si="8"/>
        <v>4.0996566152371212E-5</v>
      </c>
    </row>
    <row r="115" spans="2:8">
      <c r="B115" s="20">
        <f t="shared" si="9"/>
        <v>118</v>
      </c>
      <c r="C115" s="23">
        <f t="shared" si="11"/>
        <v>0.37559283078028005</v>
      </c>
      <c r="D115" s="23">
        <f t="shared" si="7"/>
        <v>0.62440716921971995</v>
      </c>
      <c r="E115" s="22">
        <f t="shared" si="10"/>
        <v>3.1517405616015964E-5</v>
      </c>
      <c r="H115" s="24">
        <f t="shared" si="8"/>
        <v>2.5598549818931097E-5</v>
      </c>
    </row>
    <row r="116" spans="2:8">
      <c r="B116" s="20">
        <f t="shared" si="9"/>
        <v>119</v>
      </c>
      <c r="C116" s="23">
        <f t="shared" si="11"/>
        <v>0.37559283078028005</v>
      </c>
      <c r="D116" s="23">
        <f t="shared" si="7"/>
        <v>0.62440716921971995</v>
      </c>
      <c r="E116" s="22">
        <f t="shared" si="10"/>
        <v>1.9679694021846231E-5</v>
      </c>
      <c r="H116" s="24">
        <f t="shared" si="8"/>
        <v>1.5983918028568741E-5</v>
      </c>
    </row>
    <row r="117" spans="2:8">
      <c r="B117" s="20">
        <f t="shared" si="9"/>
        <v>120</v>
      </c>
      <c r="C117" s="23">
        <f t="shared" si="11"/>
        <v>0.7511856615605601</v>
      </c>
      <c r="D117" s="23">
        <f t="shared" si="7"/>
        <v>0.2488143384394399</v>
      </c>
      <c r="E117" s="22">
        <f t="shared" si="10"/>
        <v>1.228814203529125E-5</v>
      </c>
      <c r="H117" s="24">
        <f t="shared" si="8"/>
        <v>7.6728039832260572E-6</v>
      </c>
    </row>
    <row r="118" spans="2:8">
      <c r="B118" s="20" t="str">
        <f t="shared" si="9"/>
        <v/>
      </c>
      <c r="C118" s="23" t="str">
        <f t="shared" si="11"/>
        <v/>
      </c>
      <c r="D118" s="23" t="str">
        <f t="shared" si="7"/>
        <v/>
      </c>
      <c r="E118" s="22" t="str">
        <f t="shared" si="10"/>
        <v/>
      </c>
      <c r="H118" s="24" t="str">
        <f t="shared" si="8"/>
        <v/>
      </c>
    </row>
    <row r="119" spans="2:8">
      <c r="B119" s="20" t="str">
        <f t="shared" si="9"/>
        <v/>
      </c>
      <c r="C119" s="23" t="str">
        <f t="shared" si="11"/>
        <v/>
      </c>
      <c r="D119" s="23" t="str">
        <f t="shared" si="7"/>
        <v/>
      </c>
      <c r="E119" s="22" t="str">
        <f t="shared" si="10"/>
        <v/>
      </c>
      <c r="H119" s="24" t="str">
        <f t="shared" si="8"/>
        <v/>
      </c>
    </row>
    <row r="120" spans="2:8">
      <c r="B120" s="20" t="str">
        <f t="shared" si="9"/>
        <v/>
      </c>
      <c r="C120" s="23" t="str">
        <f t="shared" si="11"/>
        <v/>
      </c>
      <c r="D120" s="23" t="str">
        <f t="shared" si="7"/>
        <v/>
      </c>
      <c r="E120" s="22" t="str">
        <f t="shared" si="10"/>
        <v/>
      </c>
      <c r="H120" s="24" t="str">
        <f t="shared" si="8"/>
        <v/>
      </c>
    </row>
    <row r="121" spans="2:8">
      <c r="B121" s="20" t="str">
        <f t="shared" si="9"/>
        <v/>
      </c>
      <c r="C121" s="23" t="str">
        <f t="shared" si="11"/>
        <v/>
      </c>
      <c r="D121" s="23" t="str">
        <f t="shared" si="7"/>
        <v/>
      </c>
      <c r="E121" s="22" t="str">
        <f t="shared" si="10"/>
        <v/>
      </c>
      <c r="H121" s="24" t="str">
        <f t="shared" si="8"/>
        <v/>
      </c>
    </row>
    <row r="122" spans="2:8">
      <c r="B122" s="20" t="str">
        <f t="shared" si="9"/>
        <v/>
      </c>
      <c r="C122" s="23" t="str">
        <f t="shared" si="11"/>
        <v/>
      </c>
      <c r="D122" s="23" t="str">
        <f t="shared" si="7"/>
        <v/>
      </c>
      <c r="E122" s="22" t="str">
        <f t="shared" si="10"/>
        <v/>
      </c>
      <c r="H122" s="24" t="str">
        <f t="shared" si="8"/>
        <v/>
      </c>
    </row>
    <row r="123" spans="2:8">
      <c r="B123" s="20" t="str">
        <f t="shared" si="9"/>
        <v/>
      </c>
      <c r="C123" s="23" t="str">
        <f t="shared" si="11"/>
        <v/>
      </c>
      <c r="D123" s="23" t="str">
        <f t="shared" si="7"/>
        <v/>
      </c>
      <c r="E123" s="22" t="str">
        <f t="shared" si="10"/>
        <v/>
      </c>
      <c r="H123" s="24" t="str">
        <f t="shared" si="8"/>
        <v/>
      </c>
    </row>
    <row r="124" spans="2:8">
      <c r="B124" s="20" t="str">
        <f t="shared" si="9"/>
        <v/>
      </c>
      <c r="C124" s="23" t="str">
        <f t="shared" si="11"/>
        <v/>
      </c>
      <c r="D124" s="23" t="str">
        <f t="shared" si="7"/>
        <v/>
      </c>
      <c r="E124" s="22" t="str">
        <f t="shared" si="10"/>
        <v/>
      </c>
      <c r="H124" s="24" t="str">
        <f t="shared" si="8"/>
        <v/>
      </c>
    </row>
    <row r="125" spans="2:8">
      <c r="B125" s="20" t="str">
        <f t="shared" si="9"/>
        <v/>
      </c>
      <c r="C125" s="23" t="str">
        <f t="shared" si="11"/>
        <v/>
      </c>
      <c r="D125" s="23" t="str">
        <f t="shared" si="7"/>
        <v/>
      </c>
      <c r="E125" s="22" t="str">
        <f t="shared" si="10"/>
        <v/>
      </c>
      <c r="H125" s="24" t="str">
        <f t="shared" si="8"/>
        <v/>
      </c>
    </row>
    <row r="126" spans="2:8">
      <c r="B126" s="20" t="str">
        <f t="shared" si="9"/>
        <v/>
      </c>
      <c r="C126" s="23" t="str">
        <f t="shared" si="11"/>
        <v/>
      </c>
      <c r="D126" s="23" t="str">
        <f t="shared" si="7"/>
        <v/>
      </c>
      <c r="E126" s="22" t="str">
        <f t="shared" si="10"/>
        <v/>
      </c>
      <c r="H126" s="24" t="str">
        <f t="shared" si="8"/>
        <v/>
      </c>
    </row>
    <row r="127" spans="2:8">
      <c r="B127" s="20" t="str">
        <f t="shared" si="9"/>
        <v/>
      </c>
      <c r="C127" s="23" t="str">
        <f t="shared" si="11"/>
        <v/>
      </c>
      <c r="D127" s="23" t="str">
        <f t="shared" si="7"/>
        <v/>
      </c>
      <c r="E127" s="22" t="str">
        <f t="shared" si="10"/>
        <v/>
      </c>
      <c r="H127" s="24" t="str">
        <f t="shared" si="8"/>
        <v/>
      </c>
    </row>
    <row r="128" spans="2:8">
      <c r="B128" s="20" t="str">
        <f t="shared" si="9"/>
        <v/>
      </c>
      <c r="C128" s="23" t="str">
        <f t="shared" si="11"/>
        <v/>
      </c>
      <c r="D128" s="23" t="str">
        <f t="shared" si="7"/>
        <v/>
      </c>
      <c r="E128" s="22" t="str">
        <f t="shared" si="10"/>
        <v/>
      </c>
      <c r="H128" s="24" t="str">
        <f t="shared" si="8"/>
        <v/>
      </c>
    </row>
    <row r="129" spans="2:8">
      <c r="B129" s="20" t="str">
        <f t="shared" si="9"/>
        <v/>
      </c>
      <c r="C129" s="23" t="str">
        <f t="shared" si="11"/>
        <v/>
      </c>
      <c r="D129" s="23" t="str">
        <f t="shared" si="7"/>
        <v/>
      </c>
      <c r="E129" s="22" t="str">
        <f t="shared" si="10"/>
        <v/>
      </c>
      <c r="H129" s="24" t="str">
        <f t="shared" si="8"/>
        <v/>
      </c>
    </row>
    <row r="130" spans="2:8">
      <c r="B130" s="20" t="str">
        <f t="shared" si="9"/>
        <v/>
      </c>
      <c r="C130" s="23" t="str">
        <f t="shared" si="11"/>
        <v/>
      </c>
      <c r="D130" s="23" t="str">
        <f t="shared" si="7"/>
        <v/>
      </c>
      <c r="E130" s="22" t="str">
        <f t="shared" si="10"/>
        <v/>
      </c>
      <c r="H130" s="24" t="str">
        <f t="shared" si="8"/>
        <v/>
      </c>
    </row>
    <row r="131" spans="2:8">
      <c r="B131" s="20" t="str">
        <f t="shared" si="9"/>
        <v/>
      </c>
      <c r="C131" s="23" t="str">
        <f t="shared" si="11"/>
        <v/>
      </c>
      <c r="D131" s="23" t="str">
        <f t="shared" si="7"/>
        <v/>
      </c>
      <c r="E131" s="22" t="str">
        <f t="shared" si="10"/>
        <v/>
      </c>
      <c r="H131" s="24" t="str">
        <f t="shared" si="8"/>
        <v/>
      </c>
    </row>
    <row r="132" spans="2:8">
      <c r="B132" s="20" t="str">
        <f t="shared" si="9"/>
        <v/>
      </c>
      <c r="C132" s="23" t="str">
        <f t="shared" si="11"/>
        <v/>
      </c>
      <c r="D132" s="23" t="str">
        <f t="shared" si="7"/>
        <v/>
      </c>
      <c r="E132" s="22" t="str">
        <f t="shared" si="10"/>
        <v/>
      </c>
      <c r="H132" s="24" t="str">
        <f t="shared" si="8"/>
        <v/>
      </c>
    </row>
    <row r="133" spans="2:8">
      <c r="B133" s="20" t="str">
        <f t="shared" si="9"/>
        <v/>
      </c>
      <c r="C133" s="23" t="str">
        <f t="shared" si="11"/>
        <v/>
      </c>
      <c r="D133" s="23" t="str">
        <f t="shared" si="7"/>
        <v/>
      </c>
      <c r="E133" s="22" t="str">
        <f t="shared" si="10"/>
        <v/>
      </c>
      <c r="H133" s="24" t="str">
        <f t="shared" si="8"/>
        <v/>
      </c>
    </row>
    <row r="134" spans="2:8">
      <c r="B134" s="20" t="str">
        <f t="shared" si="9"/>
        <v/>
      </c>
      <c r="C134" s="23" t="str">
        <f t="shared" si="11"/>
        <v/>
      </c>
      <c r="D134" s="23" t="str">
        <f t="shared" si="7"/>
        <v/>
      </c>
      <c r="E134" s="22" t="str">
        <f t="shared" si="10"/>
        <v/>
      </c>
      <c r="H134" s="24" t="str">
        <f t="shared" si="8"/>
        <v/>
      </c>
    </row>
    <row r="135" spans="2:8">
      <c r="B135" s="20" t="str">
        <f t="shared" si="9"/>
        <v/>
      </c>
      <c r="C135" s="23" t="str">
        <f t="shared" si="11"/>
        <v/>
      </c>
      <c r="D135" s="23" t="str">
        <f t="shared" si="7"/>
        <v/>
      </c>
      <c r="E135" s="22" t="str">
        <f t="shared" si="10"/>
        <v/>
      </c>
      <c r="H135" s="24" t="str">
        <f t="shared" si="8"/>
        <v/>
      </c>
    </row>
    <row r="136" spans="2:8">
      <c r="B136" s="20" t="str">
        <f t="shared" si="9"/>
        <v/>
      </c>
      <c r="C136" s="23" t="str">
        <f t="shared" si="11"/>
        <v/>
      </c>
      <c r="D136" s="23" t="str">
        <f t="shared" si="7"/>
        <v/>
      </c>
      <c r="E136" s="22" t="str">
        <f t="shared" si="10"/>
        <v/>
      </c>
      <c r="H136" s="24" t="str">
        <f t="shared" si="8"/>
        <v/>
      </c>
    </row>
    <row r="137" spans="2:8">
      <c r="B137" s="20" t="str">
        <f t="shared" si="9"/>
        <v/>
      </c>
      <c r="C137" s="23" t="str">
        <f t="shared" si="11"/>
        <v/>
      </c>
      <c r="D137" s="23" t="str">
        <f t="shared" si="7"/>
        <v/>
      </c>
      <c r="E137" s="22" t="str">
        <f t="shared" si="10"/>
        <v/>
      </c>
      <c r="H137" s="24" t="str">
        <f t="shared" si="8"/>
        <v/>
      </c>
    </row>
    <row r="138" spans="2:8">
      <c r="B138" s="20" t="str">
        <f t="shared" si="9"/>
        <v/>
      </c>
      <c r="C138" s="23" t="str">
        <f t="shared" si="11"/>
        <v/>
      </c>
      <c r="D138" s="23" t="str">
        <f t="shared" si="7"/>
        <v/>
      </c>
      <c r="E138" s="22" t="str">
        <f t="shared" si="10"/>
        <v/>
      </c>
      <c r="H138" s="24" t="str">
        <f t="shared" si="8"/>
        <v/>
      </c>
    </row>
    <row r="139" spans="2:8">
      <c r="B139" s="20" t="str">
        <f t="shared" si="9"/>
        <v/>
      </c>
      <c r="C139" s="23" t="str">
        <f t="shared" si="11"/>
        <v/>
      </c>
      <c r="D139" s="23" t="str">
        <f t="shared" si="7"/>
        <v/>
      </c>
      <c r="E139" s="22" t="str">
        <f t="shared" si="10"/>
        <v/>
      </c>
      <c r="H139" s="24" t="str">
        <f t="shared" si="8"/>
        <v/>
      </c>
    </row>
    <row r="140" spans="2:8">
      <c r="B140" s="20" t="str">
        <f t="shared" si="9"/>
        <v/>
      </c>
      <c r="C140" s="23" t="str">
        <f t="shared" si="11"/>
        <v/>
      </c>
      <c r="D140" s="23" t="str">
        <f t="shared" si="7"/>
        <v/>
      </c>
      <c r="E140" s="22" t="str">
        <f t="shared" si="10"/>
        <v/>
      </c>
      <c r="H140" s="24" t="str">
        <f t="shared" si="8"/>
        <v/>
      </c>
    </row>
    <row r="141" spans="2:8">
      <c r="B141" s="20" t="str">
        <f t="shared" si="9"/>
        <v/>
      </c>
      <c r="C141" s="23" t="str">
        <f t="shared" si="11"/>
        <v/>
      </c>
      <c r="D141" s="23" t="str">
        <f t="shared" si="7"/>
        <v/>
      </c>
      <c r="E141" s="22" t="str">
        <f t="shared" si="10"/>
        <v/>
      </c>
      <c r="H141" s="24" t="str">
        <f t="shared" si="8"/>
        <v/>
      </c>
    </row>
    <row r="142" spans="2:8">
      <c r="B142" s="20" t="str">
        <f t="shared" si="9"/>
        <v/>
      </c>
      <c r="C142" s="23" t="str">
        <f t="shared" si="11"/>
        <v/>
      </c>
      <c r="D142" s="23" t="str">
        <f t="shared" si="7"/>
        <v/>
      </c>
      <c r="E142" s="22" t="str">
        <f t="shared" si="10"/>
        <v/>
      </c>
      <c r="H142" s="24" t="str">
        <f t="shared" si="8"/>
        <v/>
      </c>
    </row>
    <row r="143" spans="2:8">
      <c r="B143" s="20" t="str">
        <f t="shared" si="9"/>
        <v/>
      </c>
      <c r="C143" s="23" t="str">
        <f t="shared" si="11"/>
        <v/>
      </c>
      <c r="D143" s="23" t="str">
        <f t="shared" si="7"/>
        <v/>
      </c>
      <c r="E143" s="22" t="str">
        <f t="shared" si="10"/>
        <v/>
      </c>
      <c r="H143" s="24" t="str">
        <f t="shared" si="8"/>
        <v/>
      </c>
    </row>
    <row r="144" spans="2:8">
      <c r="B144" s="20" t="str">
        <f t="shared" si="9"/>
        <v/>
      </c>
      <c r="C144" s="23" t="str">
        <f t="shared" si="11"/>
        <v/>
      </c>
      <c r="D144" s="23" t="str">
        <f t="shared" si="7"/>
        <v/>
      </c>
      <c r="E144" s="22" t="str">
        <f t="shared" si="10"/>
        <v/>
      </c>
      <c r="H144" s="24" t="str">
        <f t="shared" si="8"/>
        <v/>
      </c>
    </row>
    <row r="145" spans="2:8">
      <c r="B145" s="20" t="str">
        <f t="shared" si="9"/>
        <v/>
      </c>
      <c r="C145" s="23" t="str">
        <f t="shared" ref="C145:C148" si="12">IF($B145="","",VLOOKUP(B145,QxTable,2)*(1-$M$6))</f>
        <v/>
      </c>
      <c r="D145" s="23" t="str">
        <f t="shared" si="7"/>
        <v/>
      </c>
      <c r="E145" s="22" t="str">
        <f t="shared" si="10"/>
        <v/>
      </c>
      <c r="H145" s="24" t="str">
        <f t="shared" si="8"/>
        <v/>
      </c>
    </row>
    <row r="146" spans="2:8">
      <c r="B146" s="20" t="str">
        <f t="shared" si="9"/>
        <v/>
      </c>
      <c r="C146" s="23" t="str">
        <f t="shared" si="12"/>
        <v/>
      </c>
      <c r="D146" s="23" t="str">
        <f t="shared" ref="D146:D151" si="13">IF($C146="","", 1-$C146)</f>
        <v/>
      </c>
      <c r="E146" s="22" t="str">
        <f t="shared" si="10"/>
        <v/>
      </c>
      <c r="H146" s="24" t="str">
        <f t="shared" ref="H146:H150" si="14">IF(B146="","",E146*(1-C146/2))</f>
        <v/>
      </c>
    </row>
    <row r="147" spans="2:8">
      <c r="B147" s="20" t="str">
        <f t="shared" ref="B147:B151" si="15">IF(B146&gt;=120,"",B146+1)</f>
        <v/>
      </c>
      <c r="C147" s="23" t="str">
        <f t="shared" si="12"/>
        <v/>
      </c>
      <c r="D147" s="23" t="str">
        <f t="shared" si="13"/>
        <v/>
      </c>
      <c r="E147" s="22" t="str">
        <f t="shared" ref="E147:E151" si="16">IF(B147="","",$E146*$D146)</f>
        <v/>
      </c>
      <c r="H147" s="24" t="str">
        <f t="shared" si="14"/>
        <v/>
      </c>
    </row>
    <row r="148" spans="2:8">
      <c r="B148" s="20" t="str">
        <f t="shared" si="15"/>
        <v/>
      </c>
      <c r="C148" s="23" t="str">
        <f t="shared" si="12"/>
        <v/>
      </c>
      <c r="D148" s="23" t="str">
        <f t="shared" si="13"/>
        <v/>
      </c>
      <c r="E148" s="22" t="str">
        <f t="shared" si="16"/>
        <v/>
      </c>
      <c r="H148" s="24" t="str">
        <f t="shared" si="14"/>
        <v/>
      </c>
    </row>
    <row r="149" spans="2:8">
      <c r="B149" s="20" t="str">
        <f t="shared" si="15"/>
        <v/>
      </c>
      <c r="D149" s="23" t="str">
        <f t="shared" si="13"/>
        <v/>
      </c>
      <c r="E149" s="22" t="str">
        <f t="shared" si="16"/>
        <v/>
      </c>
      <c r="H149" s="24" t="str">
        <f t="shared" si="14"/>
        <v/>
      </c>
    </row>
    <row r="150" spans="2:8">
      <c r="B150" s="20" t="str">
        <f t="shared" si="15"/>
        <v/>
      </c>
      <c r="D150" s="23" t="str">
        <f t="shared" si="13"/>
        <v/>
      </c>
      <c r="E150" s="22" t="str">
        <f t="shared" si="16"/>
        <v/>
      </c>
      <c r="H150" s="24" t="str">
        <f t="shared" si="14"/>
        <v/>
      </c>
    </row>
    <row r="151" spans="2:8">
      <c r="B151" s="20" t="str">
        <f t="shared" si="15"/>
        <v/>
      </c>
      <c r="D151" s="23" t="str">
        <f t="shared" si="13"/>
        <v/>
      </c>
      <c r="E151" s="22" t="str">
        <f t="shared" si="16"/>
        <v/>
      </c>
    </row>
  </sheetData>
  <mergeCells count="4">
    <mergeCell ref="B2:H2"/>
    <mergeCell ref="B8:H8"/>
    <mergeCell ref="B13:H13"/>
    <mergeCell ref="B15:H15"/>
  </mergeCells>
  <printOptions horizontalCentered="1"/>
  <pageMargins left="0.7" right="0.7" top="0.75" bottom="0.75" header="0.3" footer="0.3"/>
  <pageSetup scale="72" fitToHeight="3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1B8F-D95B-C042-B030-8B247C6B9F73}">
  <dimension ref="A1:O58"/>
  <sheetViews>
    <sheetView zoomScale="173" workbookViewId="0">
      <selection activeCell="D5" sqref="D5"/>
    </sheetView>
  </sheetViews>
  <sheetFormatPr baseColWidth="10" defaultRowHeight="16"/>
  <cols>
    <col min="6" max="6" width="12.6640625" customWidth="1"/>
    <col min="8" max="8" width="12.1640625" bestFit="1" customWidth="1"/>
  </cols>
  <sheetData>
    <row r="1" spans="1:15">
      <c r="A1" s="5"/>
      <c r="B1" s="5"/>
      <c r="C1" s="5"/>
      <c r="D1" s="5"/>
      <c r="E1" s="5"/>
      <c r="F1" s="5" t="s">
        <v>98</v>
      </c>
      <c r="G1" s="5"/>
      <c r="H1" s="5">
        <f>SUBTOTAL(3,A6:A58)</f>
        <v>53</v>
      </c>
      <c r="I1">
        <f>COUNTA(A6:A58)</f>
        <v>53</v>
      </c>
      <c r="L1" s="5"/>
      <c r="M1" s="5"/>
      <c r="N1" s="5"/>
      <c r="O1" s="29"/>
    </row>
    <row r="2" spans="1:15">
      <c r="A2" s="30" t="s">
        <v>27</v>
      </c>
      <c r="B2" s="5"/>
      <c r="C2" s="5"/>
      <c r="D2" s="5"/>
      <c r="E2" s="5"/>
      <c r="F2" s="5" t="s">
        <v>99</v>
      </c>
      <c r="G2" s="5"/>
      <c r="H2" s="45">
        <f>SUBTOTAL(1,E6:E58)</f>
        <v>137404.34782608695</v>
      </c>
      <c r="I2" s="41">
        <f>AVERAGE(E6:E58)</f>
        <v>137404.34782608695</v>
      </c>
      <c r="J2" s="29"/>
      <c r="K2" s="29"/>
      <c r="L2" s="5"/>
      <c r="M2" s="5"/>
      <c r="N2" s="5"/>
      <c r="O2" s="29"/>
    </row>
    <row r="3" spans="1:15">
      <c r="A3" s="5" t="s">
        <v>26</v>
      </c>
      <c r="B3" s="5"/>
      <c r="C3" s="28">
        <v>42005</v>
      </c>
      <c r="D3" s="5"/>
      <c r="E3" s="5"/>
      <c r="F3" s="5" t="s">
        <v>100</v>
      </c>
      <c r="G3" s="5"/>
      <c r="H3" s="46">
        <f>SUBTOTAL(9,F6:F58)</f>
        <v>4650500</v>
      </c>
      <c r="I3" s="44">
        <f>SUM(F6:F58)</f>
        <v>4650500</v>
      </c>
      <c r="J3" s="5"/>
      <c r="K3" s="5"/>
      <c r="L3" s="5"/>
      <c r="M3" s="5"/>
      <c r="N3" s="5"/>
      <c r="O3" s="29"/>
    </row>
    <row r="4" spans="1:15" ht="17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9">
      <c r="A5" s="31" t="s">
        <v>28</v>
      </c>
      <c r="B5" s="32" t="s">
        <v>29</v>
      </c>
      <c r="C5" s="33" t="s">
        <v>30</v>
      </c>
      <c r="D5" s="32" t="s">
        <v>31</v>
      </c>
      <c r="E5" s="32" t="s">
        <v>32</v>
      </c>
      <c r="F5" s="32" t="s">
        <v>33</v>
      </c>
      <c r="G5" s="32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2" t="s">
        <v>39</v>
      </c>
      <c r="M5" s="32" t="s">
        <v>40</v>
      </c>
      <c r="N5" s="35" t="s">
        <v>41</v>
      </c>
      <c r="O5" s="35" t="s">
        <v>42</v>
      </c>
    </row>
    <row r="6" spans="1:15">
      <c r="A6" s="36">
        <v>123451</v>
      </c>
      <c r="B6" s="37" t="s">
        <v>96</v>
      </c>
      <c r="C6" s="38">
        <v>13789</v>
      </c>
      <c r="D6" s="38"/>
      <c r="E6" s="39"/>
      <c r="F6" s="39"/>
      <c r="G6" s="39"/>
      <c r="H6" s="38">
        <v>37530</v>
      </c>
      <c r="I6" s="39">
        <v>7800</v>
      </c>
      <c r="J6" s="36" t="s">
        <v>91</v>
      </c>
      <c r="K6" s="36" t="s">
        <v>91</v>
      </c>
      <c r="L6" s="40">
        <f t="shared" ref="L6:L37" si="0">($C$3-$C6)/365.25</f>
        <v>77.251197809719372</v>
      </c>
      <c r="M6" s="40">
        <f t="shared" ref="M6:M37" si="1">($C$3-$D6)/365.25</f>
        <v>115.00342231348391</v>
      </c>
      <c r="N6" s="41" t="e">
        <f t="shared" ref="N6:N37" si="2">AVERAGE(E6:G6)</f>
        <v>#DIV/0!</v>
      </c>
      <c r="O6" s="42" t="e">
        <f t="shared" ref="O6:O37" si="3">(E6/F6)-1</f>
        <v>#DIV/0!</v>
      </c>
    </row>
    <row r="7" spans="1:15">
      <c r="A7" s="36">
        <v>123465</v>
      </c>
      <c r="B7" s="37" t="s">
        <v>95</v>
      </c>
      <c r="C7" s="38">
        <v>16803</v>
      </c>
      <c r="D7" s="38"/>
      <c r="E7" s="39"/>
      <c r="F7" s="39"/>
      <c r="G7" s="39"/>
      <c r="H7" s="38">
        <v>40544</v>
      </c>
      <c r="I7" s="39">
        <v>10349</v>
      </c>
      <c r="J7" s="36" t="s">
        <v>91</v>
      </c>
      <c r="K7" s="36" t="s">
        <v>91</v>
      </c>
      <c r="L7" s="40">
        <f t="shared" si="0"/>
        <v>68.999315537303218</v>
      </c>
      <c r="M7" s="40">
        <f t="shared" si="1"/>
        <v>115.00342231348391</v>
      </c>
      <c r="N7" s="41" t="e">
        <f t="shared" si="2"/>
        <v>#DIV/0!</v>
      </c>
      <c r="O7" s="42" t="e">
        <f t="shared" si="3"/>
        <v>#DIV/0!</v>
      </c>
    </row>
    <row r="8" spans="1:15">
      <c r="A8" s="36">
        <v>123466</v>
      </c>
      <c r="B8" s="37" t="s">
        <v>94</v>
      </c>
      <c r="C8" s="38">
        <v>22098</v>
      </c>
      <c r="D8" s="38"/>
      <c r="E8" s="39"/>
      <c r="F8" s="39"/>
      <c r="G8" s="39"/>
      <c r="H8" s="38">
        <v>45839</v>
      </c>
      <c r="I8" s="39">
        <v>15804</v>
      </c>
      <c r="J8" s="36" t="s">
        <v>89</v>
      </c>
      <c r="K8" s="36" t="s">
        <v>89</v>
      </c>
      <c r="L8" s="40">
        <f t="shared" si="0"/>
        <v>54.502395619438744</v>
      </c>
      <c r="M8" s="40">
        <f t="shared" si="1"/>
        <v>115.00342231348391</v>
      </c>
      <c r="N8" s="41" t="e">
        <f t="shared" si="2"/>
        <v>#DIV/0!</v>
      </c>
      <c r="O8" s="42" t="e">
        <f t="shared" si="3"/>
        <v>#DIV/0!</v>
      </c>
    </row>
    <row r="9" spans="1:15">
      <c r="A9" s="36">
        <v>123472</v>
      </c>
      <c r="B9" s="37" t="s">
        <v>93</v>
      </c>
      <c r="C9" s="38">
        <v>19725</v>
      </c>
      <c r="D9" s="38"/>
      <c r="E9" s="39"/>
      <c r="F9" s="39"/>
      <c r="G9" s="39"/>
      <c r="H9" s="38">
        <v>43466</v>
      </c>
      <c r="I9" s="39">
        <v>5840</v>
      </c>
      <c r="J9" s="36" t="s">
        <v>89</v>
      </c>
      <c r="K9" s="36" t="s">
        <v>44</v>
      </c>
      <c r="L9" s="40">
        <f t="shared" si="0"/>
        <v>60.999315537303218</v>
      </c>
      <c r="M9" s="40">
        <f t="shared" si="1"/>
        <v>115.00342231348391</v>
      </c>
      <c r="N9" s="41" t="e">
        <f t="shared" si="2"/>
        <v>#DIV/0!</v>
      </c>
      <c r="O9" s="42" t="e">
        <f t="shared" si="3"/>
        <v>#DIV/0!</v>
      </c>
    </row>
    <row r="10" spans="1:15">
      <c r="A10" s="36">
        <v>123484</v>
      </c>
      <c r="B10" s="37" t="s">
        <v>92</v>
      </c>
      <c r="C10" s="38">
        <v>18203</v>
      </c>
      <c r="D10" s="38"/>
      <c r="E10" s="39"/>
      <c r="F10" s="39"/>
      <c r="G10" s="39"/>
      <c r="H10" s="38">
        <v>41944</v>
      </c>
      <c r="I10" s="39">
        <v>9625</v>
      </c>
      <c r="J10" s="36" t="s">
        <v>91</v>
      </c>
      <c r="K10" s="36" t="s">
        <v>44</v>
      </c>
      <c r="L10" s="40">
        <f t="shared" si="0"/>
        <v>65.166324435318273</v>
      </c>
      <c r="M10" s="40">
        <f t="shared" si="1"/>
        <v>115.00342231348391</v>
      </c>
      <c r="N10" s="41" t="e">
        <f t="shared" si="2"/>
        <v>#DIV/0!</v>
      </c>
      <c r="O10" s="42" t="e">
        <f t="shared" si="3"/>
        <v>#DIV/0!</v>
      </c>
    </row>
    <row r="11" spans="1:15">
      <c r="A11" s="36">
        <v>123485</v>
      </c>
      <c r="B11" s="37" t="s">
        <v>90</v>
      </c>
      <c r="C11" s="38">
        <v>16254</v>
      </c>
      <c r="D11" s="38"/>
      <c r="E11" s="39"/>
      <c r="F11" s="39"/>
      <c r="G11" s="39"/>
      <c r="H11" s="38">
        <v>39995</v>
      </c>
      <c r="I11" s="39">
        <v>18047</v>
      </c>
      <c r="J11" s="36" t="s">
        <v>91</v>
      </c>
      <c r="K11" s="36" t="s">
        <v>91</v>
      </c>
      <c r="L11" s="40">
        <f t="shared" si="0"/>
        <v>70.502395619438744</v>
      </c>
      <c r="M11" s="40">
        <f t="shared" si="1"/>
        <v>115.00342231348391</v>
      </c>
      <c r="N11" s="41" t="e">
        <f t="shared" si="2"/>
        <v>#DIV/0!</v>
      </c>
      <c r="O11" s="42" t="e">
        <f t="shared" si="3"/>
        <v>#DIV/0!</v>
      </c>
    </row>
    <row r="12" spans="1:15">
      <c r="A12" s="36">
        <v>123486</v>
      </c>
      <c r="B12" s="37" t="s">
        <v>88</v>
      </c>
      <c r="C12" s="38">
        <v>19725</v>
      </c>
      <c r="D12" s="38"/>
      <c r="E12" s="39"/>
      <c r="F12" s="39"/>
      <c r="G12" s="39"/>
      <c r="H12" s="38">
        <v>43466</v>
      </c>
      <c r="I12" s="39">
        <v>8990</v>
      </c>
      <c r="J12" s="36" t="s">
        <v>89</v>
      </c>
      <c r="K12" s="36" t="s">
        <v>89</v>
      </c>
      <c r="L12" s="40">
        <f t="shared" si="0"/>
        <v>60.999315537303218</v>
      </c>
      <c r="M12" s="40">
        <f t="shared" si="1"/>
        <v>115.00342231348391</v>
      </c>
      <c r="N12" s="41" t="e">
        <f t="shared" si="2"/>
        <v>#DIV/0!</v>
      </c>
      <c r="O12" s="42" t="e">
        <f t="shared" si="3"/>
        <v>#DIV/0!</v>
      </c>
    </row>
    <row r="13" spans="1:15">
      <c r="A13" s="36">
        <v>123491</v>
      </c>
      <c r="B13" s="37" t="s">
        <v>43</v>
      </c>
      <c r="C13" s="38">
        <v>24017</v>
      </c>
      <c r="D13" s="38">
        <v>34809</v>
      </c>
      <c r="E13" s="39">
        <v>250000</v>
      </c>
      <c r="F13" s="39">
        <v>230000</v>
      </c>
      <c r="G13" s="39">
        <v>210000</v>
      </c>
      <c r="H13" s="38"/>
      <c r="I13" s="39"/>
      <c r="J13" s="36" t="s">
        <v>44</v>
      </c>
      <c r="K13" s="36" t="s">
        <v>44</v>
      </c>
      <c r="L13" s="40">
        <f t="shared" si="0"/>
        <v>49.248459958932237</v>
      </c>
      <c r="M13" s="40">
        <f t="shared" si="1"/>
        <v>19.701574264202602</v>
      </c>
      <c r="N13" s="41">
        <f t="shared" si="2"/>
        <v>230000</v>
      </c>
      <c r="O13" s="42">
        <f t="shared" si="3"/>
        <v>8.6956521739130377E-2</v>
      </c>
    </row>
    <row r="14" spans="1:15">
      <c r="A14" s="36">
        <v>144983</v>
      </c>
      <c r="B14" s="37" t="s">
        <v>45</v>
      </c>
      <c r="C14" s="38">
        <v>27601</v>
      </c>
      <c r="D14" s="38">
        <v>38001</v>
      </c>
      <c r="E14" s="39">
        <v>99000</v>
      </c>
      <c r="F14" s="39">
        <v>94300</v>
      </c>
      <c r="G14" s="39">
        <v>89800</v>
      </c>
      <c r="H14" s="38"/>
      <c r="I14" s="39"/>
      <c r="J14" s="36" t="s">
        <v>44</v>
      </c>
      <c r="K14" s="36" t="s">
        <v>44</v>
      </c>
      <c r="L14" s="40">
        <f t="shared" si="0"/>
        <v>39.436002737850785</v>
      </c>
      <c r="M14" s="40">
        <f t="shared" si="1"/>
        <v>10.962354551676933</v>
      </c>
      <c r="N14" s="41">
        <f t="shared" si="2"/>
        <v>94366.666666666672</v>
      </c>
      <c r="O14" s="42">
        <f t="shared" si="3"/>
        <v>4.9840933191940717E-2</v>
      </c>
    </row>
    <row r="15" spans="1:15">
      <c r="A15" s="36">
        <v>187427</v>
      </c>
      <c r="B15" s="37" t="s">
        <v>46</v>
      </c>
      <c r="C15" s="38">
        <v>21170</v>
      </c>
      <c r="D15" s="38">
        <v>37975</v>
      </c>
      <c r="E15" s="39">
        <v>98000</v>
      </c>
      <c r="F15" s="39">
        <v>93300</v>
      </c>
      <c r="G15" s="39">
        <v>88900</v>
      </c>
      <c r="H15" s="38"/>
      <c r="I15" s="39"/>
      <c r="J15" s="36" t="s">
        <v>44</v>
      </c>
      <c r="K15" s="36" t="s">
        <v>44</v>
      </c>
      <c r="L15" s="40">
        <f t="shared" si="0"/>
        <v>57.043121149897331</v>
      </c>
      <c r="M15" s="40">
        <f t="shared" si="1"/>
        <v>11.033538672142368</v>
      </c>
      <c r="N15" s="41">
        <f t="shared" si="2"/>
        <v>93400</v>
      </c>
      <c r="O15" s="42">
        <f t="shared" si="3"/>
        <v>5.0375133976420239E-2</v>
      </c>
    </row>
    <row r="16" spans="1:15">
      <c r="A16" s="36">
        <v>189508</v>
      </c>
      <c r="B16" s="37" t="s">
        <v>47</v>
      </c>
      <c r="C16" s="38">
        <v>30229</v>
      </c>
      <c r="D16" s="38">
        <v>35020</v>
      </c>
      <c r="E16" s="39">
        <v>97000</v>
      </c>
      <c r="F16" s="39">
        <v>92400</v>
      </c>
      <c r="G16" s="39">
        <v>88000</v>
      </c>
      <c r="H16" s="38"/>
      <c r="I16" s="39"/>
      <c r="J16" s="36" t="s">
        <v>44</v>
      </c>
      <c r="K16" s="36" t="s">
        <v>44</v>
      </c>
      <c r="L16" s="40">
        <f t="shared" si="0"/>
        <v>32.240930869267622</v>
      </c>
      <c r="M16" s="40">
        <f t="shared" si="1"/>
        <v>19.123887748117728</v>
      </c>
      <c r="N16" s="41">
        <f t="shared" si="2"/>
        <v>92466.666666666672</v>
      </c>
      <c r="O16" s="42">
        <f t="shared" si="3"/>
        <v>4.9783549783549708E-2</v>
      </c>
    </row>
    <row r="17" spans="1:15">
      <c r="A17" s="36">
        <v>199741</v>
      </c>
      <c r="B17" s="37" t="s">
        <v>48</v>
      </c>
      <c r="C17" s="38">
        <v>16439</v>
      </c>
      <c r="D17" s="38">
        <v>35929</v>
      </c>
      <c r="E17" s="39">
        <v>96000</v>
      </c>
      <c r="F17" s="39">
        <v>91400</v>
      </c>
      <c r="G17" s="39">
        <v>87100</v>
      </c>
      <c r="H17" s="38"/>
      <c r="I17" s="39"/>
      <c r="J17" s="36" t="s">
        <v>44</v>
      </c>
      <c r="K17" s="36" t="s">
        <v>44</v>
      </c>
      <c r="L17" s="40">
        <f t="shared" si="0"/>
        <v>69.995893223819309</v>
      </c>
      <c r="M17" s="40">
        <f t="shared" si="1"/>
        <v>16.635181382614647</v>
      </c>
      <c r="N17" s="41">
        <f t="shared" si="2"/>
        <v>91500</v>
      </c>
      <c r="O17" s="42">
        <f t="shared" si="3"/>
        <v>5.032822757111588E-2</v>
      </c>
    </row>
    <row r="18" spans="1:15">
      <c r="A18" s="36">
        <v>205217</v>
      </c>
      <c r="B18" s="37" t="s">
        <v>49</v>
      </c>
      <c r="C18" s="38">
        <v>17620</v>
      </c>
      <c r="D18" s="38">
        <v>34867</v>
      </c>
      <c r="E18" s="39">
        <v>95000</v>
      </c>
      <c r="F18" s="39">
        <v>90500</v>
      </c>
      <c r="G18" s="39">
        <v>86200</v>
      </c>
      <c r="H18" s="38"/>
      <c r="I18" s="39"/>
      <c r="J18" s="36" t="s">
        <v>44</v>
      </c>
      <c r="K18" s="36" t="s">
        <v>44</v>
      </c>
      <c r="L18" s="40">
        <f t="shared" si="0"/>
        <v>66.762491444216295</v>
      </c>
      <c r="M18" s="40">
        <f t="shared" si="1"/>
        <v>19.54277891854894</v>
      </c>
      <c r="N18" s="41">
        <f t="shared" si="2"/>
        <v>90566.666666666672</v>
      </c>
      <c r="O18" s="42">
        <f t="shared" si="3"/>
        <v>4.9723756906077332E-2</v>
      </c>
    </row>
    <row r="19" spans="1:15">
      <c r="A19" s="36">
        <v>206418</v>
      </c>
      <c r="B19" s="37" t="s">
        <v>50</v>
      </c>
      <c r="C19" s="38">
        <v>20874</v>
      </c>
      <c r="D19" s="38">
        <v>40497</v>
      </c>
      <c r="E19" s="39">
        <v>320000</v>
      </c>
      <c r="F19" s="39">
        <v>32000</v>
      </c>
      <c r="G19" s="39"/>
      <c r="H19" s="38"/>
      <c r="I19" s="39"/>
      <c r="J19" s="36" t="s">
        <v>44</v>
      </c>
      <c r="K19" s="36" t="s">
        <v>44</v>
      </c>
      <c r="L19" s="40">
        <f t="shared" si="0"/>
        <v>57.85352498288843</v>
      </c>
      <c r="M19" s="40">
        <f t="shared" si="1"/>
        <v>4.128678986995209</v>
      </c>
      <c r="N19" s="41">
        <f t="shared" si="2"/>
        <v>176000</v>
      </c>
      <c r="O19" s="42">
        <f t="shared" si="3"/>
        <v>9</v>
      </c>
    </row>
    <row r="20" spans="1:15">
      <c r="A20" s="36">
        <v>218201</v>
      </c>
      <c r="B20" s="37" t="s">
        <v>51</v>
      </c>
      <c r="C20" s="38">
        <v>15818</v>
      </c>
      <c r="D20" s="38">
        <v>35362</v>
      </c>
      <c r="E20" s="39">
        <v>93000</v>
      </c>
      <c r="F20" s="39">
        <v>88600</v>
      </c>
      <c r="G20" s="39">
        <v>84400</v>
      </c>
      <c r="H20" s="38"/>
      <c r="I20" s="39"/>
      <c r="J20" s="36" t="s">
        <v>44</v>
      </c>
      <c r="K20" s="36" t="s">
        <v>44</v>
      </c>
      <c r="L20" s="40">
        <f t="shared" si="0"/>
        <v>71.696098562628336</v>
      </c>
      <c r="M20" s="40">
        <f t="shared" si="1"/>
        <v>18.187542778918548</v>
      </c>
      <c r="N20" s="41">
        <f t="shared" si="2"/>
        <v>88666.666666666672</v>
      </c>
      <c r="O20" s="42">
        <f t="shared" si="3"/>
        <v>4.9661399548532659E-2</v>
      </c>
    </row>
    <row r="21" spans="1:15">
      <c r="A21" s="36">
        <v>225139</v>
      </c>
      <c r="B21" s="37" t="s">
        <v>52</v>
      </c>
      <c r="C21" s="38">
        <v>33987</v>
      </c>
      <c r="D21" s="38">
        <v>41074</v>
      </c>
      <c r="E21" s="39">
        <v>92000</v>
      </c>
      <c r="F21" s="39">
        <v>40000</v>
      </c>
      <c r="G21" s="39"/>
      <c r="H21" s="38"/>
      <c r="I21" s="39"/>
      <c r="J21" s="36" t="s">
        <v>44</v>
      </c>
      <c r="K21" s="36" t="s">
        <v>44</v>
      </c>
      <c r="L21" s="40">
        <f t="shared" si="0"/>
        <v>21.952087611225188</v>
      </c>
      <c r="M21" s="40">
        <f t="shared" si="1"/>
        <v>2.5489390828199863</v>
      </c>
      <c r="N21" s="41">
        <f t="shared" si="2"/>
        <v>66000</v>
      </c>
      <c r="O21" s="42">
        <f t="shared" si="3"/>
        <v>1.2999999999999998</v>
      </c>
    </row>
    <row r="22" spans="1:15">
      <c r="A22" s="36">
        <v>232072</v>
      </c>
      <c r="B22" s="37" t="s">
        <v>53</v>
      </c>
      <c r="C22" s="38">
        <v>24290</v>
      </c>
      <c r="D22" s="38">
        <v>39634</v>
      </c>
      <c r="E22" s="39">
        <v>91000</v>
      </c>
      <c r="F22" s="39">
        <v>86700</v>
      </c>
      <c r="G22" s="39">
        <v>82500</v>
      </c>
      <c r="H22" s="38"/>
      <c r="I22" s="39"/>
      <c r="J22" s="36" t="s">
        <v>44</v>
      </c>
      <c r="K22" s="36" t="s">
        <v>44</v>
      </c>
      <c r="L22" s="40">
        <f t="shared" si="0"/>
        <v>48.501026694045173</v>
      </c>
      <c r="M22" s="40">
        <f t="shared" si="1"/>
        <v>6.491444216290212</v>
      </c>
      <c r="N22" s="41">
        <f t="shared" si="2"/>
        <v>86733.333333333328</v>
      </c>
      <c r="O22" s="42">
        <f t="shared" si="3"/>
        <v>4.9596309111880066E-2</v>
      </c>
    </row>
    <row r="23" spans="1:15">
      <c r="A23" s="36">
        <v>250067</v>
      </c>
      <c r="B23" s="37" t="s">
        <v>54</v>
      </c>
      <c r="C23" s="38" t="s">
        <v>55</v>
      </c>
      <c r="D23" s="38">
        <v>40073</v>
      </c>
      <c r="E23" s="39">
        <v>90000</v>
      </c>
      <c r="F23" s="39">
        <v>85700</v>
      </c>
      <c r="G23" s="39">
        <v>81600</v>
      </c>
      <c r="H23" s="38"/>
      <c r="I23" s="39"/>
      <c r="J23" s="36" t="s">
        <v>44</v>
      </c>
      <c r="K23" s="36" t="s">
        <v>44</v>
      </c>
      <c r="L23" s="40" t="e">
        <f t="shared" si="0"/>
        <v>#VALUE!</v>
      </c>
      <c r="M23" s="40">
        <f t="shared" si="1"/>
        <v>5.28952772073922</v>
      </c>
      <c r="N23" s="41">
        <f t="shared" si="2"/>
        <v>85766.666666666672</v>
      </c>
      <c r="O23" s="42">
        <f t="shared" si="3"/>
        <v>5.0175029171528607E-2</v>
      </c>
    </row>
    <row r="24" spans="1:15">
      <c r="A24" s="36">
        <v>253862</v>
      </c>
      <c r="B24" s="37" t="s">
        <v>56</v>
      </c>
      <c r="C24" s="38">
        <v>23332</v>
      </c>
      <c r="D24" s="38">
        <v>40339</v>
      </c>
      <c r="E24" s="39">
        <v>89000</v>
      </c>
      <c r="F24" s="39">
        <v>84800</v>
      </c>
      <c r="G24" s="39">
        <v>80700</v>
      </c>
      <c r="H24" s="38"/>
      <c r="I24" s="39"/>
      <c r="J24" s="36" t="s">
        <v>44</v>
      </c>
      <c r="K24" s="36" t="s">
        <v>44</v>
      </c>
      <c r="L24" s="40">
        <f t="shared" si="0"/>
        <v>51.123887748117724</v>
      </c>
      <c r="M24" s="40">
        <f t="shared" si="1"/>
        <v>4.561259411362081</v>
      </c>
      <c r="N24" s="41">
        <f t="shared" si="2"/>
        <v>84833.333333333328</v>
      </c>
      <c r="O24" s="42">
        <f t="shared" si="3"/>
        <v>4.952830188679247E-2</v>
      </c>
    </row>
    <row r="25" spans="1:15">
      <c r="A25" s="36">
        <v>255179</v>
      </c>
      <c r="B25" s="37" t="s">
        <v>57</v>
      </c>
      <c r="C25" s="38">
        <v>22281</v>
      </c>
      <c r="D25" s="38">
        <v>40774</v>
      </c>
      <c r="E25" s="39">
        <v>88000</v>
      </c>
      <c r="F25" s="39">
        <v>83800</v>
      </c>
      <c r="G25" s="39">
        <v>40000</v>
      </c>
      <c r="H25" s="38"/>
      <c r="I25" s="39"/>
      <c r="J25" s="36" t="s">
        <v>44</v>
      </c>
      <c r="K25" s="36" t="s">
        <v>44</v>
      </c>
      <c r="L25" s="40">
        <f t="shared" si="0"/>
        <v>54.001368925393564</v>
      </c>
      <c r="M25" s="40">
        <f t="shared" si="1"/>
        <v>3.3702943189596168</v>
      </c>
      <c r="N25" s="41">
        <f t="shared" si="2"/>
        <v>70600</v>
      </c>
      <c r="O25" s="42">
        <f t="shared" si="3"/>
        <v>5.0119331742243478E-2</v>
      </c>
    </row>
    <row r="26" spans="1:15">
      <c r="A26" s="36">
        <v>258130</v>
      </c>
      <c r="B26" s="37" t="s">
        <v>58</v>
      </c>
      <c r="C26" s="38">
        <v>29124</v>
      </c>
      <c r="D26" s="38">
        <v>29006</v>
      </c>
      <c r="E26" s="39">
        <v>87000</v>
      </c>
      <c r="F26" s="39">
        <v>82900</v>
      </c>
      <c r="G26" s="39">
        <v>78900</v>
      </c>
      <c r="H26" s="38"/>
      <c r="I26" s="39"/>
      <c r="J26" s="36" t="s">
        <v>44</v>
      </c>
      <c r="K26" s="36" t="s">
        <v>44</v>
      </c>
      <c r="L26" s="40">
        <f t="shared" si="0"/>
        <v>35.266255989048595</v>
      </c>
      <c r="M26" s="40">
        <f t="shared" si="1"/>
        <v>35.589322381930188</v>
      </c>
      <c r="N26" s="41">
        <f t="shared" si="2"/>
        <v>82933.333333333328</v>
      </c>
      <c r="O26" s="42">
        <f t="shared" si="3"/>
        <v>4.9457177322074886E-2</v>
      </c>
    </row>
    <row r="27" spans="1:15">
      <c r="A27" s="36">
        <v>286491</v>
      </c>
      <c r="B27" s="37" t="s">
        <v>59</v>
      </c>
      <c r="C27" s="38">
        <v>16018</v>
      </c>
      <c r="D27" s="38">
        <v>31071</v>
      </c>
      <c r="E27" s="39">
        <v>86000</v>
      </c>
      <c r="F27" s="39">
        <v>81900</v>
      </c>
      <c r="G27" s="39">
        <v>78000</v>
      </c>
      <c r="H27" s="38"/>
      <c r="I27" s="39"/>
      <c r="J27" s="36" t="s">
        <v>44</v>
      </c>
      <c r="K27" s="36" t="s">
        <v>44</v>
      </c>
      <c r="L27" s="40">
        <f t="shared" si="0"/>
        <v>71.148528405201915</v>
      </c>
      <c r="M27" s="40">
        <f t="shared" si="1"/>
        <v>29.935660506502394</v>
      </c>
      <c r="N27" s="41">
        <f t="shared" si="2"/>
        <v>81966.666666666672</v>
      </c>
      <c r="O27" s="42">
        <f t="shared" si="3"/>
        <v>5.0061050061050105E-2</v>
      </c>
    </row>
    <row r="28" spans="1:15">
      <c r="A28" s="36">
        <v>290999</v>
      </c>
      <c r="B28" s="37" t="s">
        <v>60</v>
      </c>
      <c r="C28" s="38">
        <v>25991</v>
      </c>
      <c r="D28" s="38">
        <v>41600</v>
      </c>
      <c r="E28" s="39">
        <v>85000</v>
      </c>
      <c r="F28" s="39">
        <v>2000</v>
      </c>
      <c r="G28" s="39"/>
      <c r="H28" s="38"/>
      <c r="I28" s="39"/>
      <c r="J28" s="36" t="s">
        <v>44</v>
      </c>
      <c r="K28" s="36"/>
      <c r="L28" s="40">
        <f t="shared" si="0"/>
        <v>43.843942505133469</v>
      </c>
      <c r="M28" s="40">
        <f t="shared" si="1"/>
        <v>1.108829568788501</v>
      </c>
      <c r="N28" s="41">
        <f t="shared" si="2"/>
        <v>43500</v>
      </c>
      <c r="O28" s="42">
        <f t="shared" si="3"/>
        <v>41.5</v>
      </c>
    </row>
    <row r="29" spans="1:15">
      <c r="A29" s="36">
        <v>300843</v>
      </c>
      <c r="B29" s="37" t="s">
        <v>61</v>
      </c>
      <c r="C29" s="38">
        <v>17659</v>
      </c>
      <c r="D29" s="38">
        <v>31876</v>
      </c>
      <c r="E29" s="39">
        <v>84000</v>
      </c>
      <c r="F29" s="39">
        <v>80000</v>
      </c>
      <c r="G29" s="39">
        <v>76200</v>
      </c>
      <c r="H29" s="38"/>
      <c r="I29" s="39"/>
      <c r="J29" s="36" t="s">
        <v>44</v>
      </c>
      <c r="K29" s="36" t="s">
        <v>44</v>
      </c>
      <c r="L29" s="40">
        <f t="shared" si="0"/>
        <v>66.655715263518132</v>
      </c>
      <c r="M29" s="40">
        <f t="shared" si="1"/>
        <v>27.731690622861056</v>
      </c>
      <c r="N29" s="41">
        <f t="shared" si="2"/>
        <v>80066.666666666672</v>
      </c>
      <c r="O29" s="42">
        <f t="shared" si="3"/>
        <v>5.0000000000000044E-2</v>
      </c>
    </row>
    <row r="30" spans="1:15">
      <c r="A30" s="36">
        <v>302798</v>
      </c>
      <c r="B30" s="37" t="s">
        <v>62</v>
      </c>
      <c r="C30" s="38">
        <v>28924</v>
      </c>
      <c r="D30" s="38">
        <v>35009</v>
      </c>
      <c r="E30" s="39">
        <v>300000</v>
      </c>
      <c r="F30" s="39">
        <v>276000</v>
      </c>
      <c r="G30" s="39">
        <v>252000</v>
      </c>
      <c r="H30" s="38"/>
      <c r="I30" s="39"/>
      <c r="J30" s="36" t="s">
        <v>44</v>
      </c>
      <c r="K30" s="36" t="s">
        <v>44</v>
      </c>
      <c r="L30" s="40">
        <f t="shared" si="0"/>
        <v>35.813826146475016</v>
      </c>
      <c r="M30" s="40">
        <f t="shared" si="1"/>
        <v>19.154004106776181</v>
      </c>
      <c r="N30" s="41">
        <f t="shared" si="2"/>
        <v>276000</v>
      </c>
      <c r="O30" s="42">
        <f t="shared" si="3"/>
        <v>8.6956521739130377E-2</v>
      </c>
    </row>
    <row r="31" spans="1:15">
      <c r="A31" s="36">
        <v>310267</v>
      </c>
      <c r="B31" s="37" t="s">
        <v>63</v>
      </c>
      <c r="C31" s="38">
        <v>23532</v>
      </c>
      <c r="D31" s="38">
        <v>38201</v>
      </c>
      <c r="E31" s="39">
        <v>118800</v>
      </c>
      <c r="F31" s="39">
        <v>113100</v>
      </c>
      <c r="G31" s="39">
        <v>107800</v>
      </c>
      <c r="H31" s="38"/>
      <c r="I31" s="39"/>
      <c r="J31" s="36" t="s">
        <v>44</v>
      </c>
      <c r="K31" s="36" t="s">
        <v>44</v>
      </c>
      <c r="L31" s="40">
        <f t="shared" si="0"/>
        <v>50.57631759069131</v>
      </c>
      <c r="M31" s="40">
        <f t="shared" si="1"/>
        <v>10.414784394250514</v>
      </c>
      <c r="N31" s="41">
        <f t="shared" si="2"/>
        <v>113233.33333333333</v>
      </c>
      <c r="O31" s="42">
        <f t="shared" si="3"/>
        <v>5.0397877984084793E-2</v>
      </c>
    </row>
    <row r="32" spans="1:15">
      <c r="A32" s="36">
        <v>313615</v>
      </c>
      <c r="B32" s="37" t="s">
        <v>64</v>
      </c>
      <c r="C32" s="38">
        <v>34187</v>
      </c>
      <c r="D32" s="38">
        <v>38175</v>
      </c>
      <c r="E32" s="39">
        <v>117600</v>
      </c>
      <c r="F32" s="39">
        <v>112000</v>
      </c>
      <c r="G32" s="39">
        <v>106700</v>
      </c>
      <c r="H32" s="38"/>
      <c r="I32" s="39"/>
      <c r="J32" s="36" t="s">
        <v>44</v>
      </c>
      <c r="K32" s="36" t="s">
        <v>44</v>
      </c>
      <c r="L32" s="40">
        <f t="shared" si="0"/>
        <v>21.404517453798768</v>
      </c>
      <c r="M32" s="40">
        <f t="shared" si="1"/>
        <v>10.485968514715948</v>
      </c>
      <c r="N32" s="41">
        <f t="shared" si="2"/>
        <v>112100</v>
      </c>
      <c r="O32" s="42">
        <f t="shared" si="3"/>
        <v>5.0000000000000044E-2</v>
      </c>
    </row>
    <row r="33" spans="1:15">
      <c r="A33" s="36">
        <v>320387</v>
      </c>
      <c r="B33" s="37" t="s">
        <v>65</v>
      </c>
      <c r="C33" s="38">
        <v>25791</v>
      </c>
      <c r="D33" s="38">
        <v>35220</v>
      </c>
      <c r="E33" s="39">
        <v>116400</v>
      </c>
      <c r="F33" s="39">
        <v>110900</v>
      </c>
      <c r="G33" s="39">
        <v>105600</v>
      </c>
      <c r="H33" s="38"/>
      <c r="I33" s="39"/>
      <c r="J33" s="36" t="s">
        <v>44</v>
      </c>
      <c r="K33" s="36" t="s">
        <v>44</v>
      </c>
      <c r="L33" s="40">
        <f t="shared" si="0"/>
        <v>44.39151266255989</v>
      </c>
      <c r="M33" s="40">
        <f t="shared" si="1"/>
        <v>18.576317590691307</v>
      </c>
      <c r="N33" s="41">
        <f t="shared" si="2"/>
        <v>110966.66666666667</v>
      </c>
      <c r="O33" s="42">
        <f t="shared" si="3"/>
        <v>4.9594229035166748E-2</v>
      </c>
    </row>
    <row r="34" spans="1:15">
      <c r="A34" s="36">
        <v>340436</v>
      </c>
      <c r="B34" s="37" t="s">
        <v>66</v>
      </c>
      <c r="C34" s="38">
        <v>27791</v>
      </c>
      <c r="D34" s="38">
        <v>36129</v>
      </c>
      <c r="E34" s="39">
        <v>115200</v>
      </c>
      <c r="F34" s="39">
        <v>109700</v>
      </c>
      <c r="G34" s="39">
        <v>104500</v>
      </c>
      <c r="H34" s="38"/>
      <c r="I34" s="39"/>
      <c r="J34" s="36" t="s">
        <v>44</v>
      </c>
      <c r="K34" s="36" t="s">
        <v>44</v>
      </c>
      <c r="L34" s="40">
        <f t="shared" si="0"/>
        <v>38.91581108829569</v>
      </c>
      <c r="M34" s="40">
        <f t="shared" si="1"/>
        <v>16.087611225188226</v>
      </c>
      <c r="N34" s="41">
        <f t="shared" si="2"/>
        <v>109800</v>
      </c>
      <c r="O34" s="42">
        <f t="shared" si="3"/>
        <v>5.0136736554238892E-2</v>
      </c>
    </row>
    <row r="35" spans="1:15">
      <c r="A35" s="36">
        <v>345767</v>
      </c>
      <c r="B35" s="37" t="s">
        <v>67</v>
      </c>
      <c r="C35" s="38">
        <v>24217</v>
      </c>
      <c r="D35" s="38">
        <v>35067</v>
      </c>
      <c r="E35" s="39">
        <v>114000</v>
      </c>
      <c r="F35" s="39">
        <v>108600</v>
      </c>
      <c r="G35" s="39">
        <v>103400</v>
      </c>
      <c r="H35" s="38"/>
      <c r="I35" s="39"/>
      <c r="J35" s="36" t="s">
        <v>44</v>
      </c>
      <c r="K35" s="36" t="s">
        <v>44</v>
      </c>
      <c r="L35" s="40">
        <f t="shared" si="0"/>
        <v>48.700889801505816</v>
      </c>
      <c r="M35" s="40">
        <f t="shared" si="1"/>
        <v>18.99520876112252</v>
      </c>
      <c r="N35" s="41">
        <f t="shared" si="2"/>
        <v>108666.66666666667</v>
      </c>
      <c r="O35" s="42">
        <f t="shared" si="3"/>
        <v>4.9723756906077332E-2</v>
      </c>
    </row>
    <row r="36" spans="1:15">
      <c r="A36" s="36">
        <v>352244</v>
      </c>
      <c r="B36" s="37" t="s">
        <v>68</v>
      </c>
      <c r="C36" s="38">
        <v>21370</v>
      </c>
      <c r="D36" s="38">
        <v>41429</v>
      </c>
      <c r="E36" s="39">
        <v>384000</v>
      </c>
      <c r="F36" s="39">
        <v>38400</v>
      </c>
      <c r="G36" s="39"/>
      <c r="H36" s="38"/>
      <c r="I36" s="39"/>
      <c r="J36" s="36" t="s">
        <v>44</v>
      </c>
      <c r="K36" s="36"/>
      <c r="L36" s="40">
        <f t="shared" si="0"/>
        <v>56.495550992470911</v>
      </c>
      <c r="M36" s="40">
        <f t="shared" si="1"/>
        <v>1.5770020533880904</v>
      </c>
      <c r="N36" s="41">
        <f t="shared" si="2"/>
        <v>211200</v>
      </c>
      <c r="O36" s="42">
        <f t="shared" si="3"/>
        <v>9</v>
      </c>
    </row>
    <row r="37" spans="1:15">
      <c r="A37" s="36">
        <v>357982</v>
      </c>
      <c r="B37" s="37" t="s">
        <v>69</v>
      </c>
      <c r="C37" s="38">
        <v>17820</v>
      </c>
      <c r="D37" s="38">
        <v>35562</v>
      </c>
      <c r="E37" s="39">
        <v>111600</v>
      </c>
      <c r="F37" s="39">
        <v>106300</v>
      </c>
      <c r="G37" s="39">
        <v>101200</v>
      </c>
      <c r="H37" s="38"/>
      <c r="I37" s="39"/>
      <c r="J37" s="36" t="s">
        <v>44</v>
      </c>
      <c r="K37" s="36" t="s">
        <v>44</v>
      </c>
      <c r="L37" s="40">
        <f t="shared" si="0"/>
        <v>66.214921286789874</v>
      </c>
      <c r="M37" s="40">
        <f t="shared" si="1"/>
        <v>17.639972621492127</v>
      </c>
      <c r="N37" s="41">
        <f t="shared" si="2"/>
        <v>106366.66666666667</v>
      </c>
      <c r="O37" s="42">
        <f t="shared" si="3"/>
        <v>4.9858889934148554E-2</v>
      </c>
    </row>
    <row r="38" spans="1:15">
      <c r="A38" s="36">
        <v>369257</v>
      </c>
      <c r="B38" s="37" t="s">
        <v>70</v>
      </c>
      <c r="C38" s="38">
        <v>3651</v>
      </c>
      <c r="D38" s="38">
        <v>41274</v>
      </c>
      <c r="E38" s="39">
        <v>110400</v>
      </c>
      <c r="F38" s="39">
        <v>48000</v>
      </c>
      <c r="G38" s="39"/>
      <c r="H38" s="38"/>
      <c r="I38" s="39"/>
      <c r="J38" s="36" t="s">
        <v>44</v>
      </c>
      <c r="K38" s="36" t="s">
        <v>44</v>
      </c>
      <c r="L38" s="40">
        <f t="shared" ref="L38:L58" si="4">($C$3-$C38)/365.25</f>
        <v>105.00752908966462</v>
      </c>
      <c r="M38" s="40">
        <f t="shared" ref="M38:M58" si="5">($C$3-$D38)/365.25</f>
        <v>2.001368925393566</v>
      </c>
      <c r="N38" s="41">
        <f t="shared" ref="N38:N58" si="6">AVERAGE(E38:G38)</f>
        <v>79200</v>
      </c>
      <c r="O38" s="42">
        <f t="shared" ref="O38:O58" si="7">(E38/F38)-1</f>
        <v>1.2999999999999998</v>
      </c>
    </row>
    <row r="39" spans="1:15">
      <c r="A39" s="36">
        <v>375122</v>
      </c>
      <c r="B39" s="37" t="s">
        <v>71</v>
      </c>
      <c r="C39" s="38">
        <v>17859</v>
      </c>
      <c r="D39" s="38">
        <v>39834</v>
      </c>
      <c r="E39" s="39">
        <v>109200</v>
      </c>
      <c r="F39" s="39">
        <v>104000</v>
      </c>
      <c r="G39" s="39">
        <v>99000</v>
      </c>
      <c r="H39" s="38"/>
      <c r="I39" s="39"/>
      <c r="J39" s="36" t="s">
        <v>44</v>
      </c>
      <c r="K39" s="36" t="s">
        <v>44</v>
      </c>
      <c r="L39" s="40">
        <f t="shared" si="4"/>
        <v>66.108145106091712</v>
      </c>
      <c r="M39" s="40">
        <f t="shared" si="5"/>
        <v>5.9438740588637922</v>
      </c>
      <c r="N39" s="41">
        <f t="shared" si="6"/>
        <v>104066.66666666667</v>
      </c>
      <c r="O39" s="42">
        <f t="shared" si="7"/>
        <v>5.0000000000000044E-2</v>
      </c>
    </row>
    <row r="40" spans="1:15">
      <c r="A40" s="36">
        <v>406300</v>
      </c>
      <c r="B40" s="37" t="s">
        <v>72</v>
      </c>
      <c r="C40" s="38">
        <v>1</v>
      </c>
      <c r="D40" s="38">
        <v>40273</v>
      </c>
      <c r="E40" s="39">
        <v>108000</v>
      </c>
      <c r="F40" s="39">
        <v>102900</v>
      </c>
      <c r="G40" s="39">
        <v>98000</v>
      </c>
      <c r="H40" s="38"/>
      <c r="I40" s="39"/>
      <c r="J40" s="36" t="s">
        <v>44</v>
      </c>
      <c r="K40" s="36" t="s">
        <v>44</v>
      </c>
      <c r="L40" s="40">
        <f t="shared" si="4"/>
        <v>115.00068446269678</v>
      </c>
      <c r="M40" s="40">
        <f t="shared" si="5"/>
        <v>4.7419575633127993</v>
      </c>
      <c r="N40" s="41">
        <f t="shared" si="6"/>
        <v>102966.66666666667</v>
      </c>
      <c r="O40" s="42">
        <f t="shared" si="7"/>
        <v>4.9562682215743337E-2</v>
      </c>
    </row>
    <row r="41" spans="1:15">
      <c r="A41" s="36">
        <v>422365</v>
      </c>
      <c r="B41" s="37" t="s">
        <v>73</v>
      </c>
      <c r="C41" s="38">
        <v>21074</v>
      </c>
      <c r="D41" s="38">
        <v>40539</v>
      </c>
      <c r="E41" s="39">
        <v>106800</v>
      </c>
      <c r="F41" s="39">
        <v>101700</v>
      </c>
      <c r="G41" s="39">
        <v>96900</v>
      </c>
      <c r="H41" s="38"/>
      <c r="I41" s="39"/>
      <c r="J41" s="36" t="s">
        <v>44</v>
      </c>
      <c r="K41" s="36" t="s">
        <v>44</v>
      </c>
      <c r="L41" s="40">
        <f t="shared" si="4"/>
        <v>57.30595482546201</v>
      </c>
      <c r="M41" s="40">
        <f t="shared" si="5"/>
        <v>4.0136892539356603</v>
      </c>
      <c r="N41" s="41">
        <f t="shared" si="6"/>
        <v>101800</v>
      </c>
      <c r="O41" s="42">
        <f t="shared" si="7"/>
        <v>5.0147492625368661E-2</v>
      </c>
    </row>
    <row r="42" spans="1:15">
      <c r="A42" s="36">
        <v>423109</v>
      </c>
      <c r="B42" s="37" t="s">
        <v>74</v>
      </c>
      <c r="C42" s="38">
        <v>16218</v>
      </c>
      <c r="D42" s="38">
        <v>40974</v>
      </c>
      <c r="E42" s="39">
        <v>105600</v>
      </c>
      <c r="F42" s="39">
        <v>100600</v>
      </c>
      <c r="G42" s="39">
        <v>48000</v>
      </c>
      <c r="H42" s="38"/>
      <c r="I42" s="39"/>
      <c r="J42" s="36" t="s">
        <v>44</v>
      </c>
      <c r="K42" s="36" t="s">
        <v>44</v>
      </c>
      <c r="L42" s="40">
        <f t="shared" si="4"/>
        <v>70.600958247775495</v>
      </c>
      <c r="M42" s="40">
        <f t="shared" si="5"/>
        <v>2.8227241615331966</v>
      </c>
      <c r="N42" s="41">
        <f t="shared" si="6"/>
        <v>84733.333333333328</v>
      </c>
      <c r="O42" s="42">
        <f t="shared" si="7"/>
        <v>4.9701789264413598E-2</v>
      </c>
    </row>
    <row r="43" spans="1:15">
      <c r="A43" s="36">
        <v>426223</v>
      </c>
      <c r="B43" s="37" t="s">
        <v>75</v>
      </c>
      <c r="C43" s="38">
        <v>26191</v>
      </c>
      <c r="D43" s="38">
        <v>27116</v>
      </c>
      <c r="E43" s="39">
        <v>104400</v>
      </c>
      <c r="F43" s="39">
        <v>99400</v>
      </c>
      <c r="G43" s="39">
        <v>94700</v>
      </c>
      <c r="H43" s="38"/>
      <c r="I43" s="39"/>
      <c r="J43" s="36" t="s">
        <v>44</v>
      </c>
      <c r="K43" s="36" t="s">
        <v>44</v>
      </c>
      <c r="L43" s="40">
        <f t="shared" si="4"/>
        <v>43.296372347707049</v>
      </c>
      <c r="M43" s="40">
        <f t="shared" si="5"/>
        <v>40.763860369609858</v>
      </c>
      <c r="N43" s="41">
        <f t="shared" si="6"/>
        <v>99500</v>
      </c>
      <c r="O43" s="42">
        <f t="shared" si="7"/>
        <v>5.0301810865191143E-2</v>
      </c>
    </row>
    <row r="44" spans="1:15">
      <c r="A44" s="36">
        <v>430276</v>
      </c>
      <c r="B44" s="37" t="s">
        <v>76</v>
      </c>
      <c r="C44" s="38">
        <v>29324</v>
      </c>
      <c r="D44" s="38">
        <v>31271</v>
      </c>
      <c r="E44" s="39">
        <v>103200</v>
      </c>
      <c r="F44" s="39">
        <v>98300</v>
      </c>
      <c r="G44" s="39">
        <v>93600</v>
      </c>
      <c r="H44" s="38"/>
      <c r="I44" s="39"/>
      <c r="J44" s="36" t="s">
        <v>44</v>
      </c>
      <c r="K44" s="36" t="s">
        <v>44</v>
      </c>
      <c r="L44" s="40">
        <f t="shared" si="4"/>
        <v>34.718685831622174</v>
      </c>
      <c r="M44" s="40">
        <f t="shared" si="5"/>
        <v>29.388090349075977</v>
      </c>
      <c r="N44" s="41">
        <f t="shared" si="6"/>
        <v>98366.666666666672</v>
      </c>
      <c r="O44" s="42">
        <f t="shared" si="7"/>
        <v>4.984740590030512E-2</v>
      </c>
    </row>
    <row r="45" spans="1:15">
      <c r="A45" s="36">
        <v>430534</v>
      </c>
      <c r="B45" s="37" t="s">
        <v>77</v>
      </c>
      <c r="C45" s="38">
        <v>16018</v>
      </c>
      <c r="D45" s="38">
        <v>1</v>
      </c>
      <c r="E45" s="39">
        <v>102000</v>
      </c>
      <c r="F45" s="39">
        <v>2400</v>
      </c>
      <c r="G45" s="39"/>
      <c r="H45" s="38"/>
      <c r="I45" s="39"/>
      <c r="J45" s="36" t="s">
        <v>44</v>
      </c>
      <c r="K45" s="36" t="s">
        <v>44</v>
      </c>
      <c r="L45" s="40">
        <f t="shared" si="4"/>
        <v>71.148528405201915</v>
      </c>
      <c r="M45" s="40">
        <f t="shared" si="5"/>
        <v>115.00068446269678</v>
      </c>
      <c r="N45" s="41">
        <f t="shared" si="6"/>
        <v>52200</v>
      </c>
      <c r="O45" s="42">
        <f t="shared" si="7"/>
        <v>41.5</v>
      </c>
    </row>
    <row r="46" spans="1:15">
      <c r="A46" s="36">
        <v>443913</v>
      </c>
      <c r="B46" s="37" t="s">
        <v>78</v>
      </c>
      <c r="C46" s="38">
        <v>16639</v>
      </c>
      <c r="D46" s="38">
        <v>32076</v>
      </c>
      <c r="E46" s="39">
        <v>100800</v>
      </c>
      <c r="F46" s="39">
        <v>96000</v>
      </c>
      <c r="G46" s="39">
        <v>91400</v>
      </c>
      <c r="H46" s="38"/>
      <c r="I46" s="39"/>
      <c r="J46" s="36" t="s">
        <v>44</v>
      </c>
      <c r="K46" s="36" t="s">
        <v>44</v>
      </c>
      <c r="L46" s="40">
        <f t="shared" si="4"/>
        <v>69.448323066392888</v>
      </c>
      <c r="M46" s="40">
        <f t="shared" si="5"/>
        <v>27.184120465434635</v>
      </c>
      <c r="N46" s="41">
        <f t="shared" si="6"/>
        <v>96066.666666666672</v>
      </c>
      <c r="O46" s="42">
        <f t="shared" si="7"/>
        <v>5.0000000000000044E-2</v>
      </c>
    </row>
    <row r="47" spans="1:15">
      <c r="A47" s="36">
        <v>446641</v>
      </c>
      <c r="B47" s="37" t="s">
        <v>43</v>
      </c>
      <c r="C47" s="38">
        <v>23652</v>
      </c>
      <c r="D47" s="38">
        <v>35209</v>
      </c>
      <c r="E47" s="39">
        <v>360000</v>
      </c>
      <c r="F47" s="39">
        <v>331200</v>
      </c>
      <c r="G47" s="39">
        <v>302400</v>
      </c>
      <c r="H47" s="38"/>
      <c r="I47" s="39"/>
      <c r="J47" s="36" t="s">
        <v>44</v>
      </c>
      <c r="K47" s="36" t="s">
        <v>44</v>
      </c>
      <c r="L47" s="40">
        <f t="shared" si="4"/>
        <v>50.247775496235455</v>
      </c>
      <c r="M47" s="40">
        <f t="shared" si="5"/>
        <v>18.606433949349761</v>
      </c>
      <c r="N47" s="41">
        <f t="shared" si="6"/>
        <v>331200</v>
      </c>
      <c r="O47" s="42">
        <f t="shared" si="7"/>
        <v>8.6956521739130377E-2</v>
      </c>
    </row>
    <row r="48" spans="1:15">
      <c r="A48" s="36">
        <v>462488</v>
      </c>
      <c r="B48" s="37" t="s">
        <v>79</v>
      </c>
      <c r="C48" s="38">
        <v>22481</v>
      </c>
      <c r="D48" s="38">
        <v>38401</v>
      </c>
      <c r="E48" s="39">
        <v>142600</v>
      </c>
      <c r="F48" s="39">
        <v>135700</v>
      </c>
      <c r="G48" s="39">
        <v>129400</v>
      </c>
      <c r="H48" s="38"/>
      <c r="I48" s="39"/>
      <c r="J48" s="36" t="s">
        <v>44</v>
      </c>
      <c r="K48" s="36" t="s">
        <v>44</v>
      </c>
      <c r="L48" s="40">
        <f t="shared" si="4"/>
        <v>53.453798767967143</v>
      </c>
      <c r="M48" s="40">
        <f t="shared" si="5"/>
        <v>9.8672142368240934</v>
      </c>
      <c r="N48" s="41">
        <f t="shared" si="6"/>
        <v>135900</v>
      </c>
      <c r="O48" s="42">
        <f t="shared" si="7"/>
        <v>5.0847457627118731E-2</v>
      </c>
    </row>
    <row r="49" spans="1:15">
      <c r="A49" s="36">
        <v>472297</v>
      </c>
      <c r="B49" s="37" t="s">
        <v>52</v>
      </c>
      <c r="C49" s="38">
        <v>33987</v>
      </c>
      <c r="D49" s="38">
        <v>38375</v>
      </c>
      <c r="E49" s="39">
        <v>141100</v>
      </c>
      <c r="F49" s="39">
        <v>134400</v>
      </c>
      <c r="G49" s="39">
        <v>128000</v>
      </c>
      <c r="H49" s="38"/>
      <c r="I49" s="39"/>
      <c r="J49" s="36" t="s">
        <v>44</v>
      </c>
      <c r="K49" s="36" t="s">
        <v>44</v>
      </c>
      <c r="L49" s="40">
        <f t="shared" si="4"/>
        <v>21.952087611225188</v>
      </c>
      <c r="M49" s="40">
        <f t="shared" si="5"/>
        <v>9.9383983572895271</v>
      </c>
      <c r="N49" s="41">
        <f t="shared" si="6"/>
        <v>134500</v>
      </c>
      <c r="O49" s="42">
        <f t="shared" si="7"/>
        <v>4.9851190476190466E-2</v>
      </c>
    </row>
    <row r="50" spans="1:15">
      <c r="A50" s="36">
        <v>489909</v>
      </c>
      <c r="B50" s="37" t="s">
        <v>80</v>
      </c>
      <c r="C50" s="38">
        <v>24490</v>
      </c>
      <c r="D50" s="38">
        <v>1</v>
      </c>
      <c r="E50" s="39">
        <v>139700</v>
      </c>
      <c r="F50" s="39">
        <v>133100</v>
      </c>
      <c r="G50" s="39">
        <v>126700</v>
      </c>
      <c r="H50" s="38"/>
      <c r="I50" s="39"/>
      <c r="J50" s="36" t="s">
        <v>44</v>
      </c>
      <c r="K50" s="36" t="s">
        <v>44</v>
      </c>
      <c r="L50" s="40">
        <f t="shared" si="4"/>
        <v>47.953456536618752</v>
      </c>
      <c r="M50" s="40">
        <f t="shared" si="5"/>
        <v>115.00068446269678</v>
      </c>
      <c r="N50" s="41">
        <f t="shared" si="6"/>
        <v>133166.66666666666</v>
      </c>
      <c r="O50" s="42">
        <f t="shared" si="7"/>
        <v>4.9586776859504189E-2</v>
      </c>
    </row>
    <row r="51" spans="1:15">
      <c r="A51" s="36">
        <v>489933</v>
      </c>
      <c r="B51" s="37" t="s">
        <v>81</v>
      </c>
      <c r="C51" s="38">
        <v>22158</v>
      </c>
      <c r="D51" s="38">
        <v>36329</v>
      </c>
      <c r="E51" s="39">
        <v>138200</v>
      </c>
      <c r="F51" s="39">
        <v>131600</v>
      </c>
      <c r="G51" s="39">
        <v>125400</v>
      </c>
      <c r="H51" s="38"/>
      <c r="I51" s="39"/>
      <c r="J51" s="36" t="s">
        <v>44</v>
      </c>
      <c r="K51" s="36" t="s">
        <v>44</v>
      </c>
      <c r="L51" s="40">
        <f t="shared" si="4"/>
        <v>54.338124572210816</v>
      </c>
      <c r="M51" s="40">
        <f t="shared" si="5"/>
        <v>15.540041067761807</v>
      </c>
      <c r="N51" s="41">
        <f t="shared" si="6"/>
        <v>131733.33333333334</v>
      </c>
      <c r="O51" s="42">
        <f t="shared" si="7"/>
        <v>5.0151975683890626E-2</v>
      </c>
    </row>
    <row r="52" spans="1:15">
      <c r="A52" s="36">
        <v>537613</v>
      </c>
      <c r="B52" s="37" t="s">
        <v>47</v>
      </c>
      <c r="C52" s="38">
        <v>30229</v>
      </c>
      <c r="D52" s="38">
        <v>35267</v>
      </c>
      <c r="E52" s="39">
        <v>136800</v>
      </c>
      <c r="F52" s="39">
        <v>130300</v>
      </c>
      <c r="G52" s="39">
        <v>124100</v>
      </c>
      <c r="H52" s="38"/>
      <c r="I52" s="39"/>
      <c r="J52" s="36" t="s">
        <v>44</v>
      </c>
      <c r="K52" s="36" t="s">
        <v>44</v>
      </c>
      <c r="L52" s="40">
        <f t="shared" si="4"/>
        <v>32.240930869267622</v>
      </c>
      <c r="M52" s="40">
        <f t="shared" si="5"/>
        <v>18.447638603696099</v>
      </c>
      <c r="N52" s="41">
        <f t="shared" si="6"/>
        <v>130400</v>
      </c>
      <c r="O52" s="42">
        <f t="shared" si="7"/>
        <v>4.9884881043745111E-2</v>
      </c>
    </row>
    <row r="53" spans="1:15">
      <c r="A53" s="36">
        <v>538228</v>
      </c>
      <c r="B53" s="37" t="s">
        <v>82</v>
      </c>
      <c r="C53" s="38">
        <v>15818</v>
      </c>
      <c r="D53" s="38">
        <v>41629</v>
      </c>
      <c r="E53" s="39">
        <v>460800</v>
      </c>
      <c r="F53" s="39">
        <v>46100</v>
      </c>
      <c r="G53" s="39"/>
      <c r="H53" s="38"/>
      <c r="I53" s="39"/>
      <c r="J53" s="36" t="s">
        <v>44</v>
      </c>
      <c r="K53" s="36"/>
      <c r="L53" s="40">
        <f t="shared" si="4"/>
        <v>71.696098562628336</v>
      </c>
      <c r="M53" s="40">
        <f t="shared" si="5"/>
        <v>1.0294318959616702</v>
      </c>
      <c r="N53" s="41">
        <f t="shared" si="6"/>
        <v>253450</v>
      </c>
      <c r="O53" s="42">
        <f t="shared" si="7"/>
        <v>8.9956616052060738</v>
      </c>
    </row>
    <row r="54" spans="1:15">
      <c r="A54" s="36">
        <v>545776</v>
      </c>
      <c r="B54" s="37" t="s">
        <v>83</v>
      </c>
      <c r="C54" s="38">
        <v>24090</v>
      </c>
      <c r="D54" s="38">
        <v>35762</v>
      </c>
      <c r="E54" s="39">
        <v>133900</v>
      </c>
      <c r="F54" s="39">
        <v>127600</v>
      </c>
      <c r="G54" s="39">
        <v>121400</v>
      </c>
      <c r="H54" s="38"/>
      <c r="I54" s="39"/>
      <c r="J54" s="36" t="s">
        <v>44</v>
      </c>
      <c r="K54" s="36" t="s">
        <v>44</v>
      </c>
      <c r="L54" s="40">
        <f t="shared" si="4"/>
        <v>49.048596851471594</v>
      </c>
      <c r="M54" s="40">
        <f t="shared" si="5"/>
        <v>17.09240246406571</v>
      </c>
      <c r="N54" s="41">
        <f t="shared" si="6"/>
        <v>127633.33333333333</v>
      </c>
      <c r="O54" s="42">
        <f t="shared" si="7"/>
        <v>4.9373040752351161E-2</v>
      </c>
    </row>
    <row r="55" spans="1:15">
      <c r="A55" s="36">
        <v>565414</v>
      </c>
      <c r="B55" s="37" t="s">
        <v>84</v>
      </c>
      <c r="C55" s="38">
        <v>21758</v>
      </c>
      <c r="D55" s="38">
        <v>41474</v>
      </c>
      <c r="E55" s="39">
        <v>132500</v>
      </c>
      <c r="F55" s="39">
        <v>57600</v>
      </c>
      <c r="G55" s="39"/>
      <c r="H55" s="38"/>
      <c r="I55" s="39"/>
      <c r="J55" s="36" t="s">
        <v>44</v>
      </c>
      <c r="K55" s="36"/>
      <c r="L55" s="40">
        <f t="shared" si="4"/>
        <v>55.433264887063658</v>
      </c>
      <c r="M55" s="40">
        <f t="shared" si="5"/>
        <v>1.4537987679671458</v>
      </c>
      <c r="N55" s="41">
        <f t="shared" si="6"/>
        <v>95050</v>
      </c>
      <c r="O55" s="42">
        <f t="shared" si="7"/>
        <v>1.3003472222222223</v>
      </c>
    </row>
    <row r="56" spans="1:15">
      <c r="A56" s="36">
        <v>570202</v>
      </c>
      <c r="B56" s="37" t="s">
        <v>85</v>
      </c>
      <c r="C56" s="38">
        <v>16239</v>
      </c>
      <c r="D56" s="38">
        <v>40073</v>
      </c>
      <c r="E56" s="39">
        <v>90000</v>
      </c>
      <c r="F56" s="39">
        <v>85700</v>
      </c>
      <c r="G56" s="39">
        <v>81600</v>
      </c>
      <c r="H56" s="38"/>
      <c r="I56" s="39"/>
      <c r="J56" s="36" t="s">
        <v>44</v>
      </c>
      <c r="K56" s="36" t="s">
        <v>44</v>
      </c>
      <c r="L56" s="40">
        <f t="shared" si="4"/>
        <v>70.543463381245715</v>
      </c>
      <c r="M56" s="40">
        <f t="shared" si="5"/>
        <v>5.28952772073922</v>
      </c>
      <c r="N56" s="41">
        <f t="shared" si="6"/>
        <v>85766.666666666672</v>
      </c>
      <c r="O56" s="42">
        <f t="shared" si="7"/>
        <v>5.0175029171528607E-2</v>
      </c>
    </row>
    <row r="57" spans="1:15">
      <c r="A57" s="36">
        <v>578408</v>
      </c>
      <c r="B57" s="37" t="s">
        <v>86</v>
      </c>
      <c r="C57" s="38">
        <v>17459</v>
      </c>
      <c r="D57" s="38">
        <v>40339</v>
      </c>
      <c r="E57" s="39">
        <v>89000</v>
      </c>
      <c r="F57" s="39">
        <v>84800</v>
      </c>
      <c r="G57" s="39">
        <v>80700</v>
      </c>
      <c r="H57" s="38"/>
      <c r="I57" s="39"/>
      <c r="J57" s="36" t="s">
        <v>44</v>
      </c>
      <c r="K57" s="36" t="s">
        <v>44</v>
      </c>
      <c r="L57" s="40">
        <f t="shared" si="4"/>
        <v>67.203285420944553</v>
      </c>
      <c r="M57" s="40">
        <f t="shared" si="5"/>
        <v>4.561259411362081</v>
      </c>
      <c r="N57" s="41">
        <f t="shared" si="6"/>
        <v>84833.333333333328</v>
      </c>
      <c r="O57" s="42">
        <f t="shared" si="7"/>
        <v>4.952830188679247E-2</v>
      </c>
    </row>
    <row r="58" spans="1:15">
      <c r="A58" s="36">
        <v>579268</v>
      </c>
      <c r="B58" s="37" t="s">
        <v>87</v>
      </c>
      <c r="C58" s="38">
        <v>22081</v>
      </c>
      <c r="D58" s="38">
        <v>40774</v>
      </c>
      <c r="E58" s="39">
        <v>88000</v>
      </c>
      <c r="F58" s="39">
        <v>83800</v>
      </c>
      <c r="G58" s="39">
        <v>40000</v>
      </c>
      <c r="H58" s="38"/>
      <c r="I58" s="39"/>
      <c r="J58" s="36" t="s">
        <v>44</v>
      </c>
      <c r="K58" s="36" t="s">
        <v>44</v>
      </c>
      <c r="L58" s="40">
        <f t="shared" si="4"/>
        <v>54.548939082819984</v>
      </c>
      <c r="M58" s="40">
        <f t="shared" si="5"/>
        <v>3.3702943189596168</v>
      </c>
      <c r="N58" s="41">
        <f t="shared" si="6"/>
        <v>70600</v>
      </c>
      <c r="O58" s="42">
        <f t="shared" si="7"/>
        <v>5.0119331742243478E-2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3A00-B0A0-2B49-A843-895AB9FF884E}">
  <sheetPr filterMode="1"/>
  <dimension ref="A1:O58"/>
  <sheetViews>
    <sheetView zoomScale="150" workbookViewId="0">
      <selection activeCell="F9" sqref="F9"/>
    </sheetView>
  </sheetViews>
  <sheetFormatPr baseColWidth="10" defaultRowHeight="16"/>
  <sheetData>
    <row r="1" spans="1:15">
      <c r="A1" s="5"/>
      <c r="B1" s="5"/>
      <c r="C1" s="5"/>
      <c r="D1" s="5"/>
      <c r="E1" s="5"/>
      <c r="F1" s="5"/>
      <c r="G1" s="5"/>
      <c r="H1" s="5"/>
      <c r="L1" s="32" t="s">
        <v>39</v>
      </c>
      <c r="M1" s="5"/>
      <c r="N1" s="5"/>
      <c r="O1" s="29"/>
    </row>
    <row r="2" spans="1:15">
      <c r="A2" s="30" t="s">
        <v>27</v>
      </c>
      <c r="B2" s="5"/>
      <c r="C2" s="5"/>
      <c r="D2" s="5"/>
      <c r="E2" s="5"/>
      <c r="F2" s="5"/>
      <c r="G2" s="5"/>
      <c r="H2" s="5"/>
      <c r="I2" s="29"/>
      <c r="J2" s="29"/>
      <c r="K2" s="29"/>
      <c r="L2" s="47" t="s">
        <v>101</v>
      </c>
      <c r="M2" s="5"/>
      <c r="N2" s="5"/>
      <c r="O2" s="29"/>
    </row>
    <row r="3" spans="1:15">
      <c r="A3" s="5" t="s">
        <v>26</v>
      </c>
      <c r="B3" s="5"/>
      <c r="C3" s="28">
        <v>42005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9"/>
    </row>
    <row r="4" spans="1:15" ht="17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9">
      <c r="A5" s="31" t="s">
        <v>28</v>
      </c>
      <c r="B5" s="32" t="s">
        <v>29</v>
      </c>
      <c r="C5" s="33" t="s">
        <v>30</v>
      </c>
      <c r="D5" s="32" t="s">
        <v>31</v>
      </c>
      <c r="E5" s="32" t="s">
        <v>32</v>
      </c>
      <c r="F5" s="32" t="s">
        <v>33</v>
      </c>
      <c r="G5" s="32" t="s">
        <v>34</v>
      </c>
      <c r="H5" s="34" t="s">
        <v>35</v>
      </c>
      <c r="I5" s="34" t="s">
        <v>36</v>
      </c>
      <c r="J5" s="34" t="s">
        <v>37</v>
      </c>
      <c r="K5" s="34" t="s">
        <v>38</v>
      </c>
      <c r="L5" s="32" t="s">
        <v>39</v>
      </c>
      <c r="M5" s="32" t="s">
        <v>40</v>
      </c>
      <c r="N5" s="35" t="s">
        <v>41</v>
      </c>
      <c r="O5" s="35" t="s">
        <v>42</v>
      </c>
    </row>
    <row r="6" spans="1:15">
      <c r="A6" s="36">
        <v>123451</v>
      </c>
      <c r="B6" s="37" t="s">
        <v>96</v>
      </c>
      <c r="C6" s="38">
        <v>13789</v>
      </c>
      <c r="D6" s="38"/>
      <c r="E6" s="39"/>
      <c r="F6" s="39"/>
      <c r="G6" s="39"/>
      <c r="H6" s="38">
        <v>37530</v>
      </c>
      <c r="I6" s="39">
        <v>7800</v>
      </c>
      <c r="J6" s="36" t="s">
        <v>91</v>
      </c>
      <c r="K6" s="36" t="s">
        <v>91</v>
      </c>
      <c r="L6" s="40">
        <f t="shared" ref="L6:L37" si="0">($C$3-$C6)/365.25</f>
        <v>77.251197809719372</v>
      </c>
      <c r="M6" s="40">
        <f t="shared" ref="M6:M37" si="1">($C$3-$D6)/365.25</f>
        <v>115.00342231348391</v>
      </c>
      <c r="N6" s="41" t="e">
        <f t="shared" ref="N6:N37" si="2">AVERAGE(E6:G6)</f>
        <v>#DIV/0!</v>
      </c>
      <c r="O6" s="42" t="e">
        <f t="shared" ref="O6:O37" si="3">(E6/F6)-1</f>
        <v>#DIV/0!</v>
      </c>
    </row>
    <row r="7" spans="1:15">
      <c r="A7" s="36">
        <v>123465</v>
      </c>
      <c r="B7" s="37" t="s">
        <v>95</v>
      </c>
      <c r="C7" s="38">
        <v>16803</v>
      </c>
      <c r="D7" s="38"/>
      <c r="E7" s="39"/>
      <c r="F7" s="39"/>
      <c r="G7" s="39"/>
      <c r="H7" s="38">
        <v>40544</v>
      </c>
      <c r="I7" s="39">
        <v>10349</v>
      </c>
      <c r="J7" s="36" t="s">
        <v>91</v>
      </c>
      <c r="K7" s="36" t="s">
        <v>91</v>
      </c>
      <c r="L7" s="40">
        <f t="shared" si="0"/>
        <v>68.999315537303218</v>
      </c>
      <c r="M7" s="40">
        <f t="shared" si="1"/>
        <v>115.00342231348391</v>
      </c>
      <c r="N7" s="41" t="e">
        <f t="shared" si="2"/>
        <v>#DIV/0!</v>
      </c>
      <c r="O7" s="42" t="e">
        <f t="shared" si="3"/>
        <v>#DIV/0!</v>
      </c>
    </row>
    <row r="8" spans="1:15" hidden="1">
      <c r="A8" s="36">
        <v>123466</v>
      </c>
      <c r="B8" s="37" t="s">
        <v>94</v>
      </c>
      <c r="C8" s="38">
        <v>22098</v>
      </c>
      <c r="D8" s="38"/>
      <c r="E8" s="39"/>
      <c r="F8" s="39"/>
      <c r="G8" s="39"/>
      <c r="H8" s="38">
        <v>45839</v>
      </c>
      <c r="I8" s="39">
        <v>15804</v>
      </c>
      <c r="J8" s="36" t="s">
        <v>89</v>
      </c>
      <c r="K8" s="36" t="s">
        <v>89</v>
      </c>
      <c r="L8" s="40">
        <f t="shared" si="0"/>
        <v>54.502395619438744</v>
      </c>
      <c r="M8" s="40">
        <f t="shared" si="1"/>
        <v>115.00342231348391</v>
      </c>
      <c r="N8" s="41" t="e">
        <f t="shared" si="2"/>
        <v>#DIV/0!</v>
      </c>
      <c r="O8" s="42" t="e">
        <f t="shared" si="3"/>
        <v>#DIV/0!</v>
      </c>
    </row>
    <row r="9" spans="1:15">
      <c r="A9" s="36">
        <v>123472</v>
      </c>
      <c r="B9" s="37" t="s">
        <v>93</v>
      </c>
      <c r="C9" s="38">
        <v>19725</v>
      </c>
      <c r="D9" s="38"/>
      <c r="E9" s="39"/>
      <c r="F9" s="39"/>
      <c r="G9" s="39"/>
      <c r="H9" s="38">
        <v>43466</v>
      </c>
      <c r="I9" s="39">
        <v>5840</v>
      </c>
      <c r="J9" s="36" t="s">
        <v>89</v>
      </c>
      <c r="K9" s="36" t="s">
        <v>44</v>
      </c>
      <c r="L9" s="40">
        <f t="shared" si="0"/>
        <v>60.999315537303218</v>
      </c>
      <c r="M9" s="40">
        <f t="shared" si="1"/>
        <v>115.00342231348391</v>
      </c>
      <c r="N9" s="41" t="e">
        <f t="shared" si="2"/>
        <v>#DIV/0!</v>
      </c>
      <c r="O9" s="42" t="e">
        <f t="shared" si="3"/>
        <v>#DIV/0!</v>
      </c>
    </row>
    <row r="10" spans="1:15">
      <c r="A10" s="36">
        <v>123484</v>
      </c>
      <c r="B10" s="37" t="s">
        <v>92</v>
      </c>
      <c r="C10" s="38">
        <v>18203</v>
      </c>
      <c r="D10" s="38"/>
      <c r="E10" s="39"/>
      <c r="F10" s="39"/>
      <c r="G10" s="39"/>
      <c r="H10" s="38">
        <v>41944</v>
      </c>
      <c r="I10" s="39">
        <v>9625</v>
      </c>
      <c r="J10" s="36" t="s">
        <v>91</v>
      </c>
      <c r="K10" s="36" t="s">
        <v>44</v>
      </c>
      <c r="L10" s="40">
        <f t="shared" si="0"/>
        <v>65.166324435318273</v>
      </c>
      <c r="M10" s="40">
        <f t="shared" si="1"/>
        <v>115.00342231348391</v>
      </c>
      <c r="N10" s="41" t="e">
        <f t="shared" si="2"/>
        <v>#DIV/0!</v>
      </c>
      <c r="O10" s="42" t="e">
        <f t="shared" si="3"/>
        <v>#DIV/0!</v>
      </c>
    </row>
    <row r="11" spans="1:15">
      <c r="A11" s="36">
        <v>123485</v>
      </c>
      <c r="B11" s="37" t="s">
        <v>90</v>
      </c>
      <c r="C11" s="38">
        <v>16254</v>
      </c>
      <c r="D11" s="38"/>
      <c r="E11" s="39"/>
      <c r="F11" s="39"/>
      <c r="G11" s="39"/>
      <c r="H11" s="38">
        <v>39995</v>
      </c>
      <c r="I11" s="39">
        <v>18047</v>
      </c>
      <c r="J11" s="36" t="s">
        <v>91</v>
      </c>
      <c r="K11" s="36" t="s">
        <v>91</v>
      </c>
      <c r="L11" s="40">
        <f t="shared" si="0"/>
        <v>70.502395619438744</v>
      </c>
      <c r="M11" s="40">
        <f t="shared" si="1"/>
        <v>115.00342231348391</v>
      </c>
      <c r="N11" s="41" t="e">
        <f t="shared" si="2"/>
        <v>#DIV/0!</v>
      </c>
      <c r="O11" s="42" t="e">
        <f t="shared" si="3"/>
        <v>#DIV/0!</v>
      </c>
    </row>
    <row r="12" spans="1:15">
      <c r="A12" s="36">
        <v>123486</v>
      </c>
      <c r="B12" s="37" t="s">
        <v>88</v>
      </c>
      <c r="C12" s="38">
        <v>19725</v>
      </c>
      <c r="D12" s="38"/>
      <c r="E12" s="39"/>
      <c r="F12" s="39"/>
      <c r="G12" s="39"/>
      <c r="H12" s="38">
        <v>43466</v>
      </c>
      <c r="I12" s="39">
        <v>8990</v>
      </c>
      <c r="J12" s="36" t="s">
        <v>89</v>
      </c>
      <c r="K12" s="36" t="s">
        <v>89</v>
      </c>
      <c r="L12" s="40">
        <f t="shared" si="0"/>
        <v>60.999315537303218</v>
      </c>
      <c r="M12" s="40">
        <f t="shared" si="1"/>
        <v>115.00342231348391</v>
      </c>
      <c r="N12" s="41" t="e">
        <f t="shared" si="2"/>
        <v>#DIV/0!</v>
      </c>
      <c r="O12" s="42" t="e">
        <f t="shared" si="3"/>
        <v>#DIV/0!</v>
      </c>
    </row>
    <row r="13" spans="1:15" hidden="1">
      <c r="A13" s="36">
        <v>123491</v>
      </c>
      <c r="B13" s="37" t="s">
        <v>43</v>
      </c>
      <c r="C13" s="38">
        <v>24017</v>
      </c>
      <c r="D13" s="38">
        <v>34809</v>
      </c>
      <c r="E13" s="39">
        <v>250000</v>
      </c>
      <c r="F13" s="39">
        <v>230000</v>
      </c>
      <c r="G13" s="39">
        <v>210000</v>
      </c>
      <c r="H13" s="38"/>
      <c r="I13" s="39"/>
      <c r="J13" s="36" t="s">
        <v>44</v>
      </c>
      <c r="K13" s="36" t="s">
        <v>44</v>
      </c>
      <c r="L13" s="40">
        <f t="shared" si="0"/>
        <v>49.248459958932237</v>
      </c>
      <c r="M13" s="40">
        <f t="shared" si="1"/>
        <v>19.701574264202602</v>
      </c>
      <c r="N13" s="41">
        <f t="shared" si="2"/>
        <v>230000</v>
      </c>
      <c r="O13" s="42">
        <f t="shared" si="3"/>
        <v>8.6956521739130377E-2</v>
      </c>
    </row>
    <row r="14" spans="1:15" hidden="1">
      <c r="A14" s="36">
        <v>144983</v>
      </c>
      <c r="B14" s="37" t="s">
        <v>45</v>
      </c>
      <c r="C14" s="38">
        <v>27601</v>
      </c>
      <c r="D14" s="38">
        <v>38001</v>
      </c>
      <c r="E14" s="39">
        <v>99000</v>
      </c>
      <c r="F14" s="39">
        <v>94300</v>
      </c>
      <c r="G14" s="39">
        <v>89800</v>
      </c>
      <c r="H14" s="38"/>
      <c r="I14" s="39"/>
      <c r="J14" s="36" t="s">
        <v>44</v>
      </c>
      <c r="K14" s="36" t="s">
        <v>44</v>
      </c>
      <c r="L14" s="40">
        <f t="shared" si="0"/>
        <v>39.436002737850785</v>
      </c>
      <c r="M14" s="40">
        <f t="shared" si="1"/>
        <v>10.962354551676933</v>
      </c>
      <c r="N14" s="41">
        <f t="shared" si="2"/>
        <v>94366.666666666672</v>
      </c>
      <c r="O14" s="42">
        <f t="shared" si="3"/>
        <v>4.9840933191940717E-2</v>
      </c>
    </row>
    <row r="15" spans="1:15">
      <c r="A15" s="36">
        <v>187427</v>
      </c>
      <c r="B15" s="37" t="s">
        <v>46</v>
      </c>
      <c r="C15" s="38">
        <v>21170</v>
      </c>
      <c r="D15" s="38">
        <v>37975</v>
      </c>
      <c r="E15" s="39">
        <v>98000</v>
      </c>
      <c r="F15" s="39">
        <v>93300</v>
      </c>
      <c r="G15" s="39">
        <v>88900</v>
      </c>
      <c r="H15" s="38"/>
      <c r="I15" s="39"/>
      <c r="J15" s="36" t="s">
        <v>44</v>
      </c>
      <c r="K15" s="36" t="s">
        <v>44</v>
      </c>
      <c r="L15" s="40">
        <f t="shared" si="0"/>
        <v>57.043121149897331</v>
      </c>
      <c r="M15" s="40">
        <f t="shared" si="1"/>
        <v>11.033538672142368</v>
      </c>
      <c r="N15" s="41">
        <f t="shared" si="2"/>
        <v>93400</v>
      </c>
      <c r="O15" s="42">
        <f t="shared" si="3"/>
        <v>5.0375133976420239E-2</v>
      </c>
    </row>
    <row r="16" spans="1:15" hidden="1">
      <c r="A16" s="36">
        <v>189508</v>
      </c>
      <c r="B16" s="37" t="s">
        <v>47</v>
      </c>
      <c r="C16" s="38">
        <v>30229</v>
      </c>
      <c r="D16" s="38">
        <v>35020</v>
      </c>
      <c r="E16" s="39">
        <v>97000</v>
      </c>
      <c r="F16" s="39">
        <v>92400</v>
      </c>
      <c r="G16" s="39">
        <v>88000</v>
      </c>
      <c r="H16" s="38"/>
      <c r="I16" s="39"/>
      <c r="J16" s="36" t="s">
        <v>44</v>
      </c>
      <c r="K16" s="36" t="s">
        <v>44</v>
      </c>
      <c r="L16" s="40">
        <f t="shared" si="0"/>
        <v>32.240930869267622</v>
      </c>
      <c r="M16" s="40">
        <f t="shared" si="1"/>
        <v>19.123887748117728</v>
      </c>
      <c r="N16" s="41">
        <f t="shared" si="2"/>
        <v>92466.666666666672</v>
      </c>
      <c r="O16" s="42">
        <f t="shared" si="3"/>
        <v>4.9783549783549708E-2</v>
      </c>
    </row>
    <row r="17" spans="1:15">
      <c r="A17" s="36">
        <v>199741</v>
      </c>
      <c r="B17" s="37" t="s">
        <v>48</v>
      </c>
      <c r="C17" s="38">
        <v>16439</v>
      </c>
      <c r="D17" s="38">
        <v>35929</v>
      </c>
      <c r="E17" s="39">
        <v>96000</v>
      </c>
      <c r="F17" s="39">
        <v>91400</v>
      </c>
      <c r="G17" s="39">
        <v>87100</v>
      </c>
      <c r="H17" s="38"/>
      <c r="I17" s="39"/>
      <c r="J17" s="36" t="s">
        <v>44</v>
      </c>
      <c r="K17" s="36" t="s">
        <v>44</v>
      </c>
      <c r="L17" s="40">
        <f t="shared" si="0"/>
        <v>69.995893223819309</v>
      </c>
      <c r="M17" s="40">
        <f t="shared" si="1"/>
        <v>16.635181382614647</v>
      </c>
      <c r="N17" s="41">
        <f t="shared" si="2"/>
        <v>91500</v>
      </c>
      <c r="O17" s="42">
        <f t="shared" si="3"/>
        <v>5.032822757111588E-2</v>
      </c>
    </row>
    <row r="18" spans="1:15">
      <c r="A18" s="36">
        <v>205217</v>
      </c>
      <c r="B18" s="37" t="s">
        <v>49</v>
      </c>
      <c r="C18" s="38">
        <v>17620</v>
      </c>
      <c r="D18" s="38">
        <v>34867</v>
      </c>
      <c r="E18" s="39">
        <v>95000</v>
      </c>
      <c r="F18" s="39">
        <v>90500</v>
      </c>
      <c r="G18" s="39">
        <v>86200</v>
      </c>
      <c r="H18" s="38"/>
      <c r="I18" s="39"/>
      <c r="J18" s="36" t="s">
        <v>44</v>
      </c>
      <c r="K18" s="36" t="s">
        <v>44</v>
      </c>
      <c r="L18" s="40">
        <f t="shared" si="0"/>
        <v>66.762491444216295</v>
      </c>
      <c r="M18" s="40">
        <f t="shared" si="1"/>
        <v>19.54277891854894</v>
      </c>
      <c r="N18" s="41">
        <f t="shared" si="2"/>
        <v>90566.666666666672</v>
      </c>
      <c r="O18" s="42">
        <f t="shared" si="3"/>
        <v>4.9723756906077332E-2</v>
      </c>
    </row>
    <row r="19" spans="1:15">
      <c r="A19" s="36">
        <v>206418</v>
      </c>
      <c r="B19" s="37" t="s">
        <v>50</v>
      </c>
      <c r="C19" s="38">
        <v>20874</v>
      </c>
      <c r="D19" s="38">
        <v>40497</v>
      </c>
      <c r="E19" s="39">
        <v>320000</v>
      </c>
      <c r="F19" s="39">
        <v>32000</v>
      </c>
      <c r="G19" s="39"/>
      <c r="H19" s="38"/>
      <c r="I19" s="39"/>
      <c r="J19" s="36" t="s">
        <v>44</v>
      </c>
      <c r="K19" s="36" t="s">
        <v>44</v>
      </c>
      <c r="L19" s="40">
        <f t="shared" si="0"/>
        <v>57.85352498288843</v>
      </c>
      <c r="M19" s="40">
        <f t="shared" si="1"/>
        <v>4.128678986995209</v>
      </c>
      <c r="N19" s="41">
        <f t="shared" si="2"/>
        <v>176000</v>
      </c>
      <c r="O19" s="42">
        <f t="shared" si="3"/>
        <v>9</v>
      </c>
    </row>
    <row r="20" spans="1:15">
      <c r="A20" s="36">
        <v>218201</v>
      </c>
      <c r="B20" s="37" t="s">
        <v>51</v>
      </c>
      <c r="C20" s="38">
        <v>15818</v>
      </c>
      <c r="D20" s="38">
        <v>35362</v>
      </c>
      <c r="E20" s="39">
        <v>93000</v>
      </c>
      <c r="F20" s="39">
        <v>88600</v>
      </c>
      <c r="G20" s="39">
        <v>84400</v>
      </c>
      <c r="H20" s="38"/>
      <c r="I20" s="39"/>
      <c r="J20" s="36" t="s">
        <v>44</v>
      </c>
      <c r="K20" s="36" t="s">
        <v>44</v>
      </c>
      <c r="L20" s="40">
        <f t="shared" si="0"/>
        <v>71.696098562628336</v>
      </c>
      <c r="M20" s="40">
        <f t="shared" si="1"/>
        <v>18.187542778918548</v>
      </c>
      <c r="N20" s="41">
        <f t="shared" si="2"/>
        <v>88666.666666666672</v>
      </c>
      <c r="O20" s="42">
        <f t="shared" si="3"/>
        <v>4.9661399548532659E-2</v>
      </c>
    </row>
    <row r="21" spans="1:15" hidden="1">
      <c r="A21" s="36">
        <v>225139</v>
      </c>
      <c r="B21" s="37" t="s">
        <v>52</v>
      </c>
      <c r="C21" s="38">
        <v>33987</v>
      </c>
      <c r="D21" s="38">
        <v>41074</v>
      </c>
      <c r="E21" s="39">
        <v>92000</v>
      </c>
      <c r="F21" s="39">
        <v>40000</v>
      </c>
      <c r="G21" s="39"/>
      <c r="H21" s="38"/>
      <c r="I21" s="39"/>
      <c r="J21" s="36" t="s">
        <v>44</v>
      </c>
      <c r="K21" s="36" t="s">
        <v>44</v>
      </c>
      <c r="L21" s="40">
        <f t="shared" si="0"/>
        <v>21.952087611225188</v>
      </c>
      <c r="M21" s="40">
        <f t="shared" si="1"/>
        <v>2.5489390828199863</v>
      </c>
      <c r="N21" s="41">
        <f t="shared" si="2"/>
        <v>66000</v>
      </c>
      <c r="O21" s="42">
        <f t="shared" si="3"/>
        <v>1.2999999999999998</v>
      </c>
    </row>
    <row r="22" spans="1:15" hidden="1">
      <c r="A22" s="36">
        <v>232072</v>
      </c>
      <c r="B22" s="37" t="s">
        <v>53</v>
      </c>
      <c r="C22" s="38">
        <v>24290</v>
      </c>
      <c r="D22" s="38">
        <v>39634</v>
      </c>
      <c r="E22" s="39">
        <v>91000</v>
      </c>
      <c r="F22" s="39">
        <v>86700</v>
      </c>
      <c r="G22" s="39">
        <v>82500</v>
      </c>
      <c r="H22" s="38"/>
      <c r="I22" s="39"/>
      <c r="J22" s="36" t="s">
        <v>44</v>
      </c>
      <c r="K22" s="36" t="s">
        <v>44</v>
      </c>
      <c r="L22" s="40">
        <f t="shared" si="0"/>
        <v>48.501026694045173</v>
      </c>
      <c r="M22" s="40">
        <f t="shared" si="1"/>
        <v>6.491444216290212</v>
      </c>
      <c r="N22" s="41">
        <f t="shared" si="2"/>
        <v>86733.333333333328</v>
      </c>
      <c r="O22" s="42">
        <f t="shared" si="3"/>
        <v>4.9596309111880066E-2</v>
      </c>
    </row>
    <row r="23" spans="1:15" hidden="1">
      <c r="A23" s="36">
        <v>250067</v>
      </c>
      <c r="B23" s="37" t="s">
        <v>54</v>
      </c>
      <c r="C23" s="38" t="s">
        <v>55</v>
      </c>
      <c r="D23" s="38">
        <v>40073</v>
      </c>
      <c r="E23" s="39">
        <v>90000</v>
      </c>
      <c r="F23" s="39">
        <v>85700</v>
      </c>
      <c r="G23" s="39">
        <v>81600</v>
      </c>
      <c r="H23" s="38"/>
      <c r="I23" s="39"/>
      <c r="J23" s="36" t="s">
        <v>44</v>
      </c>
      <c r="K23" s="36" t="s">
        <v>44</v>
      </c>
      <c r="L23" s="40" t="e">
        <f t="shared" si="0"/>
        <v>#VALUE!</v>
      </c>
      <c r="M23" s="40">
        <f t="shared" si="1"/>
        <v>5.28952772073922</v>
      </c>
      <c r="N23" s="41">
        <f t="shared" si="2"/>
        <v>85766.666666666672</v>
      </c>
      <c r="O23" s="42">
        <f t="shared" si="3"/>
        <v>5.0175029171528607E-2</v>
      </c>
    </row>
    <row r="24" spans="1:15" hidden="1">
      <c r="A24" s="36">
        <v>253862</v>
      </c>
      <c r="B24" s="37" t="s">
        <v>56</v>
      </c>
      <c r="C24" s="38">
        <v>23332</v>
      </c>
      <c r="D24" s="38">
        <v>40339</v>
      </c>
      <c r="E24" s="39">
        <v>89000</v>
      </c>
      <c r="F24" s="39">
        <v>84800</v>
      </c>
      <c r="G24" s="39">
        <v>80700</v>
      </c>
      <c r="H24" s="38"/>
      <c r="I24" s="39"/>
      <c r="J24" s="36" t="s">
        <v>44</v>
      </c>
      <c r="K24" s="36" t="s">
        <v>44</v>
      </c>
      <c r="L24" s="40">
        <f t="shared" si="0"/>
        <v>51.123887748117724</v>
      </c>
      <c r="M24" s="40">
        <f t="shared" si="1"/>
        <v>4.561259411362081</v>
      </c>
      <c r="N24" s="41">
        <f t="shared" si="2"/>
        <v>84833.333333333328</v>
      </c>
      <c r="O24" s="42">
        <f t="shared" si="3"/>
        <v>4.952830188679247E-2</v>
      </c>
    </row>
    <row r="25" spans="1:15" hidden="1">
      <c r="A25" s="36">
        <v>255179</v>
      </c>
      <c r="B25" s="37" t="s">
        <v>57</v>
      </c>
      <c r="C25" s="38">
        <v>22281</v>
      </c>
      <c r="D25" s="38">
        <v>40774</v>
      </c>
      <c r="E25" s="39">
        <v>88000</v>
      </c>
      <c r="F25" s="39">
        <v>83800</v>
      </c>
      <c r="G25" s="39">
        <v>40000</v>
      </c>
      <c r="H25" s="38"/>
      <c r="I25" s="39"/>
      <c r="J25" s="36" t="s">
        <v>44</v>
      </c>
      <c r="K25" s="36" t="s">
        <v>44</v>
      </c>
      <c r="L25" s="40">
        <f t="shared" si="0"/>
        <v>54.001368925393564</v>
      </c>
      <c r="M25" s="40">
        <f t="shared" si="1"/>
        <v>3.3702943189596168</v>
      </c>
      <c r="N25" s="41">
        <f t="shared" si="2"/>
        <v>70600</v>
      </c>
      <c r="O25" s="42">
        <f t="shared" si="3"/>
        <v>5.0119331742243478E-2</v>
      </c>
    </row>
    <row r="26" spans="1:15" hidden="1">
      <c r="A26" s="36">
        <v>258130</v>
      </c>
      <c r="B26" s="37" t="s">
        <v>58</v>
      </c>
      <c r="C26" s="38">
        <v>29124</v>
      </c>
      <c r="D26" s="38">
        <v>29006</v>
      </c>
      <c r="E26" s="39">
        <v>87000</v>
      </c>
      <c r="F26" s="39">
        <v>82900</v>
      </c>
      <c r="G26" s="39">
        <v>78900</v>
      </c>
      <c r="H26" s="38"/>
      <c r="I26" s="39"/>
      <c r="J26" s="36" t="s">
        <v>44</v>
      </c>
      <c r="K26" s="36" t="s">
        <v>44</v>
      </c>
      <c r="L26" s="40">
        <f t="shared" si="0"/>
        <v>35.266255989048595</v>
      </c>
      <c r="M26" s="40">
        <f t="shared" si="1"/>
        <v>35.589322381930188</v>
      </c>
      <c r="N26" s="41">
        <f t="shared" si="2"/>
        <v>82933.333333333328</v>
      </c>
      <c r="O26" s="42">
        <f t="shared" si="3"/>
        <v>4.9457177322074886E-2</v>
      </c>
    </row>
    <row r="27" spans="1:15">
      <c r="A27" s="36">
        <v>286491</v>
      </c>
      <c r="B27" s="37" t="s">
        <v>59</v>
      </c>
      <c r="C27" s="38">
        <v>16018</v>
      </c>
      <c r="D27" s="38">
        <v>31071</v>
      </c>
      <c r="E27" s="39">
        <v>86000</v>
      </c>
      <c r="F27" s="39">
        <v>81900</v>
      </c>
      <c r="G27" s="39">
        <v>78000</v>
      </c>
      <c r="H27" s="38"/>
      <c r="I27" s="39"/>
      <c r="J27" s="36" t="s">
        <v>44</v>
      </c>
      <c r="K27" s="36" t="s">
        <v>44</v>
      </c>
      <c r="L27" s="40">
        <f t="shared" si="0"/>
        <v>71.148528405201915</v>
      </c>
      <c r="M27" s="40">
        <f t="shared" si="1"/>
        <v>29.935660506502394</v>
      </c>
      <c r="N27" s="41">
        <f t="shared" si="2"/>
        <v>81966.666666666672</v>
      </c>
      <c r="O27" s="42">
        <f t="shared" si="3"/>
        <v>5.0061050061050105E-2</v>
      </c>
    </row>
    <row r="28" spans="1:15" hidden="1">
      <c r="A28" s="36">
        <v>290999</v>
      </c>
      <c r="B28" s="37" t="s">
        <v>60</v>
      </c>
      <c r="C28" s="38">
        <v>25991</v>
      </c>
      <c r="D28" s="38">
        <v>41600</v>
      </c>
      <c r="E28" s="39">
        <v>85000</v>
      </c>
      <c r="F28" s="39">
        <v>2000</v>
      </c>
      <c r="G28" s="39"/>
      <c r="H28" s="38"/>
      <c r="I28" s="39"/>
      <c r="J28" s="36" t="s">
        <v>44</v>
      </c>
      <c r="K28" s="36"/>
      <c r="L28" s="40">
        <f t="shared" si="0"/>
        <v>43.843942505133469</v>
      </c>
      <c r="M28" s="40">
        <f t="shared" si="1"/>
        <v>1.108829568788501</v>
      </c>
      <c r="N28" s="41">
        <f t="shared" si="2"/>
        <v>43500</v>
      </c>
      <c r="O28" s="42">
        <f t="shared" si="3"/>
        <v>41.5</v>
      </c>
    </row>
    <row r="29" spans="1:15">
      <c r="A29" s="36">
        <v>300843</v>
      </c>
      <c r="B29" s="37" t="s">
        <v>61</v>
      </c>
      <c r="C29" s="38">
        <v>17659</v>
      </c>
      <c r="D29" s="38">
        <v>31876</v>
      </c>
      <c r="E29" s="39">
        <v>84000</v>
      </c>
      <c r="F29" s="39">
        <v>80000</v>
      </c>
      <c r="G29" s="39">
        <v>76200</v>
      </c>
      <c r="H29" s="38"/>
      <c r="I29" s="39"/>
      <c r="J29" s="36" t="s">
        <v>44</v>
      </c>
      <c r="K29" s="36" t="s">
        <v>44</v>
      </c>
      <c r="L29" s="40">
        <f t="shared" si="0"/>
        <v>66.655715263518132</v>
      </c>
      <c r="M29" s="40">
        <f t="shared" si="1"/>
        <v>27.731690622861056</v>
      </c>
      <c r="N29" s="41">
        <f t="shared" si="2"/>
        <v>80066.666666666672</v>
      </c>
      <c r="O29" s="42">
        <f t="shared" si="3"/>
        <v>5.0000000000000044E-2</v>
      </c>
    </row>
    <row r="30" spans="1:15" hidden="1">
      <c r="A30" s="36">
        <v>302798</v>
      </c>
      <c r="B30" s="37" t="s">
        <v>62</v>
      </c>
      <c r="C30" s="38">
        <v>28924</v>
      </c>
      <c r="D30" s="38">
        <v>35009</v>
      </c>
      <c r="E30" s="39">
        <v>300000</v>
      </c>
      <c r="F30" s="39">
        <v>276000</v>
      </c>
      <c r="G30" s="39">
        <v>252000</v>
      </c>
      <c r="H30" s="38"/>
      <c r="I30" s="39"/>
      <c r="J30" s="36" t="s">
        <v>44</v>
      </c>
      <c r="K30" s="36" t="s">
        <v>44</v>
      </c>
      <c r="L30" s="40">
        <f t="shared" si="0"/>
        <v>35.813826146475016</v>
      </c>
      <c r="M30" s="40">
        <f t="shared" si="1"/>
        <v>19.154004106776181</v>
      </c>
      <c r="N30" s="41">
        <f t="shared" si="2"/>
        <v>276000</v>
      </c>
      <c r="O30" s="42">
        <f t="shared" si="3"/>
        <v>8.6956521739130377E-2</v>
      </c>
    </row>
    <row r="31" spans="1:15" hidden="1">
      <c r="A31" s="36">
        <v>310267</v>
      </c>
      <c r="B31" s="37" t="s">
        <v>63</v>
      </c>
      <c r="C31" s="38">
        <v>23532</v>
      </c>
      <c r="D31" s="38">
        <v>38201</v>
      </c>
      <c r="E31" s="39">
        <v>118800</v>
      </c>
      <c r="F31" s="39">
        <v>113100</v>
      </c>
      <c r="G31" s="39">
        <v>107800</v>
      </c>
      <c r="H31" s="38"/>
      <c r="I31" s="39"/>
      <c r="J31" s="36" t="s">
        <v>44</v>
      </c>
      <c r="K31" s="36" t="s">
        <v>44</v>
      </c>
      <c r="L31" s="40">
        <f t="shared" si="0"/>
        <v>50.57631759069131</v>
      </c>
      <c r="M31" s="40">
        <f t="shared" si="1"/>
        <v>10.414784394250514</v>
      </c>
      <c r="N31" s="41">
        <f t="shared" si="2"/>
        <v>113233.33333333333</v>
      </c>
      <c r="O31" s="42">
        <f t="shared" si="3"/>
        <v>5.0397877984084793E-2</v>
      </c>
    </row>
    <row r="32" spans="1:15" hidden="1">
      <c r="A32" s="36">
        <v>313615</v>
      </c>
      <c r="B32" s="37" t="s">
        <v>64</v>
      </c>
      <c r="C32" s="38">
        <v>34187</v>
      </c>
      <c r="D32" s="38">
        <v>38175</v>
      </c>
      <c r="E32" s="39">
        <v>117600</v>
      </c>
      <c r="F32" s="39">
        <v>112000</v>
      </c>
      <c r="G32" s="39">
        <v>106700</v>
      </c>
      <c r="H32" s="38"/>
      <c r="I32" s="39"/>
      <c r="J32" s="36" t="s">
        <v>44</v>
      </c>
      <c r="K32" s="36" t="s">
        <v>44</v>
      </c>
      <c r="L32" s="40">
        <f t="shared" si="0"/>
        <v>21.404517453798768</v>
      </c>
      <c r="M32" s="40">
        <f t="shared" si="1"/>
        <v>10.485968514715948</v>
      </c>
      <c r="N32" s="41">
        <f t="shared" si="2"/>
        <v>112100</v>
      </c>
      <c r="O32" s="42">
        <f t="shared" si="3"/>
        <v>5.0000000000000044E-2</v>
      </c>
    </row>
    <row r="33" spans="1:15" hidden="1">
      <c r="A33" s="36">
        <v>320387</v>
      </c>
      <c r="B33" s="37" t="s">
        <v>65</v>
      </c>
      <c r="C33" s="38">
        <v>25791</v>
      </c>
      <c r="D33" s="38">
        <v>35220</v>
      </c>
      <c r="E33" s="39">
        <v>116400</v>
      </c>
      <c r="F33" s="39">
        <v>110900</v>
      </c>
      <c r="G33" s="39">
        <v>105600</v>
      </c>
      <c r="H33" s="38"/>
      <c r="I33" s="39"/>
      <c r="J33" s="36" t="s">
        <v>44</v>
      </c>
      <c r="K33" s="36" t="s">
        <v>44</v>
      </c>
      <c r="L33" s="40">
        <f t="shared" si="0"/>
        <v>44.39151266255989</v>
      </c>
      <c r="M33" s="40">
        <f t="shared" si="1"/>
        <v>18.576317590691307</v>
      </c>
      <c r="N33" s="41">
        <f t="shared" si="2"/>
        <v>110966.66666666667</v>
      </c>
      <c r="O33" s="42">
        <f t="shared" si="3"/>
        <v>4.9594229035166748E-2</v>
      </c>
    </row>
    <row r="34" spans="1:15" hidden="1">
      <c r="A34" s="36">
        <v>340436</v>
      </c>
      <c r="B34" s="37" t="s">
        <v>66</v>
      </c>
      <c r="C34" s="38">
        <v>27791</v>
      </c>
      <c r="D34" s="38">
        <v>36129</v>
      </c>
      <c r="E34" s="39">
        <v>115200</v>
      </c>
      <c r="F34" s="39">
        <v>109700</v>
      </c>
      <c r="G34" s="39">
        <v>104500</v>
      </c>
      <c r="H34" s="38"/>
      <c r="I34" s="39"/>
      <c r="J34" s="36" t="s">
        <v>44</v>
      </c>
      <c r="K34" s="36" t="s">
        <v>44</v>
      </c>
      <c r="L34" s="40">
        <f t="shared" si="0"/>
        <v>38.91581108829569</v>
      </c>
      <c r="M34" s="40">
        <f t="shared" si="1"/>
        <v>16.087611225188226</v>
      </c>
      <c r="N34" s="41">
        <f t="shared" si="2"/>
        <v>109800</v>
      </c>
      <c r="O34" s="42">
        <f t="shared" si="3"/>
        <v>5.0136736554238892E-2</v>
      </c>
    </row>
    <row r="35" spans="1:15" hidden="1">
      <c r="A35" s="36">
        <v>345767</v>
      </c>
      <c r="B35" s="37" t="s">
        <v>67</v>
      </c>
      <c r="C35" s="38">
        <v>24217</v>
      </c>
      <c r="D35" s="38">
        <v>35067</v>
      </c>
      <c r="E35" s="39">
        <v>114000</v>
      </c>
      <c r="F35" s="39">
        <v>108600</v>
      </c>
      <c r="G35" s="39">
        <v>103400</v>
      </c>
      <c r="H35" s="38"/>
      <c r="I35" s="39"/>
      <c r="J35" s="36" t="s">
        <v>44</v>
      </c>
      <c r="K35" s="36" t="s">
        <v>44</v>
      </c>
      <c r="L35" s="40">
        <f t="shared" si="0"/>
        <v>48.700889801505816</v>
      </c>
      <c r="M35" s="40">
        <f t="shared" si="1"/>
        <v>18.99520876112252</v>
      </c>
      <c r="N35" s="41">
        <f t="shared" si="2"/>
        <v>108666.66666666667</v>
      </c>
      <c r="O35" s="42">
        <f t="shared" si="3"/>
        <v>4.9723756906077332E-2</v>
      </c>
    </row>
    <row r="36" spans="1:15">
      <c r="A36" s="36">
        <v>352244</v>
      </c>
      <c r="B36" s="37" t="s">
        <v>68</v>
      </c>
      <c r="C36" s="38">
        <v>21370</v>
      </c>
      <c r="D36" s="38">
        <v>41429</v>
      </c>
      <c r="E36" s="39">
        <v>384000</v>
      </c>
      <c r="F36" s="39">
        <v>38400</v>
      </c>
      <c r="G36" s="39"/>
      <c r="H36" s="38"/>
      <c r="I36" s="39"/>
      <c r="J36" s="36" t="s">
        <v>44</v>
      </c>
      <c r="K36" s="36"/>
      <c r="L36" s="40">
        <f t="shared" si="0"/>
        <v>56.495550992470911</v>
      </c>
      <c r="M36" s="40">
        <f t="shared" si="1"/>
        <v>1.5770020533880904</v>
      </c>
      <c r="N36" s="41">
        <f t="shared" si="2"/>
        <v>211200</v>
      </c>
      <c r="O36" s="42">
        <f t="shared" si="3"/>
        <v>9</v>
      </c>
    </row>
    <row r="37" spans="1:15">
      <c r="A37" s="36">
        <v>357982</v>
      </c>
      <c r="B37" s="37" t="s">
        <v>69</v>
      </c>
      <c r="C37" s="38">
        <v>17820</v>
      </c>
      <c r="D37" s="38">
        <v>35562</v>
      </c>
      <c r="E37" s="39">
        <v>111600</v>
      </c>
      <c r="F37" s="39">
        <v>106300</v>
      </c>
      <c r="G37" s="39">
        <v>101200</v>
      </c>
      <c r="H37" s="38"/>
      <c r="I37" s="39"/>
      <c r="J37" s="36" t="s">
        <v>44</v>
      </c>
      <c r="K37" s="36" t="s">
        <v>44</v>
      </c>
      <c r="L37" s="40">
        <f t="shared" si="0"/>
        <v>66.214921286789874</v>
      </c>
      <c r="M37" s="40">
        <f t="shared" si="1"/>
        <v>17.639972621492127</v>
      </c>
      <c r="N37" s="41">
        <f t="shared" si="2"/>
        <v>106366.66666666667</v>
      </c>
      <c r="O37" s="42">
        <f t="shared" si="3"/>
        <v>4.9858889934148554E-2</v>
      </c>
    </row>
    <row r="38" spans="1:15">
      <c r="A38" s="36">
        <v>369257</v>
      </c>
      <c r="B38" s="37" t="s">
        <v>70</v>
      </c>
      <c r="C38" s="38">
        <v>3651</v>
      </c>
      <c r="D38" s="38">
        <v>41274</v>
      </c>
      <c r="E38" s="39">
        <v>110400</v>
      </c>
      <c r="F38" s="39">
        <v>48000</v>
      </c>
      <c r="G38" s="39"/>
      <c r="H38" s="38"/>
      <c r="I38" s="39"/>
      <c r="J38" s="36" t="s">
        <v>44</v>
      </c>
      <c r="K38" s="36" t="s">
        <v>44</v>
      </c>
      <c r="L38" s="40">
        <f t="shared" ref="L38:L58" si="4">($C$3-$C38)/365.25</f>
        <v>105.00752908966462</v>
      </c>
      <c r="M38" s="40">
        <f t="shared" ref="M38:M58" si="5">($C$3-$D38)/365.25</f>
        <v>2.001368925393566</v>
      </c>
      <c r="N38" s="41">
        <f t="shared" ref="N38:N58" si="6">AVERAGE(E38:G38)</f>
        <v>79200</v>
      </c>
      <c r="O38" s="42">
        <f t="shared" ref="O38:O58" si="7">(E38/F38)-1</f>
        <v>1.2999999999999998</v>
      </c>
    </row>
    <row r="39" spans="1:15">
      <c r="A39" s="36">
        <v>375122</v>
      </c>
      <c r="B39" s="37" t="s">
        <v>71</v>
      </c>
      <c r="C39" s="38">
        <v>17859</v>
      </c>
      <c r="D39" s="38">
        <v>39834</v>
      </c>
      <c r="E39" s="39">
        <v>109200</v>
      </c>
      <c r="F39" s="39">
        <v>104000</v>
      </c>
      <c r="G39" s="39">
        <v>99000</v>
      </c>
      <c r="H39" s="38"/>
      <c r="I39" s="39"/>
      <c r="J39" s="36" t="s">
        <v>44</v>
      </c>
      <c r="K39" s="36" t="s">
        <v>44</v>
      </c>
      <c r="L39" s="40">
        <f t="shared" si="4"/>
        <v>66.108145106091712</v>
      </c>
      <c r="M39" s="40">
        <f t="shared" si="5"/>
        <v>5.9438740588637922</v>
      </c>
      <c r="N39" s="41">
        <f t="shared" si="6"/>
        <v>104066.66666666667</v>
      </c>
      <c r="O39" s="42">
        <f t="shared" si="7"/>
        <v>5.0000000000000044E-2</v>
      </c>
    </row>
    <row r="40" spans="1:15">
      <c r="A40" s="36">
        <v>406300</v>
      </c>
      <c r="B40" s="37" t="s">
        <v>72</v>
      </c>
      <c r="C40" s="38">
        <v>1</v>
      </c>
      <c r="D40" s="38">
        <v>40273</v>
      </c>
      <c r="E40" s="39">
        <v>108000</v>
      </c>
      <c r="F40" s="39">
        <v>102900</v>
      </c>
      <c r="G40" s="39">
        <v>98000</v>
      </c>
      <c r="H40" s="38"/>
      <c r="I40" s="39"/>
      <c r="J40" s="36" t="s">
        <v>44</v>
      </c>
      <c r="K40" s="36" t="s">
        <v>44</v>
      </c>
      <c r="L40" s="40">
        <f t="shared" si="4"/>
        <v>115.00068446269678</v>
      </c>
      <c r="M40" s="40">
        <f t="shared" si="5"/>
        <v>4.7419575633127993</v>
      </c>
      <c r="N40" s="41">
        <f t="shared" si="6"/>
        <v>102966.66666666667</v>
      </c>
      <c r="O40" s="42">
        <f t="shared" si="7"/>
        <v>4.9562682215743337E-2</v>
      </c>
    </row>
    <row r="41" spans="1:15">
      <c r="A41" s="36">
        <v>422365</v>
      </c>
      <c r="B41" s="37" t="s">
        <v>73</v>
      </c>
      <c r="C41" s="38">
        <v>21074</v>
      </c>
      <c r="D41" s="38">
        <v>40539</v>
      </c>
      <c r="E41" s="39">
        <v>106800</v>
      </c>
      <c r="F41" s="39">
        <v>101700</v>
      </c>
      <c r="G41" s="39">
        <v>96900</v>
      </c>
      <c r="H41" s="38"/>
      <c r="I41" s="39"/>
      <c r="J41" s="36" t="s">
        <v>44</v>
      </c>
      <c r="K41" s="36" t="s">
        <v>44</v>
      </c>
      <c r="L41" s="40">
        <f t="shared" si="4"/>
        <v>57.30595482546201</v>
      </c>
      <c r="M41" s="40">
        <f t="shared" si="5"/>
        <v>4.0136892539356603</v>
      </c>
      <c r="N41" s="41">
        <f t="shared" si="6"/>
        <v>101800</v>
      </c>
      <c r="O41" s="42">
        <f t="shared" si="7"/>
        <v>5.0147492625368661E-2</v>
      </c>
    </row>
    <row r="42" spans="1:15">
      <c r="A42" s="36">
        <v>423109</v>
      </c>
      <c r="B42" s="37" t="s">
        <v>74</v>
      </c>
      <c r="C42" s="38">
        <v>16218</v>
      </c>
      <c r="D42" s="38">
        <v>40974</v>
      </c>
      <c r="E42" s="39">
        <v>105600</v>
      </c>
      <c r="F42" s="39">
        <v>100600</v>
      </c>
      <c r="G42" s="39">
        <v>48000</v>
      </c>
      <c r="H42" s="38"/>
      <c r="I42" s="39"/>
      <c r="J42" s="36" t="s">
        <v>44</v>
      </c>
      <c r="K42" s="36" t="s">
        <v>44</v>
      </c>
      <c r="L42" s="40">
        <f t="shared" si="4"/>
        <v>70.600958247775495</v>
      </c>
      <c r="M42" s="40">
        <f t="shared" si="5"/>
        <v>2.8227241615331966</v>
      </c>
      <c r="N42" s="41">
        <f t="shared" si="6"/>
        <v>84733.333333333328</v>
      </c>
      <c r="O42" s="42">
        <f t="shared" si="7"/>
        <v>4.9701789264413598E-2</v>
      </c>
    </row>
    <row r="43" spans="1:15" hidden="1">
      <c r="A43" s="36">
        <v>426223</v>
      </c>
      <c r="B43" s="37" t="s">
        <v>75</v>
      </c>
      <c r="C43" s="38">
        <v>26191</v>
      </c>
      <c r="D43" s="38">
        <v>27116</v>
      </c>
      <c r="E43" s="39">
        <v>104400</v>
      </c>
      <c r="F43" s="39">
        <v>99400</v>
      </c>
      <c r="G43" s="39">
        <v>94700</v>
      </c>
      <c r="H43" s="38"/>
      <c r="I43" s="39"/>
      <c r="J43" s="36" t="s">
        <v>44</v>
      </c>
      <c r="K43" s="36" t="s">
        <v>44</v>
      </c>
      <c r="L43" s="40">
        <f t="shared" si="4"/>
        <v>43.296372347707049</v>
      </c>
      <c r="M43" s="40">
        <f t="shared" si="5"/>
        <v>40.763860369609858</v>
      </c>
      <c r="N43" s="41">
        <f t="shared" si="6"/>
        <v>99500</v>
      </c>
      <c r="O43" s="42">
        <f t="shared" si="7"/>
        <v>5.0301810865191143E-2</v>
      </c>
    </row>
    <row r="44" spans="1:15" hidden="1">
      <c r="A44" s="36">
        <v>430276</v>
      </c>
      <c r="B44" s="37" t="s">
        <v>76</v>
      </c>
      <c r="C44" s="38">
        <v>29324</v>
      </c>
      <c r="D44" s="38">
        <v>31271</v>
      </c>
      <c r="E44" s="39">
        <v>103200</v>
      </c>
      <c r="F44" s="39">
        <v>98300</v>
      </c>
      <c r="G44" s="39">
        <v>93600</v>
      </c>
      <c r="H44" s="38"/>
      <c r="I44" s="39"/>
      <c r="J44" s="36" t="s">
        <v>44</v>
      </c>
      <c r="K44" s="36" t="s">
        <v>44</v>
      </c>
      <c r="L44" s="40">
        <f t="shared" si="4"/>
        <v>34.718685831622174</v>
      </c>
      <c r="M44" s="40">
        <f t="shared" si="5"/>
        <v>29.388090349075977</v>
      </c>
      <c r="N44" s="41">
        <f t="shared" si="6"/>
        <v>98366.666666666672</v>
      </c>
      <c r="O44" s="42">
        <f t="shared" si="7"/>
        <v>4.984740590030512E-2</v>
      </c>
    </row>
    <row r="45" spans="1:15">
      <c r="A45" s="36">
        <v>430534</v>
      </c>
      <c r="B45" s="37" t="s">
        <v>77</v>
      </c>
      <c r="C45" s="38">
        <v>16018</v>
      </c>
      <c r="D45" s="38">
        <v>1</v>
      </c>
      <c r="E45" s="39">
        <v>102000</v>
      </c>
      <c r="F45" s="39">
        <v>2400</v>
      </c>
      <c r="G45" s="39"/>
      <c r="H45" s="38"/>
      <c r="I45" s="39"/>
      <c r="J45" s="36" t="s">
        <v>44</v>
      </c>
      <c r="K45" s="36" t="s">
        <v>44</v>
      </c>
      <c r="L45" s="40">
        <f t="shared" si="4"/>
        <v>71.148528405201915</v>
      </c>
      <c r="M45" s="40">
        <f t="shared" si="5"/>
        <v>115.00068446269678</v>
      </c>
      <c r="N45" s="41">
        <f t="shared" si="6"/>
        <v>52200</v>
      </c>
      <c r="O45" s="42">
        <f t="shared" si="7"/>
        <v>41.5</v>
      </c>
    </row>
    <row r="46" spans="1:15">
      <c r="A46" s="36">
        <v>443913</v>
      </c>
      <c r="B46" s="37" t="s">
        <v>78</v>
      </c>
      <c r="C46" s="38">
        <v>16639</v>
      </c>
      <c r="D46" s="38">
        <v>32076</v>
      </c>
      <c r="E46" s="39">
        <v>100800</v>
      </c>
      <c r="F46" s="39">
        <v>96000</v>
      </c>
      <c r="G46" s="39">
        <v>91400</v>
      </c>
      <c r="H46" s="38"/>
      <c r="I46" s="39"/>
      <c r="J46" s="36" t="s">
        <v>44</v>
      </c>
      <c r="K46" s="36" t="s">
        <v>44</v>
      </c>
      <c r="L46" s="40">
        <f t="shared" si="4"/>
        <v>69.448323066392888</v>
      </c>
      <c r="M46" s="40">
        <f t="shared" si="5"/>
        <v>27.184120465434635</v>
      </c>
      <c r="N46" s="41">
        <f t="shared" si="6"/>
        <v>96066.666666666672</v>
      </c>
      <c r="O46" s="42">
        <f t="shared" si="7"/>
        <v>5.0000000000000044E-2</v>
      </c>
    </row>
    <row r="47" spans="1:15" hidden="1">
      <c r="A47" s="36">
        <v>446641</v>
      </c>
      <c r="B47" s="37" t="s">
        <v>43</v>
      </c>
      <c r="C47" s="38">
        <v>23652</v>
      </c>
      <c r="D47" s="38">
        <v>35209</v>
      </c>
      <c r="E47" s="39">
        <v>360000</v>
      </c>
      <c r="F47" s="39">
        <v>331200</v>
      </c>
      <c r="G47" s="39">
        <v>302400</v>
      </c>
      <c r="H47" s="38"/>
      <c r="I47" s="39"/>
      <c r="J47" s="36" t="s">
        <v>44</v>
      </c>
      <c r="K47" s="36" t="s">
        <v>44</v>
      </c>
      <c r="L47" s="40">
        <f t="shared" si="4"/>
        <v>50.247775496235455</v>
      </c>
      <c r="M47" s="40">
        <f t="shared" si="5"/>
        <v>18.606433949349761</v>
      </c>
      <c r="N47" s="41">
        <f t="shared" si="6"/>
        <v>331200</v>
      </c>
      <c r="O47" s="42">
        <f t="shared" si="7"/>
        <v>8.6956521739130377E-2</v>
      </c>
    </row>
    <row r="48" spans="1:15" hidden="1">
      <c r="A48" s="36">
        <v>462488</v>
      </c>
      <c r="B48" s="37" t="s">
        <v>79</v>
      </c>
      <c r="C48" s="38">
        <v>22481</v>
      </c>
      <c r="D48" s="38">
        <v>38401</v>
      </c>
      <c r="E48" s="39">
        <v>142600</v>
      </c>
      <c r="F48" s="39">
        <v>135700</v>
      </c>
      <c r="G48" s="39">
        <v>129400</v>
      </c>
      <c r="H48" s="38"/>
      <c r="I48" s="39"/>
      <c r="J48" s="36" t="s">
        <v>44</v>
      </c>
      <c r="K48" s="36" t="s">
        <v>44</v>
      </c>
      <c r="L48" s="40">
        <f t="shared" si="4"/>
        <v>53.453798767967143</v>
      </c>
      <c r="M48" s="40">
        <f t="shared" si="5"/>
        <v>9.8672142368240934</v>
      </c>
      <c r="N48" s="41">
        <f t="shared" si="6"/>
        <v>135900</v>
      </c>
      <c r="O48" s="42">
        <f t="shared" si="7"/>
        <v>5.0847457627118731E-2</v>
      </c>
    </row>
    <row r="49" spans="1:15" hidden="1">
      <c r="A49" s="36">
        <v>472297</v>
      </c>
      <c r="B49" s="37" t="s">
        <v>52</v>
      </c>
      <c r="C49" s="38">
        <v>33987</v>
      </c>
      <c r="D49" s="38">
        <v>38375</v>
      </c>
      <c r="E49" s="39">
        <v>141100</v>
      </c>
      <c r="F49" s="39">
        <v>134400</v>
      </c>
      <c r="G49" s="39">
        <v>128000</v>
      </c>
      <c r="H49" s="38"/>
      <c r="I49" s="39"/>
      <c r="J49" s="36" t="s">
        <v>44</v>
      </c>
      <c r="K49" s="36" t="s">
        <v>44</v>
      </c>
      <c r="L49" s="40">
        <f t="shared" si="4"/>
        <v>21.952087611225188</v>
      </c>
      <c r="M49" s="40">
        <f t="shared" si="5"/>
        <v>9.9383983572895271</v>
      </c>
      <c r="N49" s="41">
        <f t="shared" si="6"/>
        <v>134500</v>
      </c>
      <c r="O49" s="42">
        <f t="shared" si="7"/>
        <v>4.9851190476190466E-2</v>
      </c>
    </row>
    <row r="50" spans="1:15" hidden="1">
      <c r="A50" s="36">
        <v>489909</v>
      </c>
      <c r="B50" s="37" t="s">
        <v>80</v>
      </c>
      <c r="C50" s="38">
        <v>24490</v>
      </c>
      <c r="D50" s="38">
        <v>1</v>
      </c>
      <c r="E50" s="39">
        <v>139700</v>
      </c>
      <c r="F50" s="39">
        <v>133100</v>
      </c>
      <c r="G50" s="39">
        <v>126700</v>
      </c>
      <c r="H50" s="38"/>
      <c r="I50" s="39"/>
      <c r="J50" s="36" t="s">
        <v>44</v>
      </c>
      <c r="K50" s="36" t="s">
        <v>44</v>
      </c>
      <c r="L50" s="40">
        <f t="shared" si="4"/>
        <v>47.953456536618752</v>
      </c>
      <c r="M50" s="40">
        <f t="shared" si="5"/>
        <v>115.00068446269678</v>
      </c>
      <c r="N50" s="41">
        <f t="shared" si="6"/>
        <v>133166.66666666666</v>
      </c>
      <c r="O50" s="42">
        <f t="shared" si="7"/>
        <v>4.9586776859504189E-2</v>
      </c>
    </row>
    <row r="51" spans="1:15" hidden="1">
      <c r="A51" s="36">
        <v>489933</v>
      </c>
      <c r="B51" s="37" t="s">
        <v>81</v>
      </c>
      <c r="C51" s="38">
        <v>22158</v>
      </c>
      <c r="D51" s="38">
        <v>36329</v>
      </c>
      <c r="E51" s="39">
        <v>138200</v>
      </c>
      <c r="F51" s="39">
        <v>131600</v>
      </c>
      <c r="G51" s="39">
        <v>125400</v>
      </c>
      <c r="H51" s="38"/>
      <c r="I51" s="39"/>
      <c r="J51" s="36" t="s">
        <v>44</v>
      </c>
      <c r="K51" s="36" t="s">
        <v>44</v>
      </c>
      <c r="L51" s="40">
        <f t="shared" si="4"/>
        <v>54.338124572210816</v>
      </c>
      <c r="M51" s="40">
        <f t="shared" si="5"/>
        <v>15.540041067761807</v>
      </c>
      <c r="N51" s="41">
        <f t="shared" si="6"/>
        <v>131733.33333333334</v>
      </c>
      <c r="O51" s="42">
        <f t="shared" si="7"/>
        <v>5.0151975683890626E-2</v>
      </c>
    </row>
    <row r="52" spans="1:15" hidden="1">
      <c r="A52" s="36">
        <v>537613</v>
      </c>
      <c r="B52" s="37" t="s">
        <v>47</v>
      </c>
      <c r="C52" s="38">
        <v>30229</v>
      </c>
      <c r="D52" s="38">
        <v>35267</v>
      </c>
      <c r="E52" s="39">
        <v>136800</v>
      </c>
      <c r="F52" s="39">
        <v>130300</v>
      </c>
      <c r="G52" s="39">
        <v>124100</v>
      </c>
      <c r="H52" s="38"/>
      <c r="I52" s="39"/>
      <c r="J52" s="36" t="s">
        <v>44</v>
      </c>
      <c r="K52" s="36" t="s">
        <v>44</v>
      </c>
      <c r="L52" s="40">
        <f t="shared" si="4"/>
        <v>32.240930869267622</v>
      </c>
      <c r="M52" s="40">
        <f t="shared" si="5"/>
        <v>18.447638603696099</v>
      </c>
      <c r="N52" s="41">
        <f t="shared" si="6"/>
        <v>130400</v>
      </c>
      <c r="O52" s="42">
        <f t="shared" si="7"/>
        <v>4.9884881043745111E-2</v>
      </c>
    </row>
    <row r="53" spans="1:15">
      <c r="A53" s="36">
        <v>538228</v>
      </c>
      <c r="B53" s="37" t="s">
        <v>82</v>
      </c>
      <c r="C53" s="38">
        <v>15818</v>
      </c>
      <c r="D53" s="38">
        <v>41629</v>
      </c>
      <c r="E53" s="39">
        <v>460800</v>
      </c>
      <c r="F53" s="39">
        <v>46100</v>
      </c>
      <c r="G53" s="39"/>
      <c r="H53" s="38"/>
      <c r="I53" s="39"/>
      <c r="J53" s="36" t="s">
        <v>44</v>
      </c>
      <c r="K53" s="36"/>
      <c r="L53" s="40">
        <f t="shared" si="4"/>
        <v>71.696098562628336</v>
      </c>
      <c r="M53" s="40">
        <f t="shared" si="5"/>
        <v>1.0294318959616702</v>
      </c>
      <c r="N53" s="41">
        <f t="shared" si="6"/>
        <v>253450</v>
      </c>
      <c r="O53" s="42">
        <f t="shared" si="7"/>
        <v>8.9956616052060738</v>
      </c>
    </row>
    <row r="54" spans="1:15" hidden="1">
      <c r="A54" s="36">
        <v>545776</v>
      </c>
      <c r="B54" s="37" t="s">
        <v>83</v>
      </c>
      <c r="C54" s="38">
        <v>24090</v>
      </c>
      <c r="D54" s="38">
        <v>35762</v>
      </c>
      <c r="E54" s="39">
        <v>133900</v>
      </c>
      <c r="F54" s="39">
        <v>127600</v>
      </c>
      <c r="G54" s="39">
        <v>121400</v>
      </c>
      <c r="H54" s="38"/>
      <c r="I54" s="39"/>
      <c r="J54" s="36" t="s">
        <v>44</v>
      </c>
      <c r="K54" s="36" t="s">
        <v>44</v>
      </c>
      <c r="L54" s="40">
        <f t="shared" si="4"/>
        <v>49.048596851471594</v>
      </c>
      <c r="M54" s="40">
        <f t="shared" si="5"/>
        <v>17.09240246406571</v>
      </c>
      <c r="N54" s="41">
        <f t="shared" si="6"/>
        <v>127633.33333333333</v>
      </c>
      <c r="O54" s="42">
        <f t="shared" si="7"/>
        <v>4.9373040752351161E-2</v>
      </c>
    </row>
    <row r="55" spans="1:15">
      <c r="A55" s="36">
        <v>565414</v>
      </c>
      <c r="B55" s="37" t="s">
        <v>84</v>
      </c>
      <c r="C55" s="38">
        <v>21758</v>
      </c>
      <c r="D55" s="38">
        <v>41474</v>
      </c>
      <c r="E55" s="39">
        <v>132500</v>
      </c>
      <c r="F55" s="39">
        <v>57600</v>
      </c>
      <c r="G55" s="39"/>
      <c r="H55" s="38"/>
      <c r="I55" s="39"/>
      <c r="J55" s="36" t="s">
        <v>44</v>
      </c>
      <c r="K55" s="36"/>
      <c r="L55" s="40">
        <f t="shared" si="4"/>
        <v>55.433264887063658</v>
      </c>
      <c r="M55" s="40">
        <f t="shared" si="5"/>
        <v>1.4537987679671458</v>
      </c>
      <c r="N55" s="41">
        <f t="shared" si="6"/>
        <v>95050</v>
      </c>
      <c r="O55" s="42">
        <f t="shared" si="7"/>
        <v>1.3003472222222223</v>
      </c>
    </row>
    <row r="56" spans="1:15">
      <c r="A56" s="36">
        <v>570202</v>
      </c>
      <c r="B56" s="37" t="s">
        <v>85</v>
      </c>
      <c r="C56" s="38">
        <v>16239</v>
      </c>
      <c r="D56" s="38">
        <v>40073</v>
      </c>
      <c r="E56" s="39">
        <v>90000</v>
      </c>
      <c r="F56" s="39">
        <v>85700</v>
      </c>
      <c r="G56" s="39">
        <v>81600</v>
      </c>
      <c r="H56" s="38"/>
      <c r="I56" s="39"/>
      <c r="J56" s="36" t="s">
        <v>44</v>
      </c>
      <c r="K56" s="36" t="s">
        <v>44</v>
      </c>
      <c r="L56" s="40">
        <f t="shared" si="4"/>
        <v>70.543463381245715</v>
      </c>
      <c r="M56" s="40">
        <f t="shared" si="5"/>
        <v>5.28952772073922</v>
      </c>
      <c r="N56" s="41">
        <f t="shared" si="6"/>
        <v>85766.666666666672</v>
      </c>
      <c r="O56" s="42">
        <f t="shared" si="7"/>
        <v>5.0175029171528607E-2</v>
      </c>
    </row>
    <row r="57" spans="1:15">
      <c r="A57" s="36">
        <v>578408</v>
      </c>
      <c r="B57" s="37" t="s">
        <v>86</v>
      </c>
      <c r="C57" s="38">
        <v>17459</v>
      </c>
      <c r="D57" s="38">
        <v>40339</v>
      </c>
      <c r="E57" s="39">
        <v>89000</v>
      </c>
      <c r="F57" s="39">
        <v>84800</v>
      </c>
      <c r="G57" s="39">
        <v>80700</v>
      </c>
      <c r="H57" s="38"/>
      <c r="I57" s="39"/>
      <c r="J57" s="36" t="s">
        <v>44</v>
      </c>
      <c r="K57" s="36" t="s">
        <v>44</v>
      </c>
      <c r="L57" s="40">
        <f t="shared" si="4"/>
        <v>67.203285420944553</v>
      </c>
      <c r="M57" s="40">
        <f t="shared" si="5"/>
        <v>4.561259411362081</v>
      </c>
      <c r="N57" s="41">
        <f t="shared" si="6"/>
        <v>84833.333333333328</v>
      </c>
      <c r="O57" s="42">
        <f t="shared" si="7"/>
        <v>4.952830188679247E-2</v>
      </c>
    </row>
    <row r="58" spans="1:15" hidden="1">
      <c r="A58" s="36">
        <v>579268</v>
      </c>
      <c r="B58" s="37" t="s">
        <v>87</v>
      </c>
      <c r="C58" s="38">
        <v>22081</v>
      </c>
      <c r="D58" s="38">
        <v>40774</v>
      </c>
      <c r="E58" s="39">
        <v>88000</v>
      </c>
      <c r="F58" s="39">
        <v>83800</v>
      </c>
      <c r="G58" s="39">
        <v>40000</v>
      </c>
      <c r="H58" s="38"/>
      <c r="I58" s="39"/>
      <c r="J58" s="36" t="s">
        <v>44</v>
      </c>
      <c r="K58" s="36" t="s">
        <v>44</v>
      </c>
      <c r="L58" s="40">
        <f t="shared" si="4"/>
        <v>54.548939082819984</v>
      </c>
      <c r="M58" s="40">
        <f t="shared" si="5"/>
        <v>3.3702943189596168</v>
      </c>
      <c r="N58" s="41">
        <f t="shared" si="6"/>
        <v>70600</v>
      </c>
      <c r="O58" s="42">
        <f t="shared" si="7"/>
        <v>5.0119331742243478E-2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CAB9-384A-0342-91BC-D390E708C73D}">
  <dimension ref="I2:W4"/>
  <sheetViews>
    <sheetView topLeftCell="H1" zoomScale="125" workbookViewId="0">
      <selection activeCell="J6" sqref="J6"/>
    </sheetView>
  </sheetViews>
  <sheetFormatPr baseColWidth="10" defaultRowHeight="16"/>
  <cols>
    <col min="21" max="21" width="15.83203125" customWidth="1"/>
    <col min="22" max="22" width="16.33203125" customWidth="1"/>
    <col min="23" max="23" width="13.33203125" customWidth="1"/>
  </cols>
  <sheetData>
    <row r="2" spans="9:23" ht="17" thickBot="1">
      <c r="I2" t="s">
        <v>97</v>
      </c>
    </row>
    <row r="3" spans="9:23" ht="29">
      <c r="I3" s="31" t="s">
        <v>28</v>
      </c>
      <c r="J3" s="32" t="s">
        <v>29</v>
      </c>
      <c r="K3" s="33" t="s">
        <v>30</v>
      </c>
      <c r="L3" s="32" t="s">
        <v>31</v>
      </c>
      <c r="M3" s="32" t="s">
        <v>32</v>
      </c>
      <c r="N3" s="32" t="s">
        <v>33</v>
      </c>
      <c r="O3" s="32" t="s">
        <v>34</v>
      </c>
      <c r="P3" s="34" t="s">
        <v>35</v>
      </c>
      <c r="Q3" s="34" t="s">
        <v>36</v>
      </c>
      <c r="R3" s="34" t="s">
        <v>37</v>
      </c>
      <c r="S3" s="34" t="s">
        <v>38</v>
      </c>
      <c r="T3" s="32" t="s">
        <v>39</v>
      </c>
      <c r="U3" s="32" t="s">
        <v>40</v>
      </c>
      <c r="V3" s="35" t="s">
        <v>41</v>
      </c>
      <c r="W3" s="35" t="s">
        <v>42</v>
      </c>
    </row>
    <row r="4" spans="9:23">
      <c r="I4" s="36">
        <v>250067</v>
      </c>
      <c r="J4" s="37" t="s">
        <v>54</v>
      </c>
      <c r="K4" s="43" t="s">
        <v>55</v>
      </c>
      <c r="L4" s="38">
        <v>40073</v>
      </c>
      <c r="M4" s="39">
        <v>90000</v>
      </c>
      <c r="N4" s="39">
        <v>85700</v>
      </c>
      <c r="O4" s="39">
        <v>81600</v>
      </c>
      <c r="P4" s="38"/>
      <c r="Q4" s="39"/>
      <c r="R4" s="36" t="s">
        <v>44</v>
      </c>
      <c r="S4" s="36" t="s">
        <v>44</v>
      </c>
      <c r="T4" s="40">
        <f>($K$1-$C4)/365.25</f>
        <v>0</v>
      </c>
      <c r="U4" s="40">
        <f>($K$1-$D4)/365.25</f>
        <v>0</v>
      </c>
      <c r="V4" s="41">
        <f>AVERAGE(M4:O4)</f>
        <v>85766.666666666672</v>
      </c>
      <c r="W4" s="42">
        <f>(M4/N4)-1</f>
        <v>5.0175029171528607E-2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A77-2A58-8842-8182-BED642E947CC}">
  <dimension ref="B1:C129"/>
  <sheetViews>
    <sheetView topLeftCell="A21" workbookViewId="0">
      <selection activeCell="C11" sqref="C11"/>
    </sheetView>
  </sheetViews>
  <sheetFormatPr baseColWidth="10" defaultColWidth="8.83203125" defaultRowHeight="13"/>
  <cols>
    <col min="1" max="1" width="5" style="5" customWidth="1"/>
    <col min="2" max="2" width="14.1640625" style="5" customWidth="1"/>
    <col min="3" max="3" width="14.6640625" style="5" customWidth="1"/>
    <col min="4" max="16384" width="8.83203125" style="5"/>
  </cols>
  <sheetData>
    <row r="1" spans="2:3" ht="14" thickBot="1"/>
    <row r="2" spans="2:3" ht="17" thickBot="1">
      <c r="B2" s="171" t="s">
        <v>8</v>
      </c>
      <c r="C2" s="172"/>
    </row>
    <row r="3" spans="2:3">
      <c r="B3" s="6" t="s">
        <v>9</v>
      </c>
      <c r="C3" s="6" t="s">
        <v>10</v>
      </c>
    </row>
    <row r="4" spans="2:3">
      <c r="B4" s="7">
        <v>5</v>
      </c>
      <c r="C4" s="8">
        <v>2.3699999999999999E-4</v>
      </c>
    </row>
    <row r="5" spans="2:3">
      <c r="B5" s="9">
        <f>B4+1</f>
        <v>6</v>
      </c>
      <c r="C5" s="8">
        <v>2.2699999999999999E-4</v>
      </c>
    </row>
    <row r="6" spans="2:3">
      <c r="B6" s="9">
        <f t="shared" ref="B6:B69" si="0">B5+1</f>
        <v>7</v>
      </c>
      <c r="C6" s="8">
        <v>2.1699999999999999E-4</v>
      </c>
    </row>
    <row r="7" spans="2:3">
      <c r="B7" s="9">
        <f t="shared" si="0"/>
        <v>8</v>
      </c>
      <c r="C7" s="8">
        <v>2.0100000000000001E-4</v>
      </c>
    </row>
    <row r="8" spans="2:3">
      <c r="B8" s="9">
        <f t="shared" si="0"/>
        <v>9</v>
      </c>
      <c r="C8" s="8">
        <v>1.94E-4</v>
      </c>
    </row>
    <row r="9" spans="2:3">
      <c r="B9" s="9">
        <f t="shared" si="0"/>
        <v>10</v>
      </c>
      <c r="C9" s="8">
        <v>1.9699999999999999E-4</v>
      </c>
    </row>
    <row r="10" spans="2:3">
      <c r="B10" s="9">
        <f t="shared" si="0"/>
        <v>11</v>
      </c>
      <c r="C10" s="8">
        <v>2.0799999999999999E-4</v>
      </c>
    </row>
    <row r="11" spans="2:3">
      <c r="B11" s="9">
        <f t="shared" si="0"/>
        <v>12</v>
      </c>
      <c r="C11" s="8">
        <v>2.2599999999999999E-4</v>
      </c>
    </row>
    <row r="12" spans="2:3">
      <c r="B12" s="9">
        <f t="shared" si="0"/>
        <v>13</v>
      </c>
      <c r="C12" s="8">
        <v>2.5500000000000002E-4</v>
      </c>
    </row>
    <row r="13" spans="2:3">
      <c r="B13" s="9">
        <f t="shared" si="0"/>
        <v>14</v>
      </c>
      <c r="C13" s="8">
        <v>2.9700000000000001E-4</v>
      </c>
    </row>
    <row r="14" spans="2:3">
      <c r="B14" s="9">
        <f t="shared" si="0"/>
        <v>15</v>
      </c>
      <c r="C14" s="8">
        <v>3.4499999999999998E-4</v>
      </c>
    </row>
    <row r="15" spans="2:3">
      <c r="B15" s="9">
        <f t="shared" si="0"/>
        <v>16</v>
      </c>
      <c r="C15" s="8">
        <v>3.9100000000000002E-4</v>
      </c>
    </row>
    <row r="16" spans="2:3">
      <c r="B16" s="9">
        <f t="shared" si="0"/>
        <v>17</v>
      </c>
      <c r="C16" s="8">
        <v>4.2999999999999999E-4</v>
      </c>
    </row>
    <row r="17" spans="2:3">
      <c r="B17" s="9">
        <f t="shared" si="0"/>
        <v>18</v>
      </c>
      <c r="C17" s="8">
        <v>4.6000000000000001E-4</v>
      </c>
    </row>
    <row r="18" spans="2:3">
      <c r="B18" s="9">
        <f t="shared" si="0"/>
        <v>19</v>
      </c>
      <c r="C18" s="8">
        <v>4.84E-4</v>
      </c>
    </row>
    <row r="19" spans="2:3">
      <c r="B19" s="9">
        <f t="shared" si="0"/>
        <v>20</v>
      </c>
      <c r="C19" s="8">
        <v>5.0699999999999996E-4</v>
      </c>
    </row>
    <row r="20" spans="2:3">
      <c r="B20" s="9">
        <f t="shared" si="0"/>
        <v>21</v>
      </c>
      <c r="C20" s="8">
        <v>5.2999999999999998E-4</v>
      </c>
    </row>
    <row r="21" spans="2:3">
      <c r="B21" s="9">
        <f t="shared" si="0"/>
        <v>22</v>
      </c>
      <c r="C21" s="8">
        <v>5.5599999999999996E-4</v>
      </c>
    </row>
    <row r="22" spans="2:3">
      <c r="B22" s="9">
        <f t="shared" si="0"/>
        <v>23</v>
      </c>
      <c r="C22" s="8">
        <v>5.8900000000000001E-4</v>
      </c>
    </row>
    <row r="23" spans="2:3">
      <c r="B23" s="9">
        <f t="shared" si="0"/>
        <v>24</v>
      </c>
      <c r="C23" s="8">
        <v>6.2399999999999999E-4</v>
      </c>
    </row>
    <row r="24" spans="2:3">
      <c r="B24" s="9">
        <f t="shared" si="0"/>
        <v>25</v>
      </c>
      <c r="C24" s="8">
        <v>6.6100000000000002E-4</v>
      </c>
    </row>
    <row r="25" spans="2:3">
      <c r="B25" s="9">
        <f t="shared" si="0"/>
        <v>26</v>
      </c>
      <c r="C25" s="8">
        <v>6.96E-4</v>
      </c>
    </row>
    <row r="26" spans="2:3">
      <c r="B26" s="9">
        <f t="shared" si="0"/>
        <v>27</v>
      </c>
      <c r="C26" s="8">
        <v>7.27E-4</v>
      </c>
    </row>
    <row r="27" spans="2:3">
      <c r="B27" s="9">
        <f t="shared" si="0"/>
        <v>28</v>
      </c>
      <c r="C27" s="8">
        <v>7.54E-4</v>
      </c>
    </row>
    <row r="28" spans="2:3">
      <c r="B28" s="9">
        <f t="shared" si="0"/>
        <v>29</v>
      </c>
      <c r="C28" s="8">
        <v>7.7899999999999996E-4</v>
      </c>
    </row>
    <row r="29" spans="2:3">
      <c r="B29" s="9">
        <f t="shared" si="0"/>
        <v>30</v>
      </c>
      <c r="C29" s="8">
        <v>8.0099999999999995E-4</v>
      </c>
    </row>
    <row r="30" spans="2:3">
      <c r="B30" s="9">
        <f t="shared" si="0"/>
        <v>31</v>
      </c>
      <c r="C30" s="8">
        <v>8.2100000000000001E-4</v>
      </c>
    </row>
    <row r="31" spans="2:3">
      <c r="B31" s="9">
        <f t="shared" si="0"/>
        <v>32</v>
      </c>
      <c r="C31" s="8">
        <v>8.3900000000000001E-4</v>
      </c>
    </row>
    <row r="32" spans="2:3">
      <c r="B32" s="9">
        <f t="shared" si="0"/>
        <v>33</v>
      </c>
      <c r="C32" s="8">
        <v>8.4800000000000001E-4</v>
      </c>
    </row>
    <row r="33" spans="2:3">
      <c r="B33" s="9">
        <f t="shared" si="0"/>
        <v>34</v>
      </c>
      <c r="C33" s="8">
        <v>8.4900000000000004E-4</v>
      </c>
    </row>
    <row r="34" spans="2:3">
      <c r="B34" s="9">
        <f t="shared" si="0"/>
        <v>35</v>
      </c>
      <c r="C34" s="8">
        <v>8.5099999999999998E-4</v>
      </c>
    </row>
    <row r="35" spans="2:3">
      <c r="B35" s="9">
        <f t="shared" si="0"/>
        <v>36</v>
      </c>
      <c r="C35" s="8">
        <v>8.6200000000000003E-4</v>
      </c>
    </row>
    <row r="36" spans="2:3">
      <c r="B36" s="9">
        <f t="shared" si="0"/>
        <v>37</v>
      </c>
      <c r="C36" s="8">
        <v>8.9099999999999997E-4</v>
      </c>
    </row>
    <row r="37" spans="2:3">
      <c r="B37" s="9">
        <f t="shared" si="0"/>
        <v>38</v>
      </c>
      <c r="C37" s="8">
        <v>9.3899999999999995E-4</v>
      </c>
    </row>
    <row r="38" spans="2:3">
      <c r="B38" s="9">
        <f t="shared" si="0"/>
        <v>39</v>
      </c>
      <c r="C38" s="8">
        <v>9.990000000000001E-4</v>
      </c>
    </row>
    <row r="39" spans="2:3">
      <c r="B39" s="9">
        <f t="shared" si="0"/>
        <v>40</v>
      </c>
      <c r="C39" s="8">
        <v>1.072E-3</v>
      </c>
    </row>
    <row r="40" spans="2:3">
      <c r="B40" s="9">
        <f t="shared" si="0"/>
        <v>41</v>
      </c>
      <c r="C40" s="8">
        <v>1.1559999999999999E-3</v>
      </c>
    </row>
    <row r="41" spans="2:3">
      <c r="B41" s="9">
        <f t="shared" si="0"/>
        <v>42</v>
      </c>
      <c r="C41" s="8">
        <v>1.2520000000000001E-3</v>
      </c>
    </row>
    <row r="42" spans="2:3">
      <c r="B42" s="9">
        <f t="shared" si="0"/>
        <v>43</v>
      </c>
      <c r="C42" s="8">
        <v>1.3519999999999999E-3</v>
      </c>
    </row>
    <row r="43" spans="2:3">
      <c r="B43" s="9">
        <f t="shared" si="0"/>
        <v>44</v>
      </c>
      <c r="C43" s="8">
        <v>1.4580000000000001E-3</v>
      </c>
    </row>
    <row r="44" spans="2:3">
      <c r="B44" s="9">
        <f t="shared" si="0"/>
        <v>45</v>
      </c>
      <c r="C44" s="8">
        <v>1.578E-3</v>
      </c>
    </row>
    <row r="45" spans="2:3">
      <c r="B45" s="9">
        <f t="shared" si="0"/>
        <v>46</v>
      </c>
      <c r="C45" s="8">
        <v>1.722E-3</v>
      </c>
    </row>
    <row r="46" spans="2:3">
      <c r="B46" s="9">
        <f t="shared" si="0"/>
        <v>47</v>
      </c>
      <c r="C46" s="8">
        <v>1.8990000000000001E-3</v>
      </c>
    </row>
    <row r="47" spans="2:3">
      <c r="B47" s="9">
        <f t="shared" si="0"/>
        <v>48</v>
      </c>
      <c r="C47" s="8">
        <v>2.1020000000000001E-3</v>
      </c>
    </row>
    <row r="48" spans="2:3">
      <c r="B48" s="9">
        <f t="shared" si="0"/>
        <v>49</v>
      </c>
      <c r="C48" s="8">
        <v>2.3259999999999999E-3</v>
      </c>
    </row>
    <row r="49" spans="2:3">
      <c r="B49" s="9">
        <f t="shared" si="0"/>
        <v>50</v>
      </c>
      <c r="C49" s="8">
        <v>2.5790000000000001E-3</v>
      </c>
    </row>
    <row r="50" spans="2:3">
      <c r="B50" s="9">
        <f t="shared" si="0"/>
        <v>51</v>
      </c>
      <c r="C50" s="8">
        <v>2.872E-3</v>
      </c>
    </row>
    <row r="51" spans="2:3">
      <c r="B51" s="9">
        <f t="shared" si="0"/>
        <v>52</v>
      </c>
      <c r="C51" s="8">
        <v>3.2130000000000001E-3</v>
      </c>
    </row>
    <row r="52" spans="2:3">
      <c r="B52" s="9">
        <f t="shared" si="0"/>
        <v>53</v>
      </c>
      <c r="C52" s="8">
        <v>3.5839999999999999E-3</v>
      </c>
    </row>
    <row r="53" spans="2:3">
      <c r="B53" s="9">
        <f t="shared" si="0"/>
        <v>54</v>
      </c>
      <c r="C53" s="8">
        <v>3.9789999999999999E-3</v>
      </c>
    </row>
    <row r="54" spans="2:3">
      <c r="B54" s="9">
        <f t="shared" si="0"/>
        <v>55</v>
      </c>
      <c r="C54" s="8">
        <v>4.4250000000000001E-3</v>
      </c>
    </row>
    <row r="55" spans="2:3">
      <c r="B55" s="9">
        <f t="shared" si="0"/>
        <v>56</v>
      </c>
      <c r="C55" s="8">
        <v>4.9490000000000003E-3</v>
      </c>
    </row>
    <row r="56" spans="2:3">
      <c r="B56" s="9">
        <f t="shared" si="0"/>
        <v>57</v>
      </c>
      <c r="C56" s="8">
        <v>5.581E-3</v>
      </c>
    </row>
    <row r="57" spans="2:3">
      <c r="B57" s="9">
        <f t="shared" si="0"/>
        <v>58</v>
      </c>
      <c r="C57" s="8">
        <v>6.3E-3</v>
      </c>
    </row>
    <row r="58" spans="2:3">
      <c r="B58" s="9">
        <f t="shared" si="0"/>
        <v>59</v>
      </c>
      <c r="C58" s="8">
        <v>7.0899999999999999E-3</v>
      </c>
    </row>
    <row r="59" spans="2:3">
      <c r="B59" s="9">
        <f t="shared" si="0"/>
        <v>60</v>
      </c>
      <c r="C59" s="8">
        <v>7.9760000000000005E-3</v>
      </c>
    </row>
    <row r="60" spans="2:3">
      <c r="B60" s="9">
        <f t="shared" si="0"/>
        <v>61</v>
      </c>
      <c r="C60" s="8">
        <v>8.9859999999999992E-3</v>
      </c>
    </row>
    <row r="61" spans="2:3">
      <c r="B61" s="9">
        <f t="shared" si="0"/>
        <v>62</v>
      </c>
      <c r="C61" s="8">
        <v>1.0147E-2</v>
      </c>
    </row>
    <row r="62" spans="2:3">
      <c r="B62" s="9">
        <f t="shared" si="0"/>
        <v>63</v>
      </c>
      <c r="C62" s="8">
        <v>1.1471E-2</v>
      </c>
    </row>
    <row r="63" spans="2:3">
      <c r="B63" s="9">
        <f t="shared" si="0"/>
        <v>64</v>
      </c>
      <c r="C63" s="8">
        <v>1.294E-2</v>
      </c>
    </row>
    <row r="64" spans="2:3">
      <c r="B64" s="9">
        <f t="shared" si="0"/>
        <v>65</v>
      </c>
      <c r="C64" s="8">
        <v>1.4534999999999999E-2</v>
      </c>
    </row>
    <row r="65" spans="2:3">
      <c r="B65" s="9">
        <f t="shared" si="0"/>
        <v>66</v>
      </c>
      <c r="C65" s="8">
        <v>1.6239E-2</v>
      </c>
    </row>
    <row r="66" spans="2:3">
      <c r="B66" s="9">
        <f t="shared" si="0"/>
        <v>67</v>
      </c>
      <c r="C66" s="8">
        <v>1.8034000000000001E-2</v>
      </c>
    </row>
    <row r="67" spans="2:3">
      <c r="B67" s="9">
        <f t="shared" si="0"/>
        <v>68</v>
      </c>
      <c r="C67" s="8">
        <v>1.9859000000000002E-2</v>
      </c>
    </row>
    <row r="68" spans="2:3">
      <c r="B68" s="9">
        <f t="shared" si="0"/>
        <v>69</v>
      </c>
      <c r="C68" s="8">
        <v>2.1728999999999998E-2</v>
      </c>
    </row>
    <row r="69" spans="2:3">
      <c r="B69" s="9">
        <f t="shared" si="0"/>
        <v>70</v>
      </c>
      <c r="C69" s="8">
        <v>2.3730000000000001E-2</v>
      </c>
    </row>
    <row r="70" spans="2:3">
      <c r="B70" s="9">
        <f t="shared" ref="B70:B119" si="1">B69+1</f>
        <v>71</v>
      </c>
      <c r="C70" s="8">
        <v>2.5950999999999998E-2</v>
      </c>
    </row>
    <row r="71" spans="2:3">
      <c r="B71" s="9">
        <f t="shared" si="1"/>
        <v>72</v>
      </c>
      <c r="C71" s="8">
        <v>2.8480999999999999E-2</v>
      </c>
    </row>
    <row r="72" spans="2:3">
      <c r="B72" s="9">
        <f t="shared" si="1"/>
        <v>73</v>
      </c>
      <c r="C72" s="8">
        <v>3.1201E-2</v>
      </c>
    </row>
    <row r="73" spans="2:3">
      <c r="B73" s="9">
        <f t="shared" si="1"/>
        <v>74</v>
      </c>
      <c r="C73" s="8">
        <v>3.4050999999999998E-2</v>
      </c>
    </row>
    <row r="74" spans="2:3">
      <c r="B74" s="9">
        <f t="shared" si="1"/>
        <v>75</v>
      </c>
      <c r="C74" s="8">
        <v>3.7211000000000001E-2</v>
      </c>
    </row>
    <row r="75" spans="2:3">
      <c r="B75" s="9">
        <f t="shared" si="1"/>
        <v>76</v>
      </c>
      <c r="C75" s="8">
        <v>4.0857999999999998E-2</v>
      </c>
    </row>
    <row r="76" spans="2:3">
      <c r="B76" s="9">
        <f t="shared" si="1"/>
        <v>77</v>
      </c>
      <c r="C76" s="8">
        <v>4.5171000000000003E-2</v>
      </c>
    </row>
    <row r="77" spans="2:3">
      <c r="B77" s="9">
        <f t="shared" si="1"/>
        <v>78</v>
      </c>
      <c r="C77" s="8">
        <v>5.0210999999999999E-2</v>
      </c>
    </row>
    <row r="78" spans="2:3">
      <c r="B78" s="9">
        <f t="shared" si="1"/>
        <v>79</v>
      </c>
      <c r="C78" s="8">
        <v>5.5861000000000001E-2</v>
      </c>
    </row>
    <row r="79" spans="2:3">
      <c r="B79" s="9">
        <f t="shared" si="1"/>
        <v>80</v>
      </c>
      <c r="C79" s="8">
        <v>6.2026999999999999E-2</v>
      </c>
    </row>
    <row r="80" spans="2:3">
      <c r="B80" s="9">
        <f t="shared" si="1"/>
        <v>81</v>
      </c>
      <c r="C80" s="8">
        <v>6.8614999999999995E-2</v>
      </c>
    </row>
    <row r="81" spans="2:3">
      <c r="B81" s="9">
        <f t="shared" si="1"/>
        <v>82</v>
      </c>
      <c r="C81" s="8">
        <v>7.5532000000000002E-2</v>
      </c>
    </row>
    <row r="82" spans="2:3">
      <c r="B82" s="9">
        <f t="shared" si="1"/>
        <v>83</v>
      </c>
      <c r="C82" s="8">
        <v>8.251E-2</v>
      </c>
    </row>
    <row r="83" spans="2:3">
      <c r="B83" s="9">
        <f t="shared" si="1"/>
        <v>84</v>
      </c>
      <c r="C83" s="8">
        <v>8.9612999999999998E-2</v>
      </c>
    </row>
    <row r="84" spans="2:3">
      <c r="B84" s="9">
        <f t="shared" si="1"/>
        <v>85</v>
      </c>
      <c r="C84" s="8">
        <v>9.7239999999999993E-2</v>
      </c>
    </row>
    <row r="85" spans="2:3">
      <c r="B85" s="9">
        <f t="shared" si="1"/>
        <v>86</v>
      </c>
      <c r="C85" s="8">
        <v>0.105792</v>
      </c>
    </row>
    <row r="86" spans="2:3">
      <c r="B86" s="9">
        <f t="shared" si="1"/>
        <v>87</v>
      </c>
      <c r="C86" s="8">
        <v>0.115671</v>
      </c>
    </row>
    <row r="87" spans="2:3">
      <c r="B87" s="9">
        <f t="shared" si="1"/>
        <v>88</v>
      </c>
      <c r="C87" s="8">
        <v>0.12698000000000001</v>
      </c>
    </row>
    <row r="88" spans="2:3">
      <c r="B88" s="9">
        <f t="shared" si="1"/>
        <v>89</v>
      </c>
      <c r="C88" s="8">
        <v>0.13945199999999999</v>
      </c>
    </row>
    <row r="89" spans="2:3">
      <c r="B89" s="9">
        <f t="shared" si="1"/>
        <v>90</v>
      </c>
      <c r="C89" s="8">
        <v>0.15293100000000001</v>
      </c>
    </row>
    <row r="90" spans="2:3">
      <c r="B90" s="9">
        <f t="shared" si="1"/>
        <v>91</v>
      </c>
      <c r="C90" s="8">
        <v>0.16725999999999999</v>
      </c>
    </row>
    <row r="91" spans="2:3">
      <c r="B91" s="9">
        <f t="shared" si="1"/>
        <v>92</v>
      </c>
      <c r="C91" s="8">
        <v>0.182281</v>
      </c>
    </row>
    <row r="92" spans="2:3">
      <c r="B92" s="9">
        <f t="shared" si="1"/>
        <v>93</v>
      </c>
      <c r="C92" s="8">
        <v>0.19839200000000001</v>
      </c>
    </row>
    <row r="93" spans="2:3">
      <c r="B93" s="9">
        <f t="shared" si="1"/>
        <v>94</v>
      </c>
      <c r="C93" s="8">
        <v>0.2157</v>
      </c>
    </row>
    <row r="94" spans="2:3">
      <c r="B94" s="9">
        <f t="shared" si="1"/>
        <v>95</v>
      </c>
      <c r="C94" s="8">
        <v>0.23360600000000001</v>
      </c>
    </row>
    <row r="95" spans="2:3">
      <c r="B95" s="9">
        <f t="shared" si="1"/>
        <v>96</v>
      </c>
      <c r="C95" s="8">
        <v>0.25151000000000001</v>
      </c>
    </row>
    <row r="96" spans="2:3">
      <c r="B96" s="9">
        <f t="shared" si="1"/>
        <v>97</v>
      </c>
      <c r="C96" s="8">
        <v>0.26881500000000003</v>
      </c>
    </row>
    <row r="97" spans="2:3">
      <c r="B97" s="9">
        <f t="shared" si="1"/>
        <v>98</v>
      </c>
      <c r="C97" s="8">
        <v>0.285277</v>
      </c>
    </row>
    <row r="98" spans="2:3">
      <c r="B98" s="9">
        <f t="shared" si="1"/>
        <v>99</v>
      </c>
      <c r="C98" s="8">
        <v>0.30129800000000001</v>
      </c>
    </row>
    <row r="99" spans="2:3">
      <c r="B99" s="9">
        <f t="shared" si="1"/>
        <v>100</v>
      </c>
      <c r="C99" s="8">
        <v>0.31723800000000002</v>
      </c>
    </row>
    <row r="100" spans="2:3">
      <c r="B100" s="9">
        <f t="shared" si="1"/>
        <v>101</v>
      </c>
      <c r="C100" s="8">
        <v>0.33346100000000001</v>
      </c>
    </row>
    <row r="101" spans="2:3">
      <c r="B101" s="9">
        <f t="shared" si="1"/>
        <v>102</v>
      </c>
      <c r="C101" s="8">
        <v>0.35032999999999997</v>
      </c>
    </row>
    <row r="102" spans="2:3">
      <c r="B102" s="9">
        <f t="shared" si="1"/>
        <v>103</v>
      </c>
      <c r="C102" s="8">
        <v>0.36854199999999998</v>
      </c>
    </row>
    <row r="103" spans="2:3">
      <c r="B103" s="9">
        <f t="shared" si="1"/>
        <v>104</v>
      </c>
      <c r="C103" s="8">
        <v>0.38785500000000001</v>
      </c>
    </row>
    <row r="104" spans="2:3">
      <c r="B104" s="9">
        <f t="shared" si="1"/>
        <v>105</v>
      </c>
      <c r="C104" s="8">
        <v>0.40722399999999997</v>
      </c>
    </row>
    <row r="105" spans="2:3">
      <c r="B105" s="9">
        <f t="shared" si="1"/>
        <v>106</v>
      </c>
      <c r="C105" s="8">
        <v>0.42559900000000001</v>
      </c>
    </row>
    <row r="106" spans="2:3">
      <c r="B106" s="9">
        <f t="shared" si="1"/>
        <v>107</v>
      </c>
      <c r="C106" s="8">
        <v>0.44193500000000002</v>
      </c>
    </row>
    <row r="107" spans="2:3">
      <c r="B107" s="9">
        <f t="shared" si="1"/>
        <v>108</v>
      </c>
      <c r="C107" s="8">
        <v>0.45755299999999999</v>
      </c>
    </row>
    <row r="108" spans="2:3">
      <c r="B108" s="9">
        <f t="shared" si="1"/>
        <v>109</v>
      </c>
      <c r="C108" s="8">
        <v>0.47315000000000002</v>
      </c>
    </row>
    <row r="109" spans="2:3">
      <c r="B109" s="9">
        <f t="shared" si="1"/>
        <v>110</v>
      </c>
      <c r="C109" s="8">
        <v>0.48674499999999998</v>
      </c>
    </row>
    <row r="110" spans="2:3">
      <c r="B110" s="9">
        <f t="shared" si="1"/>
        <v>111</v>
      </c>
      <c r="C110" s="8">
        <v>0.49635600000000002</v>
      </c>
    </row>
    <row r="111" spans="2:3">
      <c r="B111" s="9">
        <f t="shared" si="1"/>
        <v>112</v>
      </c>
      <c r="C111" s="8">
        <v>0.5</v>
      </c>
    </row>
    <row r="112" spans="2:3">
      <c r="B112" s="9">
        <f t="shared" si="1"/>
        <v>113</v>
      </c>
      <c r="C112" s="8">
        <v>0.5</v>
      </c>
    </row>
    <row r="113" spans="2:3">
      <c r="B113" s="9">
        <f t="shared" si="1"/>
        <v>114</v>
      </c>
      <c r="C113" s="8">
        <v>0.5</v>
      </c>
    </row>
    <row r="114" spans="2:3">
      <c r="B114" s="9">
        <f t="shared" si="1"/>
        <v>115</v>
      </c>
      <c r="C114" s="8">
        <v>0.5</v>
      </c>
    </row>
    <row r="115" spans="2:3">
      <c r="B115" s="9">
        <f t="shared" si="1"/>
        <v>116</v>
      </c>
      <c r="C115" s="8">
        <v>0.5</v>
      </c>
    </row>
    <row r="116" spans="2:3">
      <c r="B116" s="9">
        <f t="shared" si="1"/>
        <v>117</v>
      </c>
      <c r="C116" s="8">
        <v>0.5</v>
      </c>
    </row>
    <row r="117" spans="2:3">
      <c r="B117" s="9">
        <f t="shared" si="1"/>
        <v>118</v>
      </c>
      <c r="C117" s="8">
        <v>0.5</v>
      </c>
    </row>
    <row r="118" spans="2:3">
      <c r="B118" s="9">
        <f t="shared" si="1"/>
        <v>119</v>
      </c>
      <c r="C118" s="8">
        <v>0.5</v>
      </c>
    </row>
    <row r="119" spans="2:3">
      <c r="B119" s="9">
        <f t="shared" si="1"/>
        <v>120</v>
      </c>
      <c r="C119" s="8">
        <v>1</v>
      </c>
    </row>
    <row r="120" spans="2:3">
      <c r="B120" s="10"/>
    </row>
    <row r="121" spans="2:3">
      <c r="B121" s="10"/>
    </row>
    <row r="122" spans="2:3">
      <c r="B122" s="10"/>
    </row>
    <row r="123" spans="2:3">
      <c r="B123" s="10"/>
    </row>
    <row r="124" spans="2:3">
      <c r="B124" s="10"/>
    </row>
    <row r="125" spans="2:3">
      <c r="B125" s="10"/>
    </row>
    <row r="126" spans="2:3">
      <c r="B126" s="10"/>
    </row>
    <row r="127" spans="2:3">
      <c r="B127" s="10"/>
    </row>
    <row r="128" spans="2:3">
      <c r="B128" s="10"/>
    </row>
    <row r="129" spans="2:2">
      <c r="B129" s="10"/>
    </row>
  </sheetData>
  <mergeCells count="1">
    <mergeCell ref="B2:C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729D-97F1-4D42-BA11-F0F129F547B1}">
  <sheetPr filterMode="1">
    <pageSetUpPr fitToPage="1"/>
  </sheetPr>
  <dimension ref="A1:R62"/>
  <sheetViews>
    <sheetView zoomScale="125" workbookViewId="0">
      <selection activeCell="E15" sqref="E15"/>
    </sheetView>
  </sheetViews>
  <sheetFormatPr baseColWidth="10" defaultColWidth="8.83203125" defaultRowHeight="13"/>
  <cols>
    <col min="1" max="1" width="9.6640625" style="5" customWidth="1"/>
    <col min="2" max="2" width="20.33203125" style="5" bestFit="1" customWidth="1"/>
    <col min="3" max="3" width="14.6640625" style="5" customWidth="1"/>
    <col min="4" max="4" width="11.6640625" style="5" bestFit="1" customWidth="1"/>
    <col min="5" max="5" width="19.6640625" style="5" customWidth="1"/>
    <col min="6" max="6" width="13.6640625" style="5" bestFit="1" customWidth="1"/>
    <col min="7" max="7" width="11.33203125" style="5" bestFit="1" customWidth="1"/>
    <col min="8" max="9" width="11.33203125" style="5" customWidth="1"/>
    <col min="10" max="10" width="12.33203125" style="5" customWidth="1"/>
    <col min="11" max="11" width="11.33203125" style="5" customWidth="1"/>
    <col min="12" max="12" width="9.5" style="5" customWidth="1"/>
    <col min="13" max="13" width="8.33203125" style="5" bestFit="1" customWidth="1"/>
    <col min="14" max="14" width="15.1640625" style="5" bestFit="1" customWidth="1"/>
    <col min="15" max="15" width="14.33203125" style="5" bestFit="1" customWidth="1"/>
    <col min="16" max="16" width="11.1640625" style="5" customWidth="1"/>
    <col min="17" max="17" width="10.1640625" style="5" bestFit="1" customWidth="1"/>
    <col min="18" max="16384" width="8.83203125" style="5"/>
  </cols>
  <sheetData>
    <row r="1" spans="1:18" ht="28">
      <c r="A1" s="122"/>
      <c r="B1" s="122"/>
      <c r="C1" s="122"/>
      <c r="D1" s="122"/>
      <c r="E1" s="136" t="s">
        <v>119</v>
      </c>
      <c r="F1" s="137"/>
      <c r="G1" s="122"/>
      <c r="H1" s="50" t="s">
        <v>39</v>
      </c>
      <c r="I1" s="50" t="s">
        <v>32</v>
      </c>
      <c r="J1" s="52" t="s">
        <v>37</v>
      </c>
      <c r="K1" s="122"/>
      <c r="L1" s="122"/>
      <c r="M1" s="122"/>
      <c r="N1" s="122"/>
    </row>
    <row r="2" spans="1:18">
      <c r="A2" s="122"/>
      <c r="B2" s="122"/>
      <c r="C2" s="122"/>
      <c r="D2" s="122"/>
      <c r="E2" s="123" t="s">
        <v>120</v>
      </c>
      <c r="F2" s="135">
        <f>SUBTOTAL(3,A10:A62)</f>
        <v>15</v>
      </c>
      <c r="G2" s="122"/>
      <c r="H2" s="125" t="s">
        <v>121</v>
      </c>
      <c r="I2" s="125" t="s">
        <v>131</v>
      </c>
      <c r="J2" s="125" t="s">
        <v>44</v>
      </c>
      <c r="K2" s="122"/>
      <c r="L2" s="122"/>
      <c r="M2" s="122"/>
      <c r="N2" s="122"/>
    </row>
    <row r="3" spans="1:18">
      <c r="A3" s="122"/>
      <c r="B3" s="122"/>
      <c r="C3" s="122"/>
      <c r="D3" s="122"/>
      <c r="E3" s="123" t="s">
        <v>128</v>
      </c>
      <c r="F3" s="134">
        <f>SUBTOTAL(1,E10:E62)</f>
        <v>205973.33333333334</v>
      </c>
      <c r="G3" s="122"/>
      <c r="H3" s="125" t="s">
        <v>130</v>
      </c>
      <c r="I3" s="125" t="s">
        <v>131</v>
      </c>
      <c r="J3" s="125" t="s">
        <v>44</v>
      </c>
      <c r="K3" s="122"/>
      <c r="L3" s="122"/>
      <c r="M3" s="122"/>
      <c r="N3" s="122"/>
    </row>
    <row r="4" spans="1:18">
      <c r="A4" s="122"/>
      <c r="B4" s="122"/>
      <c r="C4" s="122"/>
      <c r="D4" s="122"/>
      <c r="E4" s="123" t="s">
        <v>129</v>
      </c>
      <c r="F4" s="134">
        <f>SUBTOTAL(9,F10:F62)</f>
        <v>1802400</v>
      </c>
      <c r="G4" s="122"/>
      <c r="H4" s="122"/>
      <c r="I4" s="122"/>
      <c r="J4" s="122"/>
      <c r="K4" s="122"/>
      <c r="L4" s="122"/>
      <c r="M4" s="122"/>
      <c r="N4" s="122"/>
    </row>
    <row r="5" spans="1:18" ht="14" thickBot="1">
      <c r="A5" s="122"/>
      <c r="B5" s="122"/>
      <c r="C5" s="122"/>
      <c r="D5" s="122"/>
      <c r="E5" s="127"/>
      <c r="F5" s="128"/>
      <c r="G5" s="122"/>
      <c r="H5" s="122"/>
      <c r="I5" s="122"/>
      <c r="J5" s="122"/>
      <c r="K5" s="122"/>
      <c r="L5" s="122"/>
      <c r="M5" s="122"/>
      <c r="N5" s="122"/>
    </row>
    <row r="6" spans="1:18" ht="16">
      <c r="A6" s="129" t="s">
        <v>27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8">
      <c r="A7" s="130">
        <v>42005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ht="14" thickBot="1"/>
    <row r="9" spans="1:18" ht="28">
      <c r="A9" s="49" t="s">
        <v>28</v>
      </c>
      <c r="B9" s="50" t="s">
        <v>29</v>
      </c>
      <c r="C9" s="51" t="s">
        <v>30</v>
      </c>
      <c r="D9" s="50" t="s">
        <v>31</v>
      </c>
      <c r="E9" s="50" t="s">
        <v>32</v>
      </c>
      <c r="F9" s="50" t="s">
        <v>33</v>
      </c>
      <c r="G9" s="50" t="s">
        <v>34</v>
      </c>
      <c r="H9" s="52" t="s">
        <v>35</v>
      </c>
      <c r="I9" s="52" t="s">
        <v>36</v>
      </c>
      <c r="J9" s="52" t="s">
        <v>37</v>
      </c>
      <c r="K9" s="52" t="s">
        <v>38</v>
      </c>
      <c r="L9" s="50" t="s">
        <v>39</v>
      </c>
      <c r="M9" s="50" t="s">
        <v>40</v>
      </c>
      <c r="N9" s="53" t="s">
        <v>41</v>
      </c>
      <c r="O9" s="53" t="s">
        <v>42</v>
      </c>
    </row>
    <row r="10" spans="1:18" ht="16" hidden="1">
      <c r="A10" s="54">
        <v>123491</v>
      </c>
      <c r="B10" s="55" t="s">
        <v>43</v>
      </c>
      <c r="C10" s="56">
        <v>24017</v>
      </c>
      <c r="D10" s="56">
        <v>34809</v>
      </c>
      <c r="E10" s="131">
        <v>250000</v>
      </c>
      <c r="F10" s="131">
        <v>230000</v>
      </c>
      <c r="G10" s="131">
        <v>210000</v>
      </c>
      <c r="H10" s="56"/>
      <c r="I10" s="131"/>
      <c r="J10" s="54" t="s">
        <v>44</v>
      </c>
      <c r="K10" s="54" t="s">
        <v>44</v>
      </c>
      <c r="L10" s="132">
        <f>($A$7-C10)/365.25</f>
        <v>49.248459958932237</v>
      </c>
      <c r="M10" s="132">
        <f>($A$7-D10)/365.25</f>
        <v>19.701574264202602</v>
      </c>
      <c r="N10" s="44">
        <f>AVERAGE(E10:G10)</f>
        <v>230000</v>
      </c>
      <c r="O10" s="133">
        <f>(E10/F10)-1</f>
        <v>8.6956521739130377E-2</v>
      </c>
      <c r="P10" s="44"/>
      <c r="Q10" s="44"/>
      <c r="R10" s="44"/>
    </row>
    <row r="11" spans="1:18" ht="16" hidden="1">
      <c r="A11" s="54">
        <v>144983</v>
      </c>
      <c r="B11" s="55" t="s">
        <v>45</v>
      </c>
      <c r="C11" s="56">
        <v>27601</v>
      </c>
      <c r="D11" s="56">
        <v>38001</v>
      </c>
      <c r="E11" s="131">
        <v>99000</v>
      </c>
      <c r="F11" s="131">
        <v>94300</v>
      </c>
      <c r="G11" s="131">
        <v>89800</v>
      </c>
      <c r="H11" s="56"/>
      <c r="I11" s="131"/>
      <c r="J11" s="54" t="s">
        <v>44</v>
      </c>
      <c r="K11" s="54" t="s">
        <v>44</v>
      </c>
      <c r="L11" s="132">
        <f t="shared" ref="L11:M62" si="0">($A$7-C11)/365.25</f>
        <v>39.436002737850785</v>
      </c>
      <c r="M11" s="132">
        <f t="shared" si="0"/>
        <v>10.962354551676933</v>
      </c>
      <c r="N11" s="44">
        <f t="shared" ref="N11:N62" si="1">AVERAGE(E11:G11)</f>
        <v>94366.666666666672</v>
      </c>
      <c r="O11" s="133">
        <f t="shared" ref="O11:O62" si="2">(E11/F11)-1</f>
        <v>4.9840933191940717E-2</v>
      </c>
      <c r="P11" s="44"/>
      <c r="Q11" s="44"/>
      <c r="R11" s="44"/>
    </row>
    <row r="12" spans="1:18" ht="16" hidden="1">
      <c r="A12" s="54">
        <v>187427</v>
      </c>
      <c r="B12" s="55" t="s">
        <v>46</v>
      </c>
      <c r="C12" s="56">
        <v>21170</v>
      </c>
      <c r="D12" s="56">
        <v>37975</v>
      </c>
      <c r="E12" s="131">
        <v>98000</v>
      </c>
      <c r="F12" s="131">
        <v>93300</v>
      </c>
      <c r="G12" s="131">
        <v>88900</v>
      </c>
      <c r="H12" s="56"/>
      <c r="I12" s="131"/>
      <c r="J12" s="54" t="s">
        <v>44</v>
      </c>
      <c r="K12" s="54" t="s">
        <v>44</v>
      </c>
      <c r="L12" s="132">
        <f t="shared" si="0"/>
        <v>57.043121149897331</v>
      </c>
      <c r="M12" s="132">
        <f t="shared" si="0"/>
        <v>11.033538672142368</v>
      </c>
      <c r="N12" s="44">
        <f t="shared" si="1"/>
        <v>93400</v>
      </c>
      <c r="O12" s="133">
        <f t="shared" si="2"/>
        <v>5.0375133976420239E-2</v>
      </c>
      <c r="P12" s="44"/>
      <c r="Q12" s="44"/>
      <c r="R12" s="44"/>
    </row>
    <row r="13" spans="1:18" ht="16" hidden="1">
      <c r="A13" s="54">
        <v>189508</v>
      </c>
      <c r="B13" s="55" t="s">
        <v>47</v>
      </c>
      <c r="C13" s="56">
        <v>30229</v>
      </c>
      <c r="D13" s="56">
        <v>35020</v>
      </c>
      <c r="E13" s="131">
        <v>97000</v>
      </c>
      <c r="F13" s="131">
        <v>92400</v>
      </c>
      <c r="G13" s="131">
        <v>88000</v>
      </c>
      <c r="H13" s="56"/>
      <c r="I13" s="131"/>
      <c r="J13" s="54" t="s">
        <v>44</v>
      </c>
      <c r="K13" s="54" t="s">
        <v>44</v>
      </c>
      <c r="L13" s="132">
        <f t="shared" si="0"/>
        <v>32.240930869267622</v>
      </c>
      <c r="M13" s="132">
        <f t="shared" si="0"/>
        <v>19.123887748117728</v>
      </c>
      <c r="N13" s="44">
        <f t="shared" si="1"/>
        <v>92466.666666666672</v>
      </c>
      <c r="O13" s="133">
        <f t="shared" si="2"/>
        <v>4.9783549783549708E-2</v>
      </c>
      <c r="P13" s="44"/>
      <c r="Q13" s="44"/>
      <c r="R13" s="44"/>
    </row>
    <row r="14" spans="1:18" ht="16" hidden="1">
      <c r="A14" s="54">
        <v>199741</v>
      </c>
      <c r="B14" s="55" t="s">
        <v>48</v>
      </c>
      <c r="C14" s="56">
        <v>16439</v>
      </c>
      <c r="D14" s="56">
        <v>35929</v>
      </c>
      <c r="E14" s="131">
        <v>96000</v>
      </c>
      <c r="F14" s="131">
        <v>91400</v>
      </c>
      <c r="G14" s="131">
        <v>87100</v>
      </c>
      <c r="H14" s="56"/>
      <c r="I14" s="131"/>
      <c r="J14" s="54" t="s">
        <v>44</v>
      </c>
      <c r="K14" s="54" t="s">
        <v>44</v>
      </c>
      <c r="L14" s="132">
        <f t="shared" si="0"/>
        <v>69.995893223819309</v>
      </c>
      <c r="M14" s="132">
        <f t="shared" si="0"/>
        <v>16.635181382614647</v>
      </c>
      <c r="N14" s="44">
        <f t="shared" si="1"/>
        <v>91500</v>
      </c>
      <c r="O14" s="133">
        <f t="shared" si="2"/>
        <v>5.032822757111588E-2</v>
      </c>
      <c r="P14" s="44"/>
      <c r="Q14" s="44"/>
      <c r="R14" s="44"/>
    </row>
    <row r="15" spans="1:18" ht="16" hidden="1">
      <c r="A15" s="54">
        <v>205217</v>
      </c>
      <c r="B15" s="55" t="s">
        <v>49</v>
      </c>
      <c r="C15" s="56">
        <v>17620</v>
      </c>
      <c r="D15" s="56">
        <v>34867</v>
      </c>
      <c r="E15" s="131">
        <v>95000</v>
      </c>
      <c r="F15" s="131">
        <v>90500</v>
      </c>
      <c r="G15" s="131">
        <v>86200</v>
      </c>
      <c r="H15" s="56"/>
      <c r="I15" s="131"/>
      <c r="J15" s="54" t="s">
        <v>44</v>
      </c>
      <c r="K15" s="54" t="s">
        <v>44</v>
      </c>
      <c r="L15" s="132">
        <f t="shared" si="0"/>
        <v>66.762491444216295</v>
      </c>
      <c r="M15" s="132">
        <f t="shared" si="0"/>
        <v>19.54277891854894</v>
      </c>
      <c r="N15" s="44">
        <f t="shared" si="1"/>
        <v>90566.666666666672</v>
      </c>
      <c r="O15" s="133">
        <f t="shared" si="2"/>
        <v>4.9723756906077332E-2</v>
      </c>
      <c r="P15" s="44"/>
      <c r="Q15" s="44"/>
      <c r="R15" s="44"/>
    </row>
    <row r="16" spans="1:18" ht="16">
      <c r="A16" s="54">
        <v>206418</v>
      </c>
      <c r="B16" s="55" t="s">
        <v>50</v>
      </c>
      <c r="C16" s="56">
        <v>20874</v>
      </c>
      <c r="D16" s="56">
        <v>40497</v>
      </c>
      <c r="E16" s="131">
        <v>320000</v>
      </c>
      <c r="F16" s="131">
        <v>32000</v>
      </c>
      <c r="G16" s="131"/>
      <c r="H16" s="56"/>
      <c r="I16" s="131"/>
      <c r="J16" s="54" t="s">
        <v>44</v>
      </c>
      <c r="K16" s="54" t="s">
        <v>44</v>
      </c>
      <c r="L16" s="132">
        <f t="shared" si="0"/>
        <v>57.85352498288843</v>
      </c>
      <c r="M16" s="132">
        <f t="shared" si="0"/>
        <v>4.128678986995209</v>
      </c>
      <c r="N16" s="44">
        <f t="shared" si="1"/>
        <v>176000</v>
      </c>
      <c r="O16" s="133">
        <f t="shared" si="2"/>
        <v>9</v>
      </c>
      <c r="P16" s="44"/>
      <c r="Q16" s="44"/>
      <c r="R16" s="44"/>
    </row>
    <row r="17" spans="1:18" ht="16" hidden="1">
      <c r="A17" s="54">
        <v>218201</v>
      </c>
      <c r="B17" s="55" t="s">
        <v>51</v>
      </c>
      <c r="C17" s="56">
        <v>15818</v>
      </c>
      <c r="D17" s="56">
        <v>35362</v>
      </c>
      <c r="E17" s="131">
        <v>93000</v>
      </c>
      <c r="F17" s="131">
        <v>88600</v>
      </c>
      <c r="G17" s="131">
        <v>84400</v>
      </c>
      <c r="H17" s="56"/>
      <c r="I17" s="131"/>
      <c r="J17" s="54" t="s">
        <v>44</v>
      </c>
      <c r="K17" s="54" t="s">
        <v>44</v>
      </c>
      <c r="L17" s="132">
        <f t="shared" si="0"/>
        <v>71.696098562628336</v>
      </c>
      <c r="M17" s="132">
        <f t="shared" si="0"/>
        <v>18.187542778918548</v>
      </c>
      <c r="N17" s="44">
        <f t="shared" si="1"/>
        <v>88666.666666666672</v>
      </c>
      <c r="O17" s="133">
        <f t="shared" si="2"/>
        <v>4.9661399548532659E-2</v>
      </c>
      <c r="P17" s="44"/>
      <c r="Q17" s="44"/>
      <c r="R17" s="44"/>
    </row>
    <row r="18" spans="1:18" ht="16" hidden="1">
      <c r="A18" s="54">
        <v>225139</v>
      </c>
      <c r="B18" s="55" t="s">
        <v>52</v>
      </c>
      <c r="C18" s="56">
        <v>33987</v>
      </c>
      <c r="D18" s="56">
        <v>41074</v>
      </c>
      <c r="E18" s="131">
        <v>92000</v>
      </c>
      <c r="F18" s="131">
        <v>40000</v>
      </c>
      <c r="G18" s="131"/>
      <c r="H18" s="56"/>
      <c r="I18" s="131"/>
      <c r="J18" s="54" t="s">
        <v>44</v>
      </c>
      <c r="K18" s="54" t="s">
        <v>44</v>
      </c>
      <c r="L18" s="132">
        <f t="shared" si="0"/>
        <v>21.952087611225188</v>
      </c>
      <c r="M18" s="132">
        <f t="shared" si="0"/>
        <v>2.5489390828199863</v>
      </c>
      <c r="N18" s="44">
        <f t="shared" si="1"/>
        <v>66000</v>
      </c>
      <c r="O18" s="133">
        <f t="shared" si="2"/>
        <v>1.2999999999999998</v>
      </c>
      <c r="P18" s="44"/>
      <c r="Q18" s="44"/>
      <c r="R18" s="44"/>
    </row>
    <row r="19" spans="1:18" ht="16" hidden="1">
      <c r="A19" s="54">
        <v>232072</v>
      </c>
      <c r="B19" s="55" t="s">
        <v>53</v>
      </c>
      <c r="C19" s="56">
        <v>24290</v>
      </c>
      <c r="D19" s="56">
        <v>39634</v>
      </c>
      <c r="E19" s="131">
        <v>91000</v>
      </c>
      <c r="F19" s="131">
        <v>86700</v>
      </c>
      <c r="G19" s="131">
        <v>82500</v>
      </c>
      <c r="H19" s="56"/>
      <c r="I19" s="131"/>
      <c r="J19" s="54" t="s">
        <v>44</v>
      </c>
      <c r="K19" s="54" t="s">
        <v>44</v>
      </c>
      <c r="L19" s="132">
        <f t="shared" si="0"/>
        <v>48.501026694045173</v>
      </c>
      <c r="M19" s="132">
        <f t="shared" si="0"/>
        <v>6.491444216290212</v>
      </c>
      <c r="N19" s="44">
        <f t="shared" si="1"/>
        <v>86733.333333333328</v>
      </c>
      <c r="O19" s="133">
        <f t="shared" si="2"/>
        <v>4.9596309111880066E-2</v>
      </c>
      <c r="P19" s="44"/>
      <c r="Q19" s="44"/>
      <c r="R19" s="44"/>
    </row>
    <row r="20" spans="1:18" ht="16" hidden="1">
      <c r="A20" s="54">
        <v>250067</v>
      </c>
      <c r="B20" s="55" t="s">
        <v>54</v>
      </c>
      <c r="C20" s="56">
        <v>21975</v>
      </c>
      <c r="D20" s="56">
        <v>40073</v>
      </c>
      <c r="E20" s="131">
        <v>90000</v>
      </c>
      <c r="F20" s="131">
        <v>85700</v>
      </c>
      <c r="G20" s="131">
        <v>81600</v>
      </c>
      <c r="H20" s="56"/>
      <c r="I20" s="131"/>
      <c r="J20" s="54" t="s">
        <v>44</v>
      </c>
      <c r="K20" s="54" t="s">
        <v>44</v>
      </c>
      <c r="L20" s="132">
        <f t="shared" si="0"/>
        <v>54.839151266255989</v>
      </c>
      <c r="M20" s="132">
        <f t="shared" si="0"/>
        <v>5.28952772073922</v>
      </c>
      <c r="N20" s="44">
        <f t="shared" si="1"/>
        <v>85766.666666666672</v>
      </c>
      <c r="O20" s="133">
        <f t="shared" si="2"/>
        <v>5.0175029171528607E-2</v>
      </c>
      <c r="P20" s="44"/>
      <c r="Q20" s="44"/>
      <c r="R20" s="44"/>
    </row>
    <row r="21" spans="1:18" ht="16" hidden="1">
      <c r="A21" s="54">
        <v>253862</v>
      </c>
      <c r="B21" s="55" t="s">
        <v>56</v>
      </c>
      <c r="C21" s="56">
        <v>23332</v>
      </c>
      <c r="D21" s="56">
        <v>40339</v>
      </c>
      <c r="E21" s="131">
        <v>89000</v>
      </c>
      <c r="F21" s="131">
        <v>84800</v>
      </c>
      <c r="G21" s="131">
        <v>80700</v>
      </c>
      <c r="H21" s="56"/>
      <c r="I21" s="131"/>
      <c r="J21" s="54" t="s">
        <v>44</v>
      </c>
      <c r="K21" s="54" t="s">
        <v>44</v>
      </c>
      <c r="L21" s="132">
        <f t="shared" si="0"/>
        <v>51.123887748117724</v>
      </c>
      <c r="M21" s="132">
        <f t="shared" si="0"/>
        <v>4.561259411362081</v>
      </c>
      <c r="N21" s="44">
        <f t="shared" si="1"/>
        <v>84833.333333333328</v>
      </c>
      <c r="O21" s="133">
        <f t="shared" si="2"/>
        <v>4.952830188679247E-2</v>
      </c>
      <c r="P21" s="44"/>
      <c r="Q21" s="44"/>
      <c r="R21" s="44"/>
    </row>
    <row r="22" spans="1:18" ht="16" hidden="1">
      <c r="A22" s="54">
        <v>255179</v>
      </c>
      <c r="B22" s="55" t="s">
        <v>57</v>
      </c>
      <c r="C22" s="56">
        <v>22281</v>
      </c>
      <c r="D22" s="56">
        <v>40774</v>
      </c>
      <c r="E22" s="131">
        <v>88000</v>
      </c>
      <c r="F22" s="131">
        <v>83800</v>
      </c>
      <c r="G22" s="131">
        <v>40000</v>
      </c>
      <c r="H22" s="56"/>
      <c r="I22" s="131"/>
      <c r="J22" s="54" t="s">
        <v>44</v>
      </c>
      <c r="K22" s="54" t="s">
        <v>44</v>
      </c>
      <c r="L22" s="132">
        <f t="shared" si="0"/>
        <v>54.001368925393564</v>
      </c>
      <c r="M22" s="132">
        <f t="shared" si="0"/>
        <v>3.3702943189596168</v>
      </c>
      <c r="N22" s="44">
        <f t="shared" si="1"/>
        <v>70600</v>
      </c>
      <c r="O22" s="133">
        <f t="shared" si="2"/>
        <v>5.0119331742243478E-2</v>
      </c>
      <c r="P22" s="44"/>
      <c r="Q22" s="44"/>
      <c r="R22" s="44"/>
    </row>
    <row r="23" spans="1:18" ht="16" hidden="1">
      <c r="A23" s="54">
        <v>258130</v>
      </c>
      <c r="B23" s="55" t="s">
        <v>58</v>
      </c>
      <c r="C23" s="56">
        <v>29124</v>
      </c>
      <c r="D23" s="56">
        <v>29006</v>
      </c>
      <c r="E23" s="131">
        <v>87000</v>
      </c>
      <c r="F23" s="131">
        <v>82900</v>
      </c>
      <c r="G23" s="131">
        <v>78900</v>
      </c>
      <c r="H23" s="56"/>
      <c r="I23" s="131"/>
      <c r="J23" s="54" t="s">
        <v>44</v>
      </c>
      <c r="K23" s="54" t="s">
        <v>44</v>
      </c>
      <c r="L23" s="132">
        <f t="shared" si="0"/>
        <v>35.266255989048595</v>
      </c>
      <c r="M23" s="132">
        <f t="shared" si="0"/>
        <v>35.589322381930188</v>
      </c>
      <c r="N23" s="44">
        <f t="shared" si="1"/>
        <v>82933.333333333328</v>
      </c>
      <c r="O23" s="133">
        <f t="shared" si="2"/>
        <v>4.9457177322074886E-2</v>
      </c>
      <c r="P23" s="44"/>
      <c r="Q23" s="44"/>
      <c r="R23" s="44"/>
    </row>
    <row r="24" spans="1:18" ht="16" hidden="1">
      <c r="A24" s="54">
        <v>286491</v>
      </c>
      <c r="B24" s="55" t="s">
        <v>59</v>
      </c>
      <c r="C24" s="56">
        <v>16018</v>
      </c>
      <c r="D24" s="56">
        <v>31071</v>
      </c>
      <c r="E24" s="131">
        <v>86000</v>
      </c>
      <c r="F24" s="131">
        <v>81900</v>
      </c>
      <c r="G24" s="131">
        <v>78000</v>
      </c>
      <c r="H24" s="56"/>
      <c r="I24" s="131"/>
      <c r="J24" s="54" t="s">
        <v>44</v>
      </c>
      <c r="K24" s="54" t="s">
        <v>44</v>
      </c>
      <c r="L24" s="132">
        <f t="shared" si="0"/>
        <v>71.148528405201915</v>
      </c>
      <c r="M24" s="132">
        <f t="shared" si="0"/>
        <v>29.935660506502394</v>
      </c>
      <c r="N24" s="44">
        <f t="shared" si="1"/>
        <v>81966.666666666672</v>
      </c>
      <c r="O24" s="133">
        <f t="shared" si="2"/>
        <v>5.0061050061050105E-2</v>
      </c>
      <c r="P24" s="44"/>
      <c r="Q24" s="44"/>
      <c r="R24" s="44"/>
    </row>
    <row r="25" spans="1:18" ht="16" hidden="1">
      <c r="A25" s="54">
        <v>290999</v>
      </c>
      <c r="B25" s="55" t="s">
        <v>60</v>
      </c>
      <c r="C25" s="56">
        <v>25991</v>
      </c>
      <c r="D25" s="56">
        <v>41600</v>
      </c>
      <c r="E25" s="131">
        <v>85000</v>
      </c>
      <c r="F25" s="131">
        <v>2000</v>
      </c>
      <c r="G25" s="131"/>
      <c r="H25" s="56"/>
      <c r="I25" s="131"/>
      <c r="J25" s="54" t="s">
        <v>44</v>
      </c>
      <c r="K25" s="54"/>
      <c r="L25" s="132">
        <f t="shared" si="0"/>
        <v>43.843942505133469</v>
      </c>
      <c r="M25" s="132">
        <f t="shared" si="0"/>
        <v>1.108829568788501</v>
      </c>
      <c r="N25" s="44">
        <f t="shared" si="1"/>
        <v>43500</v>
      </c>
      <c r="O25" s="133">
        <f t="shared" si="2"/>
        <v>41.5</v>
      </c>
      <c r="P25" s="44"/>
      <c r="Q25" s="44"/>
      <c r="R25" s="44"/>
    </row>
    <row r="26" spans="1:18" ht="16" hidden="1">
      <c r="A26" s="54">
        <v>300843</v>
      </c>
      <c r="B26" s="55" t="s">
        <v>61</v>
      </c>
      <c r="C26" s="56">
        <v>17659</v>
      </c>
      <c r="D26" s="56">
        <v>31876</v>
      </c>
      <c r="E26" s="131">
        <v>84000</v>
      </c>
      <c r="F26" s="131">
        <v>80000</v>
      </c>
      <c r="G26" s="131">
        <v>76200</v>
      </c>
      <c r="H26" s="56"/>
      <c r="I26" s="131"/>
      <c r="J26" s="54" t="s">
        <v>44</v>
      </c>
      <c r="K26" s="54" t="s">
        <v>44</v>
      </c>
      <c r="L26" s="132">
        <f t="shared" si="0"/>
        <v>66.655715263518132</v>
      </c>
      <c r="M26" s="132">
        <f t="shared" si="0"/>
        <v>27.731690622861056</v>
      </c>
      <c r="N26" s="44">
        <f t="shared" si="1"/>
        <v>80066.666666666672</v>
      </c>
      <c r="O26" s="133">
        <f t="shared" si="2"/>
        <v>5.0000000000000044E-2</v>
      </c>
      <c r="P26" s="44"/>
      <c r="Q26" s="44"/>
      <c r="R26" s="44"/>
    </row>
    <row r="27" spans="1:18" ht="16">
      <c r="A27" s="54">
        <v>302798</v>
      </c>
      <c r="B27" s="55" t="s">
        <v>62</v>
      </c>
      <c r="C27" s="56">
        <v>28924</v>
      </c>
      <c r="D27" s="56">
        <v>35009</v>
      </c>
      <c r="E27" s="131">
        <v>300000</v>
      </c>
      <c r="F27" s="131">
        <v>276000</v>
      </c>
      <c r="G27" s="131">
        <v>252000</v>
      </c>
      <c r="H27" s="56"/>
      <c r="I27" s="131"/>
      <c r="J27" s="54" t="s">
        <v>44</v>
      </c>
      <c r="K27" s="54" t="s">
        <v>44</v>
      </c>
      <c r="L27" s="132">
        <f t="shared" si="0"/>
        <v>35.813826146475016</v>
      </c>
      <c r="M27" s="132">
        <f t="shared" si="0"/>
        <v>19.154004106776181</v>
      </c>
      <c r="N27" s="44">
        <f t="shared" si="1"/>
        <v>276000</v>
      </c>
      <c r="O27" s="133">
        <f t="shared" si="2"/>
        <v>8.6956521739130377E-2</v>
      </c>
      <c r="P27" s="44"/>
      <c r="Q27" s="44"/>
      <c r="R27" s="44"/>
    </row>
    <row r="28" spans="1:18" ht="16">
      <c r="A28" s="54">
        <v>310267</v>
      </c>
      <c r="B28" s="55" t="s">
        <v>63</v>
      </c>
      <c r="C28" s="56">
        <v>23532</v>
      </c>
      <c r="D28" s="56">
        <v>38201</v>
      </c>
      <c r="E28" s="131">
        <v>118800</v>
      </c>
      <c r="F28" s="131">
        <v>113100</v>
      </c>
      <c r="G28" s="131">
        <v>107800</v>
      </c>
      <c r="H28" s="56"/>
      <c r="I28" s="131"/>
      <c r="J28" s="54" t="s">
        <v>44</v>
      </c>
      <c r="K28" s="54" t="s">
        <v>44</v>
      </c>
      <c r="L28" s="132">
        <f t="shared" si="0"/>
        <v>50.57631759069131</v>
      </c>
      <c r="M28" s="132">
        <f t="shared" si="0"/>
        <v>10.414784394250514</v>
      </c>
      <c r="N28" s="44">
        <f t="shared" si="1"/>
        <v>113233.33333333333</v>
      </c>
      <c r="O28" s="133">
        <f t="shared" si="2"/>
        <v>5.0397877984084793E-2</v>
      </c>
      <c r="P28" s="44"/>
      <c r="Q28" s="44"/>
      <c r="R28" s="44"/>
    </row>
    <row r="29" spans="1:18" ht="16">
      <c r="A29" s="54">
        <v>313615</v>
      </c>
      <c r="B29" s="55" t="s">
        <v>64</v>
      </c>
      <c r="C29" s="56">
        <v>34187</v>
      </c>
      <c r="D29" s="56">
        <v>38175</v>
      </c>
      <c r="E29" s="131">
        <v>117600</v>
      </c>
      <c r="F29" s="131">
        <v>112000</v>
      </c>
      <c r="G29" s="131">
        <v>106700</v>
      </c>
      <c r="H29" s="56"/>
      <c r="I29" s="131"/>
      <c r="J29" s="54" t="s">
        <v>44</v>
      </c>
      <c r="K29" s="54" t="s">
        <v>44</v>
      </c>
      <c r="L29" s="132">
        <f t="shared" si="0"/>
        <v>21.404517453798768</v>
      </c>
      <c r="M29" s="132">
        <f t="shared" si="0"/>
        <v>10.485968514715948</v>
      </c>
      <c r="N29" s="44">
        <f t="shared" si="1"/>
        <v>112100</v>
      </c>
      <c r="O29" s="133">
        <f t="shared" si="2"/>
        <v>5.0000000000000044E-2</v>
      </c>
      <c r="P29" s="44"/>
      <c r="Q29" s="44"/>
      <c r="R29" s="44"/>
    </row>
    <row r="30" spans="1:18" ht="16" hidden="1">
      <c r="A30" s="54">
        <v>320387</v>
      </c>
      <c r="B30" s="55" t="s">
        <v>65</v>
      </c>
      <c r="C30" s="56">
        <v>25791</v>
      </c>
      <c r="D30" s="56">
        <v>35220</v>
      </c>
      <c r="E30" s="131">
        <v>116400</v>
      </c>
      <c r="F30" s="131">
        <v>110900</v>
      </c>
      <c r="G30" s="131">
        <v>105600</v>
      </c>
      <c r="H30" s="56"/>
      <c r="I30" s="131"/>
      <c r="J30" s="54" t="s">
        <v>44</v>
      </c>
      <c r="K30" s="54" t="s">
        <v>44</v>
      </c>
      <c r="L30" s="132">
        <f t="shared" si="0"/>
        <v>44.39151266255989</v>
      </c>
      <c r="M30" s="132">
        <f t="shared" si="0"/>
        <v>18.576317590691307</v>
      </c>
      <c r="N30" s="44">
        <f t="shared" si="1"/>
        <v>110966.66666666667</v>
      </c>
      <c r="O30" s="133">
        <f t="shared" si="2"/>
        <v>4.9594229035166748E-2</v>
      </c>
      <c r="P30" s="44"/>
      <c r="Q30" s="44"/>
      <c r="R30" s="44"/>
    </row>
    <row r="31" spans="1:18" ht="16">
      <c r="A31" s="54">
        <v>340436</v>
      </c>
      <c r="B31" s="55" t="s">
        <v>66</v>
      </c>
      <c r="C31" s="56">
        <v>27791</v>
      </c>
      <c r="D31" s="56">
        <v>36129</v>
      </c>
      <c r="E31" s="131">
        <v>115200</v>
      </c>
      <c r="F31" s="131">
        <v>109700</v>
      </c>
      <c r="G31" s="131">
        <v>104500</v>
      </c>
      <c r="H31" s="56"/>
      <c r="I31" s="131"/>
      <c r="J31" s="54" t="s">
        <v>44</v>
      </c>
      <c r="K31" s="54" t="s">
        <v>44</v>
      </c>
      <c r="L31" s="132">
        <f t="shared" si="0"/>
        <v>38.91581108829569</v>
      </c>
      <c r="M31" s="132">
        <f t="shared" si="0"/>
        <v>16.087611225188226</v>
      </c>
      <c r="N31" s="44">
        <f t="shared" si="1"/>
        <v>109800</v>
      </c>
      <c r="O31" s="133">
        <f t="shared" si="2"/>
        <v>5.0136736554238892E-2</v>
      </c>
      <c r="P31" s="44"/>
      <c r="Q31" s="44"/>
      <c r="R31" s="44"/>
    </row>
    <row r="32" spans="1:18" ht="16" hidden="1">
      <c r="A32" s="54">
        <v>345767</v>
      </c>
      <c r="B32" s="55" t="s">
        <v>67</v>
      </c>
      <c r="C32" s="56">
        <v>24217</v>
      </c>
      <c r="D32" s="56">
        <v>35067</v>
      </c>
      <c r="E32" s="131">
        <v>114000</v>
      </c>
      <c r="F32" s="131">
        <v>108600</v>
      </c>
      <c r="G32" s="131">
        <v>103400</v>
      </c>
      <c r="H32" s="56"/>
      <c r="I32" s="131"/>
      <c r="J32" s="54" t="s">
        <v>44</v>
      </c>
      <c r="K32" s="54" t="s">
        <v>44</v>
      </c>
      <c r="L32" s="132">
        <f t="shared" si="0"/>
        <v>48.700889801505816</v>
      </c>
      <c r="M32" s="132">
        <f t="shared" si="0"/>
        <v>18.99520876112252</v>
      </c>
      <c r="N32" s="44">
        <f t="shared" si="1"/>
        <v>108666.66666666667</v>
      </c>
      <c r="O32" s="133">
        <f t="shared" si="2"/>
        <v>4.9723756906077332E-2</v>
      </c>
      <c r="P32" s="44"/>
      <c r="Q32" s="44"/>
      <c r="R32" s="44"/>
    </row>
    <row r="33" spans="1:18" ht="16">
      <c r="A33" s="54">
        <v>352244</v>
      </c>
      <c r="B33" s="55" t="s">
        <v>68</v>
      </c>
      <c r="C33" s="56">
        <v>21370</v>
      </c>
      <c r="D33" s="56">
        <v>41429</v>
      </c>
      <c r="E33" s="131">
        <v>384000</v>
      </c>
      <c r="F33" s="131">
        <v>38400</v>
      </c>
      <c r="G33" s="131"/>
      <c r="H33" s="56"/>
      <c r="I33" s="131"/>
      <c r="J33" s="54" t="s">
        <v>44</v>
      </c>
      <c r="K33" s="54"/>
      <c r="L33" s="132">
        <f t="shared" si="0"/>
        <v>56.495550992470911</v>
      </c>
      <c r="M33" s="132">
        <f t="shared" si="0"/>
        <v>1.5770020533880904</v>
      </c>
      <c r="N33" s="44">
        <f t="shared" si="1"/>
        <v>211200</v>
      </c>
      <c r="O33" s="133">
        <f t="shared" si="2"/>
        <v>9</v>
      </c>
      <c r="P33" s="44"/>
      <c r="Q33" s="44"/>
      <c r="R33" s="44"/>
    </row>
    <row r="34" spans="1:18" ht="16">
      <c r="A34" s="54">
        <v>357982</v>
      </c>
      <c r="B34" s="55" t="s">
        <v>69</v>
      </c>
      <c r="C34" s="56">
        <v>17820</v>
      </c>
      <c r="D34" s="56">
        <v>35562</v>
      </c>
      <c r="E34" s="131">
        <v>111600</v>
      </c>
      <c r="F34" s="131">
        <v>106300</v>
      </c>
      <c r="G34" s="131">
        <v>101200</v>
      </c>
      <c r="H34" s="56"/>
      <c r="I34" s="131"/>
      <c r="J34" s="54" t="s">
        <v>44</v>
      </c>
      <c r="K34" s="54" t="s">
        <v>44</v>
      </c>
      <c r="L34" s="132">
        <f t="shared" si="0"/>
        <v>66.214921286789874</v>
      </c>
      <c r="M34" s="132">
        <f t="shared" si="0"/>
        <v>17.639972621492127</v>
      </c>
      <c r="N34" s="44">
        <f t="shared" si="1"/>
        <v>106366.66666666667</v>
      </c>
      <c r="O34" s="133">
        <f t="shared" si="2"/>
        <v>4.9858889934148554E-2</v>
      </c>
      <c r="P34" s="44"/>
      <c r="Q34" s="44"/>
      <c r="R34" s="44"/>
    </row>
    <row r="35" spans="1:18" ht="16">
      <c r="A35" s="54">
        <v>369257</v>
      </c>
      <c r="B35" s="55" t="s">
        <v>70</v>
      </c>
      <c r="C35" s="56">
        <v>3651</v>
      </c>
      <c r="D35" s="56">
        <v>41274</v>
      </c>
      <c r="E35" s="131">
        <v>110400</v>
      </c>
      <c r="F35" s="131">
        <v>48000</v>
      </c>
      <c r="G35" s="131"/>
      <c r="H35" s="56"/>
      <c r="I35" s="131"/>
      <c r="J35" s="54" t="s">
        <v>44</v>
      </c>
      <c r="K35" s="54" t="s">
        <v>44</v>
      </c>
      <c r="L35" s="132">
        <f t="shared" si="0"/>
        <v>105.00752908966462</v>
      </c>
      <c r="M35" s="132">
        <f t="shared" si="0"/>
        <v>2.001368925393566</v>
      </c>
      <c r="N35" s="44">
        <f t="shared" si="1"/>
        <v>79200</v>
      </c>
      <c r="O35" s="133">
        <f t="shared" si="2"/>
        <v>1.2999999999999998</v>
      </c>
      <c r="P35" s="44"/>
      <c r="Q35" s="44"/>
      <c r="R35" s="44"/>
    </row>
    <row r="36" spans="1:18" ht="16" hidden="1">
      <c r="A36" s="54">
        <v>375122</v>
      </c>
      <c r="B36" s="55" t="s">
        <v>71</v>
      </c>
      <c r="C36" s="56">
        <v>17859</v>
      </c>
      <c r="D36" s="56">
        <v>39834</v>
      </c>
      <c r="E36" s="131">
        <v>109200</v>
      </c>
      <c r="F36" s="131">
        <v>104000</v>
      </c>
      <c r="G36" s="131">
        <v>99000</v>
      </c>
      <c r="H36" s="56"/>
      <c r="I36" s="131"/>
      <c r="J36" s="54" t="s">
        <v>44</v>
      </c>
      <c r="K36" s="54" t="s">
        <v>44</v>
      </c>
      <c r="L36" s="132">
        <f t="shared" si="0"/>
        <v>66.108145106091712</v>
      </c>
      <c r="M36" s="132">
        <f t="shared" si="0"/>
        <v>5.9438740588637922</v>
      </c>
      <c r="N36" s="44">
        <f t="shared" si="1"/>
        <v>104066.66666666667</v>
      </c>
      <c r="O36" s="133">
        <f t="shared" si="2"/>
        <v>5.0000000000000044E-2</v>
      </c>
      <c r="P36" s="44"/>
      <c r="Q36" s="44"/>
      <c r="R36" s="44"/>
    </row>
    <row r="37" spans="1:18" ht="16" hidden="1">
      <c r="A37" s="54">
        <v>406300</v>
      </c>
      <c r="B37" s="55" t="s">
        <v>72</v>
      </c>
      <c r="C37" s="56">
        <v>1</v>
      </c>
      <c r="D37" s="56">
        <v>40273</v>
      </c>
      <c r="E37" s="131">
        <v>108000</v>
      </c>
      <c r="F37" s="131">
        <v>102900</v>
      </c>
      <c r="G37" s="131">
        <v>98000</v>
      </c>
      <c r="H37" s="56"/>
      <c r="I37" s="131"/>
      <c r="J37" s="54" t="s">
        <v>44</v>
      </c>
      <c r="K37" s="54" t="s">
        <v>44</v>
      </c>
      <c r="L37" s="132">
        <f t="shared" si="0"/>
        <v>115.00068446269678</v>
      </c>
      <c r="M37" s="132">
        <f t="shared" si="0"/>
        <v>4.7419575633127993</v>
      </c>
      <c r="N37" s="44">
        <f t="shared" si="1"/>
        <v>102966.66666666667</v>
      </c>
      <c r="O37" s="133">
        <f t="shared" si="2"/>
        <v>4.9562682215743337E-2</v>
      </c>
      <c r="P37" s="44"/>
      <c r="Q37" s="44"/>
      <c r="R37" s="44"/>
    </row>
    <row r="38" spans="1:18" ht="16" hidden="1">
      <c r="A38" s="54">
        <v>422365</v>
      </c>
      <c r="B38" s="55" t="s">
        <v>73</v>
      </c>
      <c r="C38" s="56">
        <v>21074</v>
      </c>
      <c r="D38" s="56">
        <v>40539</v>
      </c>
      <c r="E38" s="131">
        <v>106800</v>
      </c>
      <c r="F38" s="131">
        <v>101700</v>
      </c>
      <c r="G38" s="131">
        <v>96900</v>
      </c>
      <c r="H38" s="56"/>
      <c r="I38" s="131"/>
      <c r="J38" s="54" t="s">
        <v>44</v>
      </c>
      <c r="K38" s="54" t="s">
        <v>44</v>
      </c>
      <c r="L38" s="132">
        <f t="shared" si="0"/>
        <v>57.30595482546201</v>
      </c>
      <c r="M38" s="132">
        <f t="shared" si="0"/>
        <v>4.0136892539356603</v>
      </c>
      <c r="N38" s="44">
        <f t="shared" si="1"/>
        <v>101800</v>
      </c>
      <c r="O38" s="133">
        <f t="shared" si="2"/>
        <v>5.0147492625368661E-2</v>
      </c>
      <c r="P38" s="44"/>
      <c r="Q38" s="44"/>
      <c r="R38" s="44"/>
    </row>
    <row r="39" spans="1:18" ht="16" hidden="1">
      <c r="A39" s="54">
        <v>423109</v>
      </c>
      <c r="B39" s="55" t="s">
        <v>74</v>
      </c>
      <c r="C39" s="56">
        <v>16218</v>
      </c>
      <c r="D39" s="56">
        <v>40974</v>
      </c>
      <c r="E39" s="131">
        <v>105600</v>
      </c>
      <c r="F39" s="131">
        <v>100600</v>
      </c>
      <c r="G39" s="131">
        <v>48000</v>
      </c>
      <c r="H39" s="56"/>
      <c r="I39" s="131"/>
      <c r="J39" s="54" t="s">
        <v>44</v>
      </c>
      <c r="K39" s="54" t="s">
        <v>44</v>
      </c>
      <c r="L39" s="132">
        <f t="shared" si="0"/>
        <v>70.600958247775495</v>
      </c>
      <c r="M39" s="132">
        <f t="shared" si="0"/>
        <v>2.8227241615331966</v>
      </c>
      <c r="N39" s="44">
        <f t="shared" si="1"/>
        <v>84733.333333333328</v>
      </c>
      <c r="O39" s="133">
        <f t="shared" si="2"/>
        <v>4.9701789264413598E-2</v>
      </c>
      <c r="P39" s="44"/>
      <c r="Q39" s="44"/>
      <c r="R39" s="44"/>
    </row>
    <row r="40" spans="1:18" ht="16" hidden="1">
      <c r="A40" s="54">
        <v>426223</v>
      </c>
      <c r="B40" s="55" t="s">
        <v>75</v>
      </c>
      <c r="C40" s="56">
        <v>26191</v>
      </c>
      <c r="D40" s="56">
        <v>27116</v>
      </c>
      <c r="E40" s="131">
        <v>104400</v>
      </c>
      <c r="F40" s="131">
        <v>99400</v>
      </c>
      <c r="G40" s="131">
        <v>94700</v>
      </c>
      <c r="H40" s="56"/>
      <c r="I40" s="131"/>
      <c r="J40" s="54" t="s">
        <v>44</v>
      </c>
      <c r="K40" s="54" t="s">
        <v>44</v>
      </c>
      <c r="L40" s="132">
        <f t="shared" si="0"/>
        <v>43.296372347707049</v>
      </c>
      <c r="M40" s="132">
        <f t="shared" si="0"/>
        <v>40.763860369609858</v>
      </c>
      <c r="N40" s="44">
        <f t="shared" si="1"/>
        <v>99500</v>
      </c>
      <c r="O40" s="133">
        <f t="shared" si="2"/>
        <v>5.0301810865191143E-2</v>
      </c>
      <c r="P40" s="44"/>
      <c r="Q40" s="44"/>
      <c r="R40" s="44"/>
    </row>
    <row r="41" spans="1:18" ht="16" hidden="1">
      <c r="A41" s="54">
        <v>430276</v>
      </c>
      <c r="B41" s="55" t="s">
        <v>76</v>
      </c>
      <c r="C41" s="56">
        <v>29324</v>
      </c>
      <c r="D41" s="56">
        <v>31271</v>
      </c>
      <c r="E41" s="131">
        <v>103200</v>
      </c>
      <c r="F41" s="131">
        <v>98300</v>
      </c>
      <c r="G41" s="131">
        <v>93600</v>
      </c>
      <c r="H41" s="56"/>
      <c r="I41" s="131"/>
      <c r="J41" s="54" t="s">
        <v>44</v>
      </c>
      <c r="K41" s="54" t="s">
        <v>44</v>
      </c>
      <c r="L41" s="132">
        <f t="shared" si="0"/>
        <v>34.718685831622174</v>
      </c>
      <c r="M41" s="132">
        <f t="shared" si="0"/>
        <v>29.388090349075977</v>
      </c>
      <c r="N41" s="44">
        <f t="shared" si="1"/>
        <v>98366.666666666672</v>
      </c>
      <c r="O41" s="133">
        <f t="shared" si="2"/>
        <v>4.984740590030512E-2</v>
      </c>
      <c r="P41" s="44"/>
      <c r="Q41" s="44"/>
      <c r="R41" s="44"/>
    </row>
    <row r="42" spans="1:18" ht="16" hidden="1">
      <c r="A42" s="54">
        <v>430534</v>
      </c>
      <c r="B42" s="55" t="s">
        <v>77</v>
      </c>
      <c r="C42" s="56">
        <v>16018</v>
      </c>
      <c r="D42" s="56">
        <v>1</v>
      </c>
      <c r="E42" s="131">
        <v>102000</v>
      </c>
      <c r="F42" s="131">
        <v>2400</v>
      </c>
      <c r="G42" s="131"/>
      <c r="H42" s="56"/>
      <c r="I42" s="131"/>
      <c r="J42" s="54" t="s">
        <v>44</v>
      </c>
      <c r="K42" s="54" t="s">
        <v>44</v>
      </c>
      <c r="L42" s="132">
        <f t="shared" si="0"/>
        <v>71.148528405201915</v>
      </c>
      <c r="M42" s="132">
        <f t="shared" si="0"/>
        <v>115.00068446269678</v>
      </c>
      <c r="N42" s="44">
        <f t="shared" si="1"/>
        <v>52200</v>
      </c>
      <c r="O42" s="133">
        <f t="shared" si="2"/>
        <v>41.5</v>
      </c>
      <c r="P42" s="44"/>
      <c r="Q42" s="44"/>
      <c r="R42" s="44"/>
    </row>
    <row r="43" spans="1:18" ht="16" hidden="1">
      <c r="A43" s="54">
        <v>443913</v>
      </c>
      <c r="B43" s="55" t="s">
        <v>78</v>
      </c>
      <c r="C43" s="56">
        <v>16639</v>
      </c>
      <c r="D43" s="56">
        <v>32076</v>
      </c>
      <c r="E43" s="131">
        <v>100800</v>
      </c>
      <c r="F43" s="131">
        <v>96000</v>
      </c>
      <c r="G43" s="131">
        <v>91400</v>
      </c>
      <c r="H43" s="56"/>
      <c r="I43" s="131"/>
      <c r="J43" s="54" t="s">
        <v>44</v>
      </c>
      <c r="K43" s="54" t="s">
        <v>44</v>
      </c>
      <c r="L43" s="132">
        <f t="shared" si="0"/>
        <v>69.448323066392888</v>
      </c>
      <c r="M43" s="132">
        <f t="shared" si="0"/>
        <v>27.184120465434635</v>
      </c>
      <c r="N43" s="44">
        <f t="shared" si="1"/>
        <v>96066.666666666672</v>
      </c>
      <c r="O43" s="133">
        <f t="shared" si="2"/>
        <v>5.0000000000000044E-2</v>
      </c>
      <c r="P43" s="44"/>
      <c r="Q43" s="44"/>
      <c r="R43" s="44"/>
    </row>
    <row r="44" spans="1:18" ht="16">
      <c r="A44" s="54">
        <v>446641</v>
      </c>
      <c r="B44" s="55" t="s">
        <v>43</v>
      </c>
      <c r="C44" s="56">
        <v>23652</v>
      </c>
      <c r="D44" s="56">
        <v>35209</v>
      </c>
      <c r="E44" s="131">
        <v>360000</v>
      </c>
      <c r="F44" s="131">
        <v>331200</v>
      </c>
      <c r="G44" s="131">
        <v>302400</v>
      </c>
      <c r="H44" s="56"/>
      <c r="I44" s="131"/>
      <c r="J44" s="54" t="s">
        <v>44</v>
      </c>
      <c r="K44" s="54" t="s">
        <v>44</v>
      </c>
      <c r="L44" s="132">
        <f t="shared" si="0"/>
        <v>50.247775496235455</v>
      </c>
      <c r="M44" s="132">
        <f t="shared" si="0"/>
        <v>18.606433949349761</v>
      </c>
      <c r="N44" s="44">
        <f t="shared" si="1"/>
        <v>331200</v>
      </c>
      <c r="O44" s="133">
        <f t="shared" si="2"/>
        <v>8.6956521739130377E-2</v>
      </c>
      <c r="P44" s="44"/>
      <c r="Q44" s="44"/>
      <c r="R44" s="44"/>
    </row>
    <row r="45" spans="1:18" ht="16">
      <c r="A45" s="54">
        <v>462488</v>
      </c>
      <c r="B45" s="55" t="s">
        <v>79</v>
      </c>
      <c r="C45" s="56">
        <v>22481</v>
      </c>
      <c r="D45" s="56">
        <v>38401</v>
      </c>
      <c r="E45" s="131">
        <v>142600</v>
      </c>
      <c r="F45" s="131">
        <v>135700</v>
      </c>
      <c r="G45" s="131">
        <v>129400</v>
      </c>
      <c r="H45" s="56"/>
      <c r="I45" s="131"/>
      <c r="J45" s="54" t="s">
        <v>44</v>
      </c>
      <c r="K45" s="54" t="s">
        <v>44</v>
      </c>
      <c r="L45" s="132">
        <f t="shared" si="0"/>
        <v>53.453798767967143</v>
      </c>
      <c r="M45" s="132">
        <f t="shared" si="0"/>
        <v>9.8672142368240934</v>
      </c>
      <c r="N45" s="44">
        <f t="shared" si="1"/>
        <v>135900</v>
      </c>
      <c r="O45" s="133">
        <f t="shared" si="2"/>
        <v>5.0847457627118731E-2</v>
      </c>
      <c r="P45" s="44"/>
      <c r="Q45" s="44"/>
      <c r="R45" s="44"/>
    </row>
    <row r="46" spans="1:18" ht="16">
      <c r="A46" s="54">
        <v>472297</v>
      </c>
      <c r="B46" s="55" t="s">
        <v>52</v>
      </c>
      <c r="C46" s="56">
        <v>33987</v>
      </c>
      <c r="D46" s="56">
        <v>38375</v>
      </c>
      <c r="E46" s="131">
        <v>141100</v>
      </c>
      <c r="F46" s="131">
        <v>134400</v>
      </c>
      <c r="G46" s="131">
        <v>128000</v>
      </c>
      <c r="H46" s="56"/>
      <c r="I46" s="131"/>
      <c r="J46" s="54" t="s">
        <v>44</v>
      </c>
      <c r="K46" s="54" t="s">
        <v>44</v>
      </c>
      <c r="L46" s="132">
        <f t="shared" si="0"/>
        <v>21.952087611225188</v>
      </c>
      <c r="M46" s="132">
        <f t="shared" si="0"/>
        <v>9.9383983572895271</v>
      </c>
      <c r="N46" s="44">
        <f t="shared" si="1"/>
        <v>134500</v>
      </c>
      <c r="O46" s="133">
        <f t="shared" si="2"/>
        <v>4.9851190476190466E-2</v>
      </c>
      <c r="P46" s="44"/>
      <c r="Q46" s="44"/>
      <c r="R46" s="44"/>
    </row>
    <row r="47" spans="1:18" ht="16" hidden="1">
      <c r="A47" s="54">
        <v>489909</v>
      </c>
      <c r="B47" s="55" t="s">
        <v>80</v>
      </c>
      <c r="C47" s="56">
        <v>24490</v>
      </c>
      <c r="D47" s="56">
        <v>1</v>
      </c>
      <c r="E47" s="131">
        <v>139700</v>
      </c>
      <c r="F47" s="131">
        <v>133100</v>
      </c>
      <c r="G47" s="131">
        <v>126700</v>
      </c>
      <c r="H47" s="56"/>
      <c r="I47" s="131"/>
      <c r="J47" s="54" t="s">
        <v>44</v>
      </c>
      <c r="K47" s="54" t="s">
        <v>44</v>
      </c>
      <c r="L47" s="132">
        <f t="shared" si="0"/>
        <v>47.953456536618752</v>
      </c>
      <c r="M47" s="132">
        <f t="shared" si="0"/>
        <v>115.00068446269678</v>
      </c>
      <c r="N47" s="44">
        <f t="shared" si="1"/>
        <v>133166.66666666666</v>
      </c>
      <c r="O47" s="133">
        <f t="shared" si="2"/>
        <v>4.9586776859504189E-2</v>
      </c>
      <c r="P47" s="44"/>
      <c r="Q47" s="44"/>
      <c r="R47" s="44"/>
    </row>
    <row r="48" spans="1:18" ht="16">
      <c r="A48" s="54">
        <v>489933</v>
      </c>
      <c r="B48" s="55" t="s">
        <v>81</v>
      </c>
      <c r="C48" s="56">
        <v>22158</v>
      </c>
      <c r="D48" s="56">
        <v>36329</v>
      </c>
      <c r="E48" s="131">
        <v>138200</v>
      </c>
      <c r="F48" s="131">
        <v>131600</v>
      </c>
      <c r="G48" s="131">
        <v>125400</v>
      </c>
      <c r="H48" s="56"/>
      <c r="I48" s="131"/>
      <c r="J48" s="54" t="s">
        <v>44</v>
      </c>
      <c r="K48" s="54" t="s">
        <v>44</v>
      </c>
      <c r="L48" s="132">
        <f t="shared" si="0"/>
        <v>54.338124572210816</v>
      </c>
      <c r="M48" s="132">
        <f t="shared" si="0"/>
        <v>15.540041067761807</v>
      </c>
      <c r="N48" s="44">
        <f t="shared" si="1"/>
        <v>131733.33333333334</v>
      </c>
      <c r="O48" s="133">
        <f t="shared" si="2"/>
        <v>5.0151975683890626E-2</v>
      </c>
      <c r="P48" s="44"/>
      <c r="Q48" s="44"/>
      <c r="R48" s="44"/>
    </row>
    <row r="49" spans="1:18" ht="16">
      <c r="A49" s="54">
        <v>537613</v>
      </c>
      <c r="B49" s="55" t="s">
        <v>47</v>
      </c>
      <c r="C49" s="56">
        <v>30229</v>
      </c>
      <c r="D49" s="56">
        <v>35267</v>
      </c>
      <c r="E49" s="131">
        <v>136800</v>
      </c>
      <c r="F49" s="131">
        <v>130300</v>
      </c>
      <c r="G49" s="131">
        <v>124100</v>
      </c>
      <c r="H49" s="56"/>
      <c r="I49" s="131"/>
      <c r="J49" s="54" t="s">
        <v>44</v>
      </c>
      <c r="K49" s="54" t="s">
        <v>44</v>
      </c>
      <c r="L49" s="132">
        <f t="shared" si="0"/>
        <v>32.240930869267622</v>
      </c>
      <c r="M49" s="132">
        <f t="shared" si="0"/>
        <v>18.447638603696099</v>
      </c>
      <c r="N49" s="44">
        <f t="shared" si="1"/>
        <v>130400</v>
      </c>
      <c r="O49" s="133">
        <f t="shared" si="2"/>
        <v>4.9884881043745111E-2</v>
      </c>
      <c r="P49" s="44"/>
      <c r="Q49" s="44"/>
      <c r="R49" s="44"/>
    </row>
    <row r="50" spans="1:18" ht="16">
      <c r="A50" s="54">
        <v>538228</v>
      </c>
      <c r="B50" s="55" t="s">
        <v>82</v>
      </c>
      <c r="C50" s="56">
        <v>15818</v>
      </c>
      <c r="D50" s="56">
        <v>41629</v>
      </c>
      <c r="E50" s="131">
        <v>460800</v>
      </c>
      <c r="F50" s="131">
        <v>46100</v>
      </c>
      <c r="G50" s="131"/>
      <c r="H50" s="56"/>
      <c r="I50" s="131"/>
      <c r="J50" s="54" t="s">
        <v>44</v>
      </c>
      <c r="K50" s="54"/>
      <c r="L50" s="132">
        <f t="shared" si="0"/>
        <v>71.696098562628336</v>
      </c>
      <c r="M50" s="132">
        <f t="shared" si="0"/>
        <v>1.0294318959616702</v>
      </c>
      <c r="N50" s="44">
        <f t="shared" si="1"/>
        <v>253450</v>
      </c>
      <c r="O50" s="133">
        <f t="shared" si="2"/>
        <v>8.9956616052060738</v>
      </c>
      <c r="P50" s="44"/>
      <c r="Q50" s="44"/>
      <c r="R50" s="44"/>
    </row>
    <row r="51" spans="1:18" ht="16" hidden="1">
      <c r="A51" s="54">
        <v>545776</v>
      </c>
      <c r="B51" s="55" t="s">
        <v>83</v>
      </c>
      <c r="C51" s="56">
        <v>24090</v>
      </c>
      <c r="D51" s="56">
        <v>35762</v>
      </c>
      <c r="E51" s="131">
        <v>133900</v>
      </c>
      <c r="F51" s="131">
        <v>127600</v>
      </c>
      <c r="G51" s="131">
        <v>121400</v>
      </c>
      <c r="H51" s="56"/>
      <c r="I51" s="131"/>
      <c r="J51" s="54" t="s">
        <v>44</v>
      </c>
      <c r="K51" s="54" t="s">
        <v>44</v>
      </c>
      <c r="L51" s="132">
        <f t="shared" si="0"/>
        <v>49.048596851471594</v>
      </c>
      <c r="M51" s="132">
        <f t="shared" si="0"/>
        <v>17.09240246406571</v>
      </c>
      <c r="N51" s="44">
        <f t="shared" si="1"/>
        <v>127633.33333333333</v>
      </c>
      <c r="O51" s="133">
        <f t="shared" si="2"/>
        <v>4.9373040752351161E-2</v>
      </c>
      <c r="P51" s="44"/>
      <c r="Q51" s="44"/>
      <c r="R51" s="44"/>
    </row>
    <row r="52" spans="1:18" ht="16">
      <c r="A52" s="54">
        <v>565414</v>
      </c>
      <c r="B52" s="55" t="s">
        <v>84</v>
      </c>
      <c r="C52" s="56">
        <v>21758</v>
      </c>
      <c r="D52" s="56">
        <v>41474</v>
      </c>
      <c r="E52" s="131">
        <v>132500</v>
      </c>
      <c r="F52" s="131">
        <v>57600</v>
      </c>
      <c r="G52" s="131"/>
      <c r="H52" s="56"/>
      <c r="I52" s="131"/>
      <c r="J52" s="54" t="s">
        <v>44</v>
      </c>
      <c r="K52" s="54"/>
      <c r="L52" s="132">
        <f t="shared" si="0"/>
        <v>55.433264887063658</v>
      </c>
      <c r="M52" s="132">
        <f t="shared" si="0"/>
        <v>1.4537987679671458</v>
      </c>
      <c r="N52" s="44">
        <f t="shared" si="1"/>
        <v>95050</v>
      </c>
      <c r="O52" s="133">
        <f t="shared" si="2"/>
        <v>1.3003472222222223</v>
      </c>
      <c r="P52" s="44"/>
      <c r="Q52" s="44"/>
      <c r="R52" s="44"/>
    </row>
    <row r="53" spans="1:18" ht="16" hidden="1">
      <c r="A53" s="54">
        <v>570202</v>
      </c>
      <c r="B53" s="55" t="s">
        <v>85</v>
      </c>
      <c r="C53" s="56">
        <v>16239</v>
      </c>
      <c r="D53" s="56">
        <v>40073</v>
      </c>
      <c r="E53" s="131">
        <v>90000</v>
      </c>
      <c r="F53" s="131">
        <v>85700</v>
      </c>
      <c r="G53" s="131">
        <v>81600</v>
      </c>
      <c r="H53" s="56"/>
      <c r="I53" s="131"/>
      <c r="J53" s="54" t="s">
        <v>44</v>
      </c>
      <c r="K53" s="54" t="s">
        <v>44</v>
      </c>
      <c r="L53" s="132">
        <f t="shared" si="0"/>
        <v>70.543463381245715</v>
      </c>
      <c r="M53" s="132">
        <f t="shared" si="0"/>
        <v>5.28952772073922</v>
      </c>
      <c r="N53" s="44">
        <f t="shared" si="1"/>
        <v>85766.666666666672</v>
      </c>
      <c r="O53" s="133">
        <f t="shared" si="2"/>
        <v>5.0175029171528607E-2</v>
      </c>
      <c r="P53" s="44"/>
      <c r="Q53" s="44"/>
      <c r="R53" s="44"/>
    </row>
    <row r="54" spans="1:18" ht="16" hidden="1">
      <c r="A54" s="54">
        <v>578408</v>
      </c>
      <c r="B54" s="55" t="s">
        <v>86</v>
      </c>
      <c r="C54" s="56">
        <v>17459</v>
      </c>
      <c r="D54" s="56">
        <v>40339</v>
      </c>
      <c r="E54" s="131">
        <v>89000</v>
      </c>
      <c r="F54" s="131">
        <v>84800</v>
      </c>
      <c r="G54" s="131">
        <v>80700</v>
      </c>
      <c r="H54" s="56"/>
      <c r="I54" s="131"/>
      <c r="J54" s="54" t="s">
        <v>44</v>
      </c>
      <c r="K54" s="54" t="s">
        <v>44</v>
      </c>
      <c r="L54" s="132">
        <f t="shared" si="0"/>
        <v>67.203285420944553</v>
      </c>
      <c r="M54" s="132">
        <f t="shared" si="0"/>
        <v>4.561259411362081</v>
      </c>
      <c r="N54" s="44">
        <f t="shared" si="1"/>
        <v>84833.333333333328</v>
      </c>
      <c r="O54" s="133">
        <f t="shared" si="2"/>
        <v>4.952830188679247E-2</v>
      </c>
      <c r="P54" s="44"/>
      <c r="Q54" s="44"/>
      <c r="R54" s="44"/>
    </row>
    <row r="55" spans="1:18" ht="16" hidden="1">
      <c r="A55" s="54">
        <v>579268</v>
      </c>
      <c r="B55" s="55" t="s">
        <v>87</v>
      </c>
      <c r="C55" s="56">
        <v>22081</v>
      </c>
      <c r="D55" s="56">
        <v>40774</v>
      </c>
      <c r="E55" s="131">
        <v>88000</v>
      </c>
      <c r="F55" s="131">
        <v>83800</v>
      </c>
      <c r="G55" s="131">
        <v>40000</v>
      </c>
      <c r="H55" s="56"/>
      <c r="I55" s="131"/>
      <c r="J55" s="54" t="s">
        <v>44</v>
      </c>
      <c r="K55" s="54" t="s">
        <v>44</v>
      </c>
      <c r="L55" s="132">
        <f t="shared" si="0"/>
        <v>54.548939082819984</v>
      </c>
      <c r="M55" s="132">
        <f t="shared" si="0"/>
        <v>3.3702943189596168</v>
      </c>
      <c r="N55" s="44">
        <f t="shared" si="1"/>
        <v>70600</v>
      </c>
      <c r="O55" s="133">
        <f t="shared" si="2"/>
        <v>5.0119331742243478E-2</v>
      </c>
      <c r="P55" s="44"/>
      <c r="Q55" s="44"/>
      <c r="R55" s="44"/>
    </row>
    <row r="56" spans="1:18" ht="16" hidden="1">
      <c r="A56" s="54">
        <v>123486</v>
      </c>
      <c r="B56" s="55" t="s">
        <v>88</v>
      </c>
      <c r="C56" s="56">
        <v>19725</v>
      </c>
      <c r="D56" s="56"/>
      <c r="E56" s="131"/>
      <c r="F56" s="131"/>
      <c r="G56" s="131"/>
      <c r="H56" s="56">
        <v>43466</v>
      </c>
      <c r="I56" s="131">
        <v>8990</v>
      </c>
      <c r="J56" s="54" t="s">
        <v>89</v>
      </c>
      <c r="K56" s="54" t="s">
        <v>89</v>
      </c>
      <c r="L56" s="132">
        <f t="shared" si="0"/>
        <v>60.999315537303218</v>
      </c>
      <c r="M56" s="132">
        <f t="shared" si="0"/>
        <v>115.00342231348391</v>
      </c>
      <c r="N56" s="44" t="e">
        <f t="shared" si="1"/>
        <v>#DIV/0!</v>
      </c>
      <c r="O56" s="133" t="e">
        <f t="shared" si="2"/>
        <v>#DIV/0!</v>
      </c>
    </row>
    <row r="57" spans="1:18" ht="16" hidden="1">
      <c r="A57" s="54">
        <v>123485</v>
      </c>
      <c r="B57" s="55" t="s">
        <v>90</v>
      </c>
      <c r="C57" s="56">
        <v>16254</v>
      </c>
      <c r="D57" s="56"/>
      <c r="E57" s="131"/>
      <c r="F57" s="131"/>
      <c r="G57" s="131"/>
      <c r="H57" s="56">
        <v>39995</v>
      </c>
      <c r="I57" s="131">
        <v>18047</v>
      </c>
      <c r="J57" s="54" t="s">
        <v>91</v>
      </c>
      <c r="K57" s="54" t="s">
        <v>91</v>
      </c>
      <c r="L57" s="132">
        <f t="shared" si="0"/>
        <v>70.502395619438744</v>
      </c>
      <c r="M57" s="132">
        <f t="shared" si="0"/>
        <v>115.00342231348391</v>
      </c>
      <c r="N57" s="44" t="e">
        <f t="shared" si="1"/>
        <v>#DIV/0!</v>
      </c>
      <c r="O57" s="133" t="e">
        <f t="shared" si="2"/>
        <v>#DIV/0!</v>
      </c>
    </row>
    <row r="58" spans="1:18" ht="16" hidden="1">
      <c r="A58" s="54">
        <v>123484</v>
      </c>
      <c r="B58" s="55" t="s">
        <v>92</v>
      </c>
      <c r="C58" s="56">
        <v>18203</v>
      </c>
      <c r="D58" s="56"/>
      <c r="E58" s="131"/>
      <c r="F58" s="131"/>
      <c r="G58" s="131"/>
      <c r="H58" s="56">
        <v>41944</v>
      </c>
      <c r="I58" s="131">
        <v>9625</v>
      </c>
      <c r="J58" s="54" t="s">
        <v>91</v>
      </c>
      <c r="K58" s="54" t="s">
        <v>44</v>
      </c>
      <c r="L58" s="132">
        <f t="shared" si="0"/>
        <v>65.166324435318273</v>
      </c>
      <c r="M58" s="132">
        <f t="shared" si="0"/>
        <v>115.00342231348391</v>
      </c>
      <c r="N58" s="44" t="e">
        <f t="shared" si="1"/>
        <v>#DIV/0!</v>
      </c>
      <c r="O58" s="133" t="e">
        <f t="shared" si="2"/>
        <v>#DIV/0!</v>
      </c>
    </row>
    <row r="59" spans="1:18" ht="16" hidden="1">
      <c r="A59" s="54">
        <v>123472</v>
      </c>
      <c r="B59" s="55" t="s">
        <v>93</v>
      </c>
      <c r="C59" s="56">
        <v>19725</v>
      </c>
      <c r="D59" s="56"/>
      <c r="E59" s="131"/>
      <c r="F59" s="131"/>
      <c r="G59" s="131"/>
      <c r="H59" s="56">
        <v>43466</v>
      </c>
      <c r="I59" s="131">
        <v>5840</v>
      </c>
      <c r="J59" s="54" t="s">
        <v>89</v>
      </c>
      <c r="K59" s="54" t="s">
        <v>44</v>
      </c>
      <c r="L59" s="132">
        <f t="shared" si="0"/>
        <v>60.999315537303218</v>
      </c>
      <c r="M59" s="132">
        <f t="shared" si="0"/>
        <v>115.00342231348391</v>
      </c>
      <c r="N59" s="44" t="e">
        <f t="shared" si="1"/>
        <v>#DIV/0!</v>
      </c>
      <c r="O59" s="133" t="e">
        <f t="shared" si="2"/>
        <v>#DIV/0!</v>
      </c>
    </row>
    <row r="60" spans="1:18" ht="16" hidden="1">
      <c r="A60" s="54">
        <v>123466</v>
      </c>
      <c r="B60" s="55" t="s">
        <v>94</v>
      </c>
      <c r="C60" s="56">
        <v>22098</v>
      </c>
      <c r="D60" s="56"/>
      <c r="E60" s="131"/>
      <c r="F60" s="131"/>
      <c r="G60" s="131"/>
      <c r="H60" s="56">
        <v>45839</v>
      </c>
      <c r="I60" s="131">
        <v>15804</v>
      </c>
      <c r="J60" s="54" t="s">
        <v>89</v>
      </c>
      <c r="K60" s="54" t="s">
        <v>89</v>
      </c>
      <c r="L60" s="132">
        <f t="shared" si="0"/>
        <v>54.502395619438744</v>
      </c>
      <c r="M60" s="132">
        <f t="shared" si="0"/>
        <v>115.00342231348391</v>
      </c>
      <c r="N60" s="44" t="e">
        <f t="shared" si="1"/>
        <v>#DIV/0!</v>
      </c>
      <c r="O60" s="133" t="e">
        <f t="shared" si="2"/>
        <v>#DIV/0!</v>
      </c>
    </row>
    <row r="61" spans="1:18" ht="16" hidden="1">
      <c r="A61" s="54">
        <v>123465</v>
      </c>
      <c r="B61" s="55" t="s">
        <v>95</v>
      </c>
      <c r="C61" s="56">
        <v>16803</v>
      </c>
      <c r="D61" s="56"/>
      <c r="E61" s="131"/>
      <c r="F61" s="131"/>
      <c r="G61" s="131"/>
      <c r="H61" s="56">
        <v>40544</v>
      </c>
      <c r="I61" s="131">
        <v>10349</v>
      </c>
      <c r="J61" s="54" t="s">
        <v>91</v>
      </c>
      <c r="K61" s="54" t="s">
        <v>91</v>
      </c>
      <c r="L61" s="132">
        <f t="shared" si="0"/>
        <v>68.999315537303218</v>
      </c>
      <c r="M61" s="132">
        <f t="shared" si="0"/>
        <v>115.00342231348391</v>
      </c>
      <c r="N61" s="44" t="e">
        <f t="shared" si="1"/>
        <v>#DIV/0!</v>
      </c>
      <c r="O61" s="133" t="e">
        <f t="shared" si="2"/>
        <v>#DIV/0!</v>
      </c>
    </row>
    <row r="62" spans="1:18" ht="16" hidden="1">
      <c r="A62" s="54">
        <v>123451</v>
      </c>
      <c r="B62" s="55" t="s">
        <v>96</v>
      </c>
      <c r="C62" s="56">
        <v>13789</v>
      </c>
      <c r="D62" s="56"/>
      <c r="E62" s="131"/>
      <c r="F62" s="131"/>
      <c r="G62" s="131"/>
      <c r="H62" s="56">
        <v>37530</v>
      </c>
      <c r="I62" s="131">
        <v>7800</v>
      </c>
      <c r="J62" s="54" t="s">
        <v>91</v>
      </c>
      <c r="K62" s="54" t="s">
        <v>91</v>
      </c>
      <c r="L62" s="132">
        <f t="shared" si="0"/>
        <v>77.251197809719372</v>
      </c>
      <c r="M62" s="132">
        <f t="shared" si="0"/>
        <v>115.00342231348391</v>
      </c>
      <c r="N62" s="44" t="e">
        <f t="shared" si="1"/>
        <v>#DIV/0!</v>
      </c>
      <c r="O62" s="133" t="e">
        <f t="shared" si="2"/>
        <v>#DIV/0!</v>
      </c>
    </row>
  </sheetData>
  <mergeCells count="1">
    <mergeCell ref="E1:F1"/>
  </mergeCells>
  <printOptions horizontalCentered="1"/>
  <pageMargins left="0.7" right="0.7" top="0.75" bottom="0.75" header="0.3" footer="0.3"/>
  <pageSetup scale="43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8252-8A55-CA4A-A346-CDE157742CAE}">
  <sheetPr filterMode="1">
    <pageSetUpPr fitToPage="1"/>
  </sheetPr>
  <dimension ref="A1:R62"/>
  <sheetViews>
    <sheetView zoomScale="125" workbookViewId="0">
      <selection activeCell="I13" sqref="I13"/>
    </sheetView>
  </sheetViews>
  <sheetFormatPr baseColWidth="10" defaultColWidth="8.83203125" defaultRowHeight="13"/>
  <cols>
    <col min="1" max="1" width="9.6640625" style="5" customWidth="1"/>
    <col min="2" max="2" width="20.33203125" style="5" bestFit="1" customWidth="1"/>
    <col min="3" max="3" width="14.6640625" style="5" customWidth="1"/>
    <col min="4" max="4" width="11.6640625" style="5" bestFit="1" customWidth="1"/>
    <col min="5" max="5" width="19.6640625" style="5" customWidth="1"/>
    <col min="6" max="6" width="13.6640625" style="5" bestFit="1" customWidth="1"/>
    <col min="7" max="7" width="11.33203125" style="5" bestFit="1" customWidth="1"/>
    <col min="8" max="9" width="11.33203125" style="5" customWidth="1"/>
    <col min="10" max="10" width="12.33203125" style="5" customWidth="1"/>
    <col min="11" max="11" width="11.33203125" style="5" customWidth="1"/>
    <col min="12" max="12" width="9.5" style="5" customWidth="1"/>
    <col min="13" max="13" width="8.33203125" style="5" bestFit="1" customWidth="1"/>
    <col min="14" max="14" width="15.1640625" style="5" bestFit="1" customWidth="1"/>
    <col min="15" max="15" width="14.33203125" style="5" bestFit="1" customWidth="1"/>
    <col min="16" max="16" width="11.1640625" style="5" customWidth="1"/>
    <col min="17" max="17" width="10.1640625" style="5" bestFit="1" customWidth="1"/>
    <col min="18" max="16384" width="8.83203125" style="5"/>
  </cols>
  <sheetData>
    <row r="1" spans="1:18">
      <c r="A1" s="122"/>
      <c r="B1" s="122"/>
      <c r="C1" s="122"/>
      <c r="D1" s="122"/>
      <c r="E1" s="136" t="s">
        <v>119</v>
      </c>
      <c r="F1" s="137"/>
      <c r="G1" s="122"/>
      <c r="H1" s="50" t="s">
        <v>39</v>
      </c>
      <c r="I1" s="50" t="s">
        <v>32</v>
      </c>
      <c r="J1" s="50" t="s">
        <v>32</v>
      </c>
      <c r="K1" s="122"/>
      <c r="L1" s="122"/>
      <c r="M1" s="122"/>
      <c r="N1" s="122"/>
    </row>
    <row r="2" spans="1:18">
      <c r="A2" s="122"/>
      <c r="B2" s="122"/>
      <c r="C2" s="122"/>
      <c r="D2" s="122"/>
      <c r="E2" s="123" t="s">
        <v>120</v>
      </c>
      <c r="F2" s="135">
        <f>SUBTOTAL(3,A10:A62)</f>
        <v>12</v>
      </c>
      <c r="G2" s="122"/>
      <c r="H2" s="125" t="s">
        <v>121</v>
      </c>
      <c r="I2" s="125" t="s">
        <v>126</v>
      </c>
      <c r="J2" s="125" t="s">
        <v>127</v>
      </c>
      <c r="K2" s="122"/>
      <c r="L2" s="122"/>
      <c r="M2" s="122"/>
      <c r="N2" s="122"/>
    </row>
    <row r="3" spans="1:18">
      <c r="A3" s="122"/>
      <c r="B3" s="122"/>
      <c r="C3" s="122"/>
      <c r="D3" s="122"/>
      <c r="E3" s="123" t="s">
        <v>128</v>
      </c>
      <c r="F3" s="134">
        <f>SUBTOTAL(1,E10:E62)</f>
        <v>90500</v>
      </c>
      <c r="G3" s="122"/>
      <c r="H3" s="125"/>
      <c r="I3" s="125"/>
      <c r="J3" s="125"/>
      <c r="K3" s="122"/>
      <c r="L3" s="122"/>
      <c r="M3" s="122"/>
      <c r="N3" s="122"/>
    </row>
    <row r="4" spans="1:18">
      <c r="A4" s="122"/>
      <c r="B4" s="122"/>
      <c r="C4" s="122"/>
      <c r="D4" s="122"/>
      <c r="E4" s="123" t="s">
        <v>129</v>
      </c>
      <c r="F4" s="134">
        <f>SUBTOTAL(9,F10:F62)</f>
        <v>1034300</v>
      </c>
      <c r="G4" s="122"/>
      <c r="H4" s="122"/>
      <c r="I4" s="122"/>
      <c r="J4" s="122"/>
      <c r="K4" s="122"/>
      <c r="L4" s="122"/>
      <c r="M4" s="122"/>
      <c r="N4" s="122"/>
    </row>
    <row r="5" spans="1:18" ht="14" thickBot="1">
      <c r="A5" s="122"/>
      <c r="B5" s="122"/>
      <c r="C5" s="122"/>
      <c r="D5" s="122"/>
      <c r="E5" s="127"/>
      <c r="F5" s="128"/>
      <c r="G5" s="122"/>
      <c r="H5" s="122"/>
      <c r="I5" s="122"/>
      <c r="J5" s="122"/>
      <c r="K5" s="122"/>
      <c r="L5" s="122"/>
      <c r="M5" s="122"/>
      <c r="N5" s="122"/>
    </row>
    <row r="6" spans="1:18" ht="16">
      <c r="A6" s="129" t="s">
        <v>27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8">
      <c r="A7" s="130">
        <v>42005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ht="14" thickBot="1"/>
    <row r="9" spans="1:18" ht="28">
      <c r="A9" s="49" t="s">
        <v>28</v>
      </c>
      <c r="B9" s="50" t="s">
        <v>29</v>
      </c>
      <c r="C9" s="51" t="s">
        <v>30</v>
      </c>
      <c r="D9" s="50" t="s">
        <v>31</v>
      </c>
      <c r="E9" s="50" t="s">
        <v>32</v>
      </c>
      <c r="F9" s="50" t="s">
        <v>33</v>
      </c>
      <c r="G9" s="50" t="s">
        <v>34</v>
      </c>
      <c r="H9" s="52" t="s">
        <v>35</v>
      </c>
      <c r="I9" s="52" t="s">
        <v>36</v>
      </c>
      <c r="J9" s="52" t="s">
        <v>37</v>
      </c>
      <c r="K9" s="52" t="s">
        <v>38</v>
      </c>
      <c r="L9" s="50" t="s">
        <v>39</v>
      </c>
      <c r="M9" s="50" t="s">
        <v>40</v>
      </c>
      <c r="N9" s="53" t="s">
        <v>41</v>
      </c>
      <c r="O9" s="53" t="s">
        <v>42</v>
      </c>
    </row>
    <row r="10" spans="1:18" ht="16" hidden="1">
      <c r="A10" s="54">
        <v>123491</v>
      </c>
      <c r="B10" s="55" t="s">
        <v>43</v>
      </c>
      <c r="C10" s="56">
        <v>24017</v>
      </c>
      <c r="D10" s="56">
        <v>34809</v>
      </c>
      <c r="E10" s="131">
        <v>250000</v>
      </c>
      <c r="F10" s="131">
        <v>230000</v>
      </c>
      <c r="G10" s="131">
        <v>210000</v>
      </c>
      <c r="H10" s="56"/>
      <c r="I10" s="131"/>
      <c r="J10" s="54" t="s">
        <v>44</v>
      </c>
      <c r="K10" s="54" t="s">
        <v>44</v>
      </c>
      <c r="L10" s="132">
        <f>($A$7-C10)/365.25</f>
        <v>49.248459958932237</v>
      </c>
      <c r="M10" s="132">
        <f>($A$7-D10)/365.25</f>
        <v>19.701574264202602</v>
      </c>
      <c r="N10" s="44">
        <f>AVERAGE(E10:G10)</f>
        <v>230000</v>
      </c>
      <c r="O10" s="133">
        <f>(E10/F10)-1</f>
        <v>8.6956521739130377E-2</v>
      </c>
      <c r="P10" s="44"/>
      <c r="Q10" s="44"/>
      <c r="R10" s="44"/>
    </row>
    <row r="11" spans="1:18" ht="16" hidden="1">
      <c r="A11" s="54">
        <v>144983</v>
      </c>
      <c r="B11" s="55" t="s">
        <v>45</v>
      </c>
      <c r="C11" s="56">
        <v>27601</v>
      </c>
      <c r="D11" s="56">
        <v>38001</v>
      </c>
      <c r="E11" s="131">
        <v>99000</v>
      </c>
      <c r="F11" s="131">
        <v>94300</v>
      </c>
      <c r="G11" s="131">
        <v>89800</v>
      </c>
      <c r="H11" s="56"/>
      <c r="I11" s="131"/>
      <c r="J11" s="54" t="s">
        <v>44</v>
      </c>
      <c r="K11" s="54" t="s">
        <v>44</v>
      </c>
      <c r="L11" s="132">
        <f t="shared" ref="L11:M62" si="0">($A$7-C11)/365.25</f>
        <v>39.436002737850785</v>
      </c>
      <c r="M11" s="132">
        <f t="shared" si="0"/>
        <v>10.962354551676933</v>
      </c>
      <c r="N11" s="44">
        <f t="shared" ref="N11:N62" si="1">AVERAGE(E11:G11)</f>
        <v>94366.666666666672</v>
      </c>
      <c r="O11" s="133">
        <f t="shared" ref="O11:O62" si="2">(E11/F11)-1</f>
        <v>4.9840933191940717E-2</v>
      </c>
      <c r="P11" s="44"/>
      <c r="Q11" s="44"/>
      <c r="R11" s="44"/>
    </row>
    <row r="12" spans="1:18" ht="16">
      <c r="A12" s="54">
        <v>187427</v>
      </c>
      <c r="B12" s="55" t="s">
        <v>46</v>
      </c>
      <c r="C12" s="56">
        <v>21170</v>
      </c>
      <c r="D12" s="56">
        <v>37975</v>
      </c>
      <c r="E12" s="131">
        <v>98000</v>
      </c>
      <c r="F12" s="131">
        <v>93300</v>
      </c>
      <c r="G12" s="131">
        <v>88900</v>
      </c>
      <c r="H12" s="56"/>
      <c r="I12" s="131"/>
      <c r="J12" s="54" t="s">
        <v>44</v>
      </c>
      <c r="K12" s="54" t="s">
        <v>44</v>
      </c>
      <c r="L12" s="132">
        <f t="shared" si="0"/>
        <v>57.043121149897331</v>
      </c>
      <c r="M12" s="132">
        <f t="shared" si="0"/>
        <v>11.033538672142368</v>
      </c>
      <c r="N12" s="44">
        <f t="shared" si="1"/>
        <v>93400</v>
      </c>
      <c r="O12" s="133">
        <f t="shared" si="2"/>
        <v>5.0375133976420239E-2</v>
      </c>
      <c r="P12" s="44"/>
      <c r="Q12" s="44"/>
      <c r="R12" s="44"/>
    </row>
    <row r="13" spans="1:18" ht="16" hidden="1">
      <c r="A13" s="54">
        <v>189508</v>
      </c>
      <c r="B13" s="55" t="s">
        <v>47</v>
      </c>
      <c r="C13" s="56">
        <v>30229</v>
      </c>
      <c r="D13" s="56">
        <v>35020</v>
      </c>
      <c r="E13" s="131">
        <v>97000</v>
      </c>
      <c r="F13" s="131">
        <v>92400</v>
      </c>
      <c r="G13" s="131">
        <v>88000</v>
      </c>
      <c r="H13" s="56"/>
      <c r="I13" s="131"/>
      <c r="J13" s="54" t="s">
        <v>44</v>
      </c>
      <c r="K13" s="54" t="s">
        <v>44</v>
      </c>
      <c r="L13" s="132">
        <f t="shared" si="0"/>
        <v>32.240930869267622</v>
      </c>
      <c r="M13" s="132">
        <f t="shared" si="0"/>
        <v>19.123887748117728</v>
      </c>
      <c r="N13" s="44">
        <f t="shared" si="1"/>
        <v>92466.666666666672</v>
      </c>
      <c r="O13" s="133">
        <f t="shared" si="2"/>
        <v>4.9783549783549708E-2</v>
      </c>
      <c r="P13" s="44"/>
      <c r="Q13" s="44"/>
      <c r="R13" s="44"/>
    </row>
    <row r="14" spans="1:18" ht="16">
      <c r="A14" s="54">
        <v>199741</v>
      </c>
      <c r="B14" s="55" t="s">
        <v>48</v>
      </c>
      <c r="C14" s="56">
        <v>16439</v>
      </c>
      <c r="D14" s="56">
        <v>35929</v>
      </c>
      <c r="E14" s="131">
        <v>96000</v>
      </c>
      <c r="F14" s="131">
        <v>91400</v>
      </c>
      <c r="G14" s="131">
        <v>87100</v>
      </c>
      <c r="H14" s="56"/>
      <c r="I14" s="131"/>
      <c r="J14" s="54" t="s">
        <v>44</v>
      </c>
      <c r="K14" s="54" t="s">
        <v>44</v>
      </c>
      <c r="L14" s="132">
        <f t="shared" si="0"/>
        <v>69.995893223819309</v>
      </c>
      <c r="M14" s="132">
        <f t="shared" si="0"/>
        <v>16.635181382614647</v>
      </c>
      <c r="N14" s="44">
        <f t="shared" si="1"/>
        <v>91500</v>
      </c>
      <c r="O14" s="133">
        <f t="shared" si="2"/>
        <v>5.032822757111588E-2</v>
      </c>
      <c r="P14" s="44"/>
      <c r="Q14" s="44"/>
      <c r="R14" s="44"/>
    </row>
    <row r="15" spans="1:18" ht="16">
      <c r="A15" s="54">
        <v>205217</v>
      </c>
      <c r="B15" s="55" t="s">
        <v>49</v>
      </c>
      <c r="C15" s="56">
        <v>17620</v>
      </c>
      <c r="D15" s="56">
        <v>34867</v>
      </c>
      <c r="E15" s="131">
        <v>95000</v>
      </c>
      <c r="F15" s="131">
        <v>90500</v>
      </c>
      <c r="G15" s="131">
        <v>86200</v>
      </c>
      <c r="H15" s="56"/>
      <c r="I15" s="131"/>
      <c r="J15" s="54" t="s">
        <v>44</v>
      </c>
      <c r="K15" s="54" t="s">
        <v>44</v>
      </c>
      <c r="L15" s="132">
        <f t="shared" si="0"/>
        <v>66.762491444216295</v>
      </c>
      <c r="M15" s="132">
        <f t="shared" si="0"/>
        <v>19.54277891854894</v>
      </c>
      <c r="N15" s="44">
        <f t="shared" si="1"/>
        <v>90566.666666666672</v>
      </c>
      <c r="O15" s="133">
        <f t="shared" si="2"/>
        <v>4.9723756906077332E-2</v>
      </c>
      <c r="P15" s="44"/>
      <c r="Q15" s="44"/>
      <c r="R15" s="44"/>
    </row>
    <row r="16" spans="1:18" ht="16" hidden="1">
      <c r="A16" s="54">
        <v>206418</v>
      </c>
      <c r="B16" s="55" t="s">
        <v>50</v>
      </c>
      <c r="C16" s="56">
        <v>20874</v>
      </c>
      <c r="D16" s="56">
        <v>40497</v>
      </c>
      <c r="E16" s="131">
        <v>320000</v>
      </c>
      <c r="F16" s="131">
        <v>32000</v>
      </c>
      <c r="G16" s="131"/>
      <c r="H16" s="56"/>
      <c r="I16" s="131"/>
      <c r="J16" s="54" t="s">
        <v>44</v>
      </c>
      <c r="K16" s="54" t="s">
        <v>44</v>
      </c>
      <c r="L16" s="132">
        <f t="shared" si="0"/>
        <v>57.85352498288843</v>
      </c>
      <c r="M16" s="132">
        <f t="shared" si="0"/>
        <v>4.128678986995209</v>
      </c>
      <c r="N16" s="44">
        <f t="shared" si="1"/>
        <v>176000</v>
      </c>
      <c r="O16" s="133">
        <f t="shared" si="2"/>
        <v>9</v>
      </c>
      <c r="P16" s="44"/>
      <c r="Q16" s="44"/>
      <c r="R16" s="44"/>
    </row>
    <row r="17" spans="1:18" ht="16">
      <c r="A17" s="54">
        <v>218201</v>
      </c>
      <c r="B17" s="55" t="s">
        <v>51</v>
      </c>
      <c r="C17" s="56">
        <v>15818</v>
      </c>
      <c r="D17" s="56">
        <v>35362</v>
      </c>
      <c r="E17" s="131">
        <v>93000</v>
      </c>
      <c r="F17" s="131">
        <v>88600</v>
      </c>
      <c r="G17" s="131">
        <v>84400</v>
      </c>
      <c r="H17" s="56"/>
      <c r="I17" s="131"/>
      <c r="J17" s="54" t="s">
        <v>44</v>
      </c>
      <c r="K17" s="54" t="s">
        <v>44</v>
      </c>
      <c r="L17" s="132">
        <f t="shared" si="0"/>
        <v>71.696098562628336</v>
      </c>
      <c r="M17" s="132">
        <f t="shared" si="0"/>
        <v>18.187542778918548</v>
      </c>
      <c r="N17" s="44">
        <f t="shared" si="1"/>
        <v>88666.666666666672</v>
      </c>
      <c r="O17" s="133">
        <f t="shared" si="2"/>
        <v>4.9661399548532659E-2</v>
      </c>
      <c r="P17" s="44"/>
      <c r="Q17" s="44"/>
      <c r="R17" s="44"/>
    </row>
    <row r="18" spans="1:18" ht="16" hidden="1">
      <c r="A18" s="54">
        <v>225139</v>
      </c>
      <c r="B18" s="55" t="s">
        <v>52</v>
      </c>
      <c r="C18" s="56">
        <v>33987</v>
      </c>
      <c r="D18" s="56">
        <v>41074</v>
      </c>
      <c r="E18" s="131">
        <v>92000</v>
      </c>
      <c r="F18" s="131">
        <v>40000</v>
      </c>
      <c r="G18" s="131"/>
      <c r="H18" s="56"/>
      <c r="I18" s="131"/>
      <c r="J18" s="54" t="s">
        <v>44</v>
      </c>
      <c r="K18" s="54" t="s">
        <v>44</v>
      </c>
      <c r="L18" s="132">
        <f t="shared" si="0"/>
        <v>21.952087611225188</v>
      </c>
      <c r="M18" s="132">
        <f t="shared" si="0"/>
        <v>2.5489390828199863</v>
      </c>
      <c r="N18" s="44">
        <f t="shared" si="1"/>
        <v>66000</v>
      </c>
      <c r="O18" s="133">
        <f t="shared" si="2"/>
        <v>1.2999999999999998</v>
      </c>
      <c r="P18" s="44"/>
      <c r="Q18" s="44"/>
      <c r="R18" s="44"/>
    </row>
    <row r="19" spans="1:18" ht="16" hidden="1">
      <c r="A19" s="54">
        <v>232072</v>
      </c>
      <c r="B19" s="55" t="s">
        <v>53</v>
      </c>
      <c r="C19" s="56">
        <v>24290</v>
      </c>
      <c r="D19" s="56">
        <v>39634</v>
      </c>
      <c r="E19" s="131">
        <v>91000</v>
      </c>
      <c r="F19" s="131">
        <v>86700</v>
      </c>
      <c r="G19" s="131">
        <v>82500</v>
      </c>
      <c r="H19" s="56"/>
      <c r="I19" s="131"/>
      <c r="J19" s="54" t="s">
        <v>44</v>
      </c>
      <c r="K19" s="54" t="s">
        <v>44</v>
      </c>
      <c r="L19" s="132">
        <f t="shared" si="0"/>
        <v>48.501026694045173</v>
      </c>
      <c r="M19" s="132">
        <f t="shared" si="0"/>
        <v>6.491444216290212</v>
      </c>
      <c r="N19" s="44">
        <f t="shared" si="1"/>
        <v>86733.333333333328</v>
      </c>
      <c r="O19" s="133">
        <f t="shared" si="2"/>
        <v>4.9596309111880066E-2</v>
      </c>
      <c r="P19" s="44"/>
      <c r="Q19" s="44"/>
      <c r="R19" s="44"/>
    </row>
    <row r="20" spans="1:18" ht="16">
      <c r="A20" s="54">
        <v>250067</v>
      </c>
      <c r="B20" s="55" t="s">
        <v>54</v>
      </c>
      <c r="C20" s="56">
        <v>21975</v>
      </c>
      <c r="D20" s="56">
        <v>40073</v>
      </c>
      <c r="E20" s="131">
        <v>90000</v>
      </c>
      <c r="F20" s="131">
        <v>85700</v>
      </c>
      <c r="G20" s="131">
        <v>81600</v>
      </c>
      <c r="H20" s="56"/>
      <c r="I20" s="131"/>
      <c r="J20" s="54" t="s">
        <v>44</v>
      </c>
      <c r="K20" s="54" t="s">
        <v>44</v>
      </c>
      <c r="L20" s="132">
        <f t="shared" si="0"/>
        <v>54.839151266255989</v>
      </c>
      <c r="M20" s="132">
        <f t="shared" si="0"/>
        <v>5.28952772073922</v>
      </c>
      <c r="N20" s="44">
        <f t="shared" si="1"/>
        <v>85766.666666666672</v>
      </c>
      <c r="O20" s="133">
        <f t="shared" si="2"/>
        <v>5.0175029171528607E-2</v>
      </c>
      <c r="P20" s="44"/>
      <c r="Q20" s="44"/>
      <c r="R20" s="44"/>
    </row>
    <row r="21" spans="1:18" ht="16">
      <c r="A21" s="54">
        <v>253862</v>
      </c>
      <c r="B21" s="55" t="s">
        <v>56</v>
      </c>
      <c r="C21" s="56">
        <v>23332</v>
      </c>
      <c r="D21" s="56">
        <v>40339</v>
      </c>
      <c r="E21" s="131">
        <v>89000</v>
      </c>
      <c r="F21" s="131">
        <v>84800</v>
      </c>
      <c r="G21" s="131">
        <v>80700</v>
      </c>
      <c r="H21" s="56"/>
      <c r="I21" s="131"/>
      <c r="J21" s="54" t="s">
        <v>44</v>
      </c>
      <c r="K21" s="54" t="s">
        <v>44</v>
      </c>
      <c r="L21" s="132">
        <f t="shared" si="0"/>
        <v>51.123887748117724</v>
      </c>
      <c r="M21" s="132">
        <f t="shared" si="0"/>
        <v>4.561259411362081</v>
      </c>
      <c r="N21" s="44">
        <f t="shared" si="1"/>
        <v>84833.333333333328</v>
      </c>
      <c r="O21" s="133">
        <f t="shared" si="2"/>
        <v>4.952830188679247E-2</v>
      </c>
      <c r="P21" s="44"/>
      <c r="Q21" s="44"/>
      <c r="R21" s="44"/>
    </row>
    <row r="22" spans="1:18" ht="16">
      <c r="A22" s="54">
        <v>255179</v>
      </c>
      <c r="B22" s="55" t="s">
        <v>57</v>
      </c>
      <c r="C22" s="56">
        <v>22281</v>
      </c>
      <c r="D22" s="56">
        <v>40774</v>
      </c>
      <c r="E22" s="131">
        <v>88000</v>
      </c>
      <c r="F22" s="131">
        <v>83800</v>
      </c>
      <c r="G22" s="131">
        <v>40000</v>
      </c>
      <c r="H22" s="56"/>
      <c r="I22" s="131"/>
      <c r="J22" s="54" t="s">
        <v>44</v>
      </c>
      <c r="K22" s="54" t="s">
        <v>44</v>
      </c>
      <c r="L22" s="132">
        <f t="shared" si="0"/>
        <v>54.001368925393564</v>
      </c>
      <c r="M22" s="132">
        <f t="shared" si="0"/>
        <v>3.3702943189596168</v>
      </c>
      <c r="N22" s="44">
        <f t="shared" si="1"/>
        <v>70600</v>
      </c>
      <c r="O22" s="133">
        <f t="shared" si="2"/>
        <v>5.0119331742243478E-2</v>
      </c>
      <c r="P22" s="44"/>
      <c r="Q22" s="44"/>
      <c r="R22" s="44"/>
    </row>
    <row r="23" spans="1:18" ht="16" hidden="1">
      <c r="A23" s="54">
        <v>258130</v>
      </c>
      <c r="B23" s="55" t="s">
        <v>58</v>
      </c>
      <c r="C23" s="56">
        <v>29124</v>
      </c>
      <c r="D23" s="56">
        <v>29006</v>
      </c>
      <c r="E23" s="131">
        <v>87000</v>
      </c>
      <c r="F23" s="131">
        <v>82900</v>
      </c>
      <c r="G23" s="131">
        <v>78900</v>
      </c>
      <c r="H23" s="56"/>
      <c r="I23" s="131"/>
      <c r="J23" s="54" t="s">
        <v>44</v>
      </c>
      <c r="K23" s="54" t="s">
        <v>44</v>
      </c>
      <c r="L23" s="132">
        <f t="shared" si="0"/>
        <v>35.266255989048595</v>
      </c>
      <c r="M23" s="132">
        <f t="shared" si="0"/>
        <v>35.589322381930188</v>
      </c>
      <c r="N23" s="44">
        <f t="shared" si="1"/>
        <v>82933.333333333328</v>
      </c>
      <c r="O23" s="133">
        <f t="shared" si="2"/>
        <v>4.9457177322074886E-2</v>
      </c>
      <c r="P23" s="44"/>
      <c r="Q23" s="44"/>
      <c r="R23" s="44"/>
    </row>
    <row r="24" spans="1:18" ht="16">
      <c r="A24" s="54">
        <v>286491</v>
      </c>
      <c r="B24" s="55" t="s">
        <v>59</v>
      </c>
      <c r="C24" s="56">
        <v>16018</v>
      </c>
      <c r="D24" s="56">
        <v>31071</v>
      </c>
      <c r="E24" s="131">
        <v>86000</v>
      </c>
      <c r="F24" s="131">
        <v>81900</v>
      </c>
      <c r="G24" s="131">
        <v>78000</v>
      </c>
      <c r="H24" s="56"/>
      <c r="I24" s="131"/>
      <c r="J24" s="54" t="s">
        <v>44</v>
      </c>
      <c r="K24" s="54" t="s">
        <v>44</v>
      </c>
      <c r="L24" s="132">
        <f t="shared" si="0"/>
        <v>71.148528405201915</v>
      </c>
      <c r="M24" s="132">
        <f t="shared" si="0"/>
        <v>29.935660506502394</v>
      </c>
      <c r="N24" s="44">
        <f t="shared" si="1"/>
        <v>81966.666666666672</v>
      </c>
      <c r="O24" s="133">
        <f t="shared" si="2"/>
        <v>5.0061050061050105E-2</v>
      </c>
      <c r="P24" s="44"/>
      <c r="Q24" s="44"/>
      <c r="R24" s="44"/>
    </row>
    <row r="25" spans="1:18" ht="16" hidden="1">
      <c r="A25" s="54">
        <v>290999</v>
      </c>
      <c r="B25" s="55" t="s">
        <v>60</v>
      </c>
      <c r="C25" s="56">
        <v>25991</v>
      </c>
      <c r="D25" s="56">
        <v>41600</v>
      </c>
      <c r="E25" s="131">
        <v>85000</v>
      </c>
      <c r="F25" s="131">
        <v>2000</v>
      </c>
      <c r="G25" s="131"/>
      <c r="H25" s="56"/>
      <c r="I25" s="131"/>
      <c r="J25" s="54" t="s">
        <v>44</v>
      </c>
      <c r="K25" s="54"/>
      <c r="L25" s="132">
        <f t="shared" si="0"/>
        <v>43.843942505133469</v>
      </c>
      <c r="M25" s="132">
        <f t="shared" si="0"/>
        <v>1.108829568788501</v>
      </c>
      <c r="N25" s="44">
        <f t="shared" si="1"/>
        <v>43500</v>
      </c>
      <c r="O25" s="133">
        <f t="shared" si="2"/>
        <v>41.5</v>
      </c>
      <c r="P25" s="44"/>
      <c r="Q25" s="44"/>
      <c r="R25" s="44"/>
    </row>
    <row r="26" spans="1:18" ht="16">
      <c r="A26" s="54">
        <v>300843</v>
      </c>
      <c r="B26" s="55" t="s">
        <v>61</v>
      </c>
      <c r="C26" s="56">
        <v>17659</v>
      </c>
      <c r="D26" s="56">
        <v>31876</v>
      </c>
      <c r="E26" s="131">
        <v>84000</v>
      </c>
      <c r="F26" s="131">
        <v>80000</v>
      </c>
      <c r="G26" s="131">
        <v>76200</v>
      </c>
      <c r="H26" s="56"/>
      <c r="I26" s="131"/>
      <c r="J26" s="54" t="s">
        <v>44</v>
      </c>
      <c r="K26" s="54" t="s">
        <v>44</v>
      </c>
      <c r="L26" s="132">
        <f t="shared" si="0"/>
        <v>66.655715263518132</v>
      </c>
      <c r="M26" s="132">
        <f t="shared" si="0"/>
        <v>27.731690622861056</v>
      </c>
      <c r="N26" s="44">
        <f t="shared" si="1"/>
        <v>80066.666666666672</v>
      </c>
      <c r="O26" s="133">
        <f t="shared" si="2"/>
        <v>5.0000000000000044E-2</v>
      </c>
      <c r="P26" s="44"/>
      <c r="Q26" s="44"/>
      <c r="R26" s="44"/>
    </row>
    <row r="27" spans="1:18" ht="16" hidden="1">
      <c r="A27" s="54">
        <v>302798</v>
      </c>
      <c r="B27" s="55" t="s">
        <v>62</v>
      </c>
      <c r="C27" s="56">
        <v>28924</v>
      </c>
      <c r="D27" s="56">
        <v>35009</v>
      </c>
      <c r="E27" s="131">
        <v>300000</v>
      </c>
      <c r="F27" s="131">
        <v>276000</v>
      </c>
      <c r="G27" s="131">
        <v>252000</v>
      </c>
      <c r="H27" s="56"/>
      <c r="I27" s="131"/>
      <c r="J27" s="54" t="s">
        <v>44</v>
      </c>
      <c r="K27" s="54" t="s">
        <v>44</v>
      </c>
      <c r="L27" s="132">
        <f t="shared" si="0"/>
        <v>35.813826146475016</v>
      </c>
      <c r="M27" s="132">
        <f t="shared" si="0"/>
        <v>19.154004106776181</v>
      </c>
      <c r="N27" s="44">
        <f t="shared" si="1"/>
        <v>276000</v>
      </c>
      <c r="O27" s="133">
        <f t="shared" si="2"/>
        <v>8.6956521739130377E-2</v>
      </c>
      <c r="P27" s="44"/>
      <c r="Q27" s="44"/>
      <c r="R27" s="44"/>
    </row>
    <row r="28" spans="1:18" ht="16" hidden="1">
      <c r="A28" s="54">
        <v>310267</v>
      </c>
      <c r="B28" s="55" t="s">
        <v>63</v>
      </c>
      <c r="C28" s="56">
        <v>23532</v>
      </c>
      <c r="D28" s="56">
        <v>38201</v>
      </c>
      <c r="E28" s="131">
        <v>118800</v>
      </c>
      <c r="F28" s="131">
        <v>113100</v>
      </c>
      <c r="G28" s="131">
        <v>107800</v>
      </c>
      <c r="H28" s="56"/>
      <c r="I28" s="131"/>
      <c r="J28" s="54" t="s">
        <v>44</v>
      </c>
      <c r="K28" s="54" t="s">
        <v>44</v>
      </c>
      <c r="L28" s="132">
        <f t="shared" si="0"/>
        <v>50.57631759069131</v>
      </c>
      <c r="M28" s="132">
        <f t="shared" si="0"/>
        <v>10.414784394250514</v>
      </c>
      <c r="N28" s="44">
        <f t="shared" si="1"/>
        <v>113233.33333333333</v>
      </c>
      <c r="O28" s="133">
        <f t="shared" si="2"/>
        <v>5.0397877984084793E-2</v>
      </c>
      <c r="P28" s="44"/>
      <c r="Q28" s="44"/>
      <c r="R28" s="44"/>
    </row>
    <row r="29" spans="1:18" ht="16" hidden="1">
      <c r="A29" s="54">
        <v>313615</v>
      </c>
      <c r="B29" s="55" t="s">
        <v>64</v>
      </c>
      <c r="C29" s="56">
        <v>34187</v>
      </c>
      <c r="D29" s="56">
        <v>38175</v>
      </c>
      <c r="E29" s="131">
        <v>117600</v>
      </c>
      <c r="F29" s="131">
        <v>112000</v>
      </c>
      <c r="G29" s="131">
        <v>106700</v>
      </c>
      <c r="H29" s="56"/>
      <c r="I29" s="131"/>
      <c r="J29" s="54" t="s">
        <v>44</v>
      </c>
      <c r="K29" s="54" t="s">
        <v>44</v>
      </c>
      <c r="L29" s="132">
        <f t="shared" si="0"/>
        <v>21.404517453798768</v>
      </c>
      <c r="M29" s="132">
        <f t="shared" si="0"/>
        <v>10.485968514715948</v>
      </c>
      <c r="N29" s="44">
        <f t="shared" si="1"/>
        <v>112100</v>
      </c>
      <c r="O29" s="133">
        <f t="shared" si="2"/>
        <v>5.0000000000000044E-2</v>
      </c>
      <c r="P29" s="44"/>
      <c r="Q29" s="44"/>
      <c r="R29" s="44"/>
    </row>
    <row r="30" spans="1:18" ht="16" hidden="1">
      <c r="A30" s="54">
        <v>320387</v>
      </c>
      <c r="B30" s="55" t="s">
        <v>65</v>
      </c>
      <c r="C30" s="56">
        <v>25791</v>
      </c>
      <c r="D30" s="56">
        <v>35220</v>
      </c>
      <c r="E30" s="131">
        <v>116400</v>
      </c>
      <c r="F30" s="131">
        <v>110900</v>
      </c>
      <c r="G30" s="131">
        <v>105600</v>
      </c>
      <c r="H30" s="56"/>
      <c r="I30" s="131"/>
      <c r="J30" s="54" t="s">
        <v>44</v>
      </c>
      <c r="K30" s="54" t="s">
        <v>44</v>
      </c>
      <c r="L30" s="132">
        <f t="shared" si="0"/>
        <v>44.39151266255989</v>
      </c>
      <c r="M30" s="132">
        <f t="shared" si="0"/>
        <v>18.576317590691307</v>
      </c>
      <c r="N30" s="44">
        <f t="shared" si="1"/>
        <v>110966.66666666667</v>
      </c>
      <c r="O30" s="133">
        <f t="shared" si="2"/>
        <v>4.9594229035166748E-2</v>
      </c>
      <c r="P30" s="44"/>
      <c r="Q30" s="44"/>
      <c r="R30" s="44"/>
    </row>
    <row r="31" spans="1:18" ht="16" hidden="1">
      <c r="A31" s="54">
        <v>340436</v>
      </c>
      <c r="B31" s="55" t="s">
        <v>66</v>
      </c>
      <c r="C31" s="56">
        <v>27791</v>
      </c>
      <c r="D31" s="56">
        <v>36129</v>
      </c>
      <c r="E31" s="131">
        <v>115200</v>
      </c>
      <c r="F31" s="131">
        <v>109700</v>
      </c>
      <c r="G31" s="131">
        <v>104500</v>
      </c>
      <c r="H31" s="56"/>
      <c r="I31" s="131"/>
      <c r="J31" s="54" t="s">
        <v>44</v>
      </c>
      <c r="K31" s="54" t="s">
        <v>44</v>
      </c>
      <c r="L31" s="132">
        <f t="shared" si="0"/>
        <v>38.91581108829569</v>
      </c>
      <c r="M31" s="132">
        <f t="shared" si="0"/>
        <v>16.087611225188226</v>
      </c>
      <c r="N31" s="44">
        <f t="shared" si="1"/>
        <v>109800</v>
      </c>
      <c r="O31" s="133">
        <f t="shared" si="2"/>
        <v>5.0136736554238892E-2</v>
      </c>
      <c r="P31" s="44"/>
      <c r="Q31" s="44"/>
      <c r="R31" s="44"/>
    </row>
    <row r="32" spans="1:18" ht="16" hidden="1">
      <c r="A32" s="54">
        <v>345767</v>
      </c>
      <c r="B32" s="55" t="s">
        <v>67</v>
      </c>
      <c r="C32" s="56">
        <v>24217</v>
      </c>
      <c r="D32" s="56">
        <v>35067</v>
      </c>
      <c r="E32" s="131">
        <v>114000</v>
      </c>
      <c r="F32" s="131">
        <v>108600</v>
      </c>
      <c r="G32" s="131">
        <v>103400</v>
      </c>
      <c r="H32" s="56"/>
      <c r="I32" s="131"/>
      <c r="J32" s="54" t="s">
        <v>44</v>
      </c>
      <c r="K32" s="54" t="s">
        <v>44</v>
      </c>
      <c r="L32" s="132">
        <f t="shared" si="0"/>
        <v>48.700889801505816</v>
      </c>
      <c r="M32" s="132">
        <f t="shared" si="0"/>
        <v>18.99520876112252</v>
      </c>
      <c r="N32" s="44">
        <f t="shared" si="1"/>
        <v>108666.66666666667</v>
      </c>
      <c r="O32" s="133">
        <f t="shared" si="2"/>
        <v>4.9723756906077332E-2</v>
      </c>
      <c r="P32" s="44"/>
      <c r="Q32" s="44"/>
      <c r="R32" s="44"/>
    </row>
    <row r="33" spans="1:18" ht="16" hidden="1">
      <c r="A33" s="54">
        <v>352244</v>
      </c>
      <c r="B33" s="55" t="s">
        <v>68</v>
      </c>
      <c r="C33" s="56">
        <v>21370</v>
      </c>
      <c r="D33" s="56">
        <v>41429</v>
      </c>
      <c r="E33" s="131">
        <v>384000</v>
      </c>
      <c r="F33" s="131">
        <v>38400</v>
      </c>
      <c r="G33" s="131"/>
      <c r="H33" s="56"/>
      <c r="I33" s="131"/>
      <c r="J33" s="54" t="s">
        <v>44</v>
      </c>
      <c r="K33" s="54"/>
      <c r="L33" s="132">
        <f t="shared" si="0"/>
        <v>56.495550992470911</v>
      </c>
      <c r="M33" s="132">
        <f t="shared" si="0"/>
        <v>1.5770020533880904</v>
      </c>
      <c r="N33" s="44">
        <f t="shared" si="1"/>
        <v>211200</v>
      </c>
      <c r="O33" s="133">
        <f t="shared" si="2"/>
        <v>9</v>
      </c>
      <c r="P33" s="44"/>
      <c r="Q33" s="44"/>
      <c r="R33" s="44"/>
    </row>
    <row r="34" spans="1:18" ht="16" hidden="1">
      <c r="A34" s="54">
        <v>357982</v>
      </c>
      <c r="B34" s="55" t="s">
        <v>69</v>
      </c>
      <c r="C34" s="56">
        <v>17820</v>
      </c>
      <c r="D34" s="56">
        <v>35562</v>
      </c>
      <c r="E34" s="131">
        <v>111600</v>
      </c>
      <c r="F34" s="131">
        <v>106300</v>
      </c>
      <c r="G34" s="131">
        <v>101200</v>
      </c>
      <c r="H34" s="56"/>
      <c r="I34" s="131"/>
      <c r="J34" s="54" t="s">
        <v>44</v>
      </c>
      <c r="K34" s="54" t="s">
        <v>44</v>
      </c>
      <c r="L34" s="132">
        <f t="shared" si="0"/>
        <v>66.214921286789874</v>
      </c>
      <c r="M34" s="132">
        <f t="shared" si="0"/>
        <v>17.639972621492127</v>
      </c>
      <c r="N34" s="44">
        <f t="shared" si="1"/>
        <v>106366.66666666667</v>
      </c>
      <c r="O34" s="133">
        <f t="shared" si="2"/>
        <v>4.9858889934148554E-2</v>
      </c>
      <c r="P34" s="44"/>
      <c r="Q34" s="44"/>
      <c r="R34" s="44"/>
    </row>
    <row r="35" spans="1:18" ht="16" hidden="1">
      <c r="A35" s="54">
        <v>369257</v>
      </c>
      <c r="B35" s="55" t="s">
        <v>70</v>
      </c>
      <c r="C35" s="56">
        <v>3651</v>
      </c>
      <c r="D35" s="56">
        <v>41274</v>
      </c>
      <c r="E35" s="131">
        <v>110400</v>
      </c>
      <c r="F35" s="131">
        <v>48000</v>
      </c>
      <c r="G35" s="131"/>
      <c r="H35" s="56"/>
      <c r="I35" s="131"/>
      <c r="J35" s="54" t="s">
        <v>44</v>
      </c>
      <c r="K35" s="54" t="s">
        <v>44</v>
      </c>
      <c r="L35" s="132">
        <f t="shared" si="0"/>
        <v>105.00752908966462</v>
      </c>
      <c r="M35" s="132">
        <f t="shared" si="0"/>
        <v>2.001368925393566</v>
      </c>
      <c r="N35" s="44">
        <f t="shared" si="1"/>
        <v>79200</v>
      </c>
      <c r="O35" s="133">
        <f t="shared" si="2"/>
        <v>1.2999999999999998</v>
      </c>
      <c r="P35" s="44"/>
      <c r="Q35" s="44"/>
      <c r="R35" s="44"/>
    </row>
    <row r="36" spans="1:18" ht="16" hidden="1">
      <c r="A36" s="54">
        <v>375122</v>
      </c>
      <c r="B36" s="55" t="s">
        <v>71</v>
      </c>
      <c r="C36" s="56">
        <v>17859</v>
      </c>
      <c r="D36" s="56">
        <v>39834</v>
      </c>
      <c r="E36" s="131">
        <v>109200</v>
      </c>
      <c r="F36" s="131">
        <v>104000</v>
      </c>
      <c r="G36" s="131">
        <v>99000</v>
      </c>
      <c r="H36" s="56"/>
      <c r="I36" s="131"/>
      <c r="J36" s="54" t="s">
        <v>44</v>
      </c>
      <c r="K36" s="54" t="s">
        <v>44</v>
      </c>
      <c r="L36" s="132">
        <f t="shared" si="0"/>
        <v>66.108145106091712</v>
      </c>
      <c r="M36" s="132">
        <f t="shared" si="0"/>
        <v>5.9438740588637922</v>
      </c>
      <c r="N36" s="44">
        <f t="shared" si="1"/>
        <v>104066.66666666667</v>
      </c>
      <c r="O36" s="133">
        <f t="shared" si="2"/>
        <v>5.0000000000000044E-2</v>
      </c>
      <c r="P36" s="44"/>
      <c r="Q36" s="44"/>
      <c r="R36" s="44"/>
    </row>
    <row r="37" spans="1:18" ht="16" hidden="1">
      <c r="A37" s="54">
        <v>406300</v>
      </c>
      <c r="B37" s="55" t="s">
        <v>72</v>
      </c>
      <c r="C37" s="56">
        <v>1</v>
      </c>
      <c r="D37" s="56">
        <v>40273</v>
      </c>
      <c r="E37" s="131">
        <v>108000</v>
      </c>
      <c r="F37" s="131">
        <v>102900</v>
      </c>
      <c r="G37" s="131">
        <v>98000</v>
      </c>
      <c r="H37" s="56"/>
      <c r="I37" s="131"/>
      <c r="J37" s="54" t="s">
        <v>44</v>
      </c>
      <c r="K37" s="54" t="s">
        <v>44</v>
      </c>
      <c r="L37" s="132">
        <f t="shared" si="0"/>
        <v>115.00068446269678</v>
      </c>
      <c r="M37" s="132">
        <f t="shared" si="0"/>
        <v>4.7419575633127993</v>
      </c>
      <c r="N37" s="44">
        <f t="shared" si="1"/>
        <v>102966.66666666667</v>
      </c>
      <c r="O37" s="133">
        <f t="shared" si="2"/>
        <v>4.9562682215743337E-2</v>
      </c>
      <c r="P37" s="44"/>
      <c r="Q37" s="44"/>
      <c r="R37" s="44"/>
    </row>
    <row r="38" spans="1:18" ht="16" hidden="1">
      <c r="A38" s="54">
        <v>422365</v>
      </c>
      <c r="B38" s="55" t="s">
        <v>73</v>
      </c>
      <c r="C38" s="56">
        <v>21074</v>
      </c>
      <c r="D38" s="56">
        <v>40539</v>
      </c>
      <c r="E38" s="131">
        <v>106800</v>
      </c>
      <c r="F38" s="131">
        <v>101700</v>
      </c>
      <c r="G38" s="131">
        <v>96900</v>
      </c>
      <c r="H38" s="56"/>
      <c r="I38" s="131"/>
      <c r="J38" s="54" t="s">
        <v>44</v>
      </c>
      <c r="K38" s="54" t="s">
        <v>44</v>
      </c>
      <c r="L38" s="132">
        <f t="shared" si="0"/>
        <v>57.30595482546201</v>
      </c>
      <c r="M38" s="132">
        <f t="shared" si="0"/>
        <v>4.0136892539356603</v>
      </c>
      <c r="N38" s="44">
        <f t="shared" si="1"/>
        <v>101800</v>
      </c>
      <c r="O38" s="133">
        <f t="shared" si="2"/>
        <v>5.0147492625368661E-2</v>
      </c>
      <c r="P38" s="44"/>
      <c r="Q38" s="44"/>
      <c r="R38" s="44"/>
    </row>
    <row r="39" spans="1:18" ht="16" hidden="1">
      <c r="A39" s="54">
        <v>423109</v>
      </c>
      <c r="B39" s="55" t="s">
        <v>74</v>
      </c>
      <c r="C39" s="56">
        <v>16218</v>
      </c>
      <c r="D39" s="56">
        <v>40974</v>
      </c>
      <c r="E39" s="131">
        <v>105600</v>
      </c>
      <c r="F39" s="131">
        <v>100600</v>
      </c>
      <c r="G39" s="131">
        <v>48000</v>
      </c>
      <c r="H39" s="56"/>
      <c r="I39" s="131"/>
      <c r="J39" s="54" t="s">
        <v>44</v>
      </c>
      <c r="K39" s="54" t="s">
        <v>44</v>
      </c>
      <c r="L39" s="132">
        <f t="shared" si="0"/>
        <v>70.600958247775495</v>
      </c>
      <c r="M39" s="132">
        <f t="shared" si="0"/>
        <v>2.8227241615331966</v>
      </c>
      <c r="N39" s="44">
        <f t="shared" si="1"/>
        <v>84733.333333333328</v>
      </c>
      <c r="O39" s="133">
        <f t="shared" si="2"/>
        <v>4.9701789264413598E-2</v>
      </c>
      <c r="P39" s="44"/>
      <c r="Q39" s="44"/>
      <c r="R39" s="44"/>
    </row>
    <row r="40" spans="1:18" ht="16" hidden="1">
      <c r="A40" s="54">
        <v>426223</v>
      </c>
      <c r="B40" s="55" t="s">
        <v>75</v>
      </c>
      <c r="C40" s="56">
        <v>26191</v>
      </c>
      <c r="D40" s="56">
        <v>27116</v>
      </c>
      <c r="E40" s="131">
        <v>104400</v>
      </c>
      <c r="F40" s="131">
        <v>99400</v>
      </c>
      <c r="G40" s="131">
        <v>94700</v>
      </c>
      <c r="H40" s="56"/>
      <c r="I40" s="131"/>
      <c r="J40" s="54" t="s">
        <v>44</v>
      </c>
      <c r="K40" s="54" t="s">
        <v>44</v>
      </c>
      <c r="L40" s="132">
        <f t="shared" si="0"/>
        <v>43.296372347707049</v>
      </c>
      <c r="M40" s="132">
        <f t="shared" si="0"/>
        <v>40.763860369609858</v>
      </c>
      <c r="N40" s="44">
        <f t="shared" si="1"/>
        <v>99500</v>
      </c>
      <c r="O40" s="133">
        <f t="shared" si="2"/>
        <v>5.0301810865191143E-2</v>
      </c>
      <c r="P40" s="44"/>
      <c r="Q40" s="44"/>
      <c r="R40" s="44"/>
    </row>
    <row r="41" spans="1:18" ht="16" hidden="1">
      <c r="A41" s="54">
        <v>430276</v>
      </c>
      <c r="B41" s="55" t="s">
        <v>76</v>
      </c>
      <c r="C41" s="56">
        <v>29324</v>
      </c>
      <c r="D41" s="56">
        <v>31271</v>
      </c>
      <c r="E41" s="131">
        <v>103200</v>
      </c>
      <c r="F41" s="131">
        <v>98300</v>
      </c>
      <c r="G41" s="131">
        <v>93600</v>
      </c>
      <c r="H41" s="56"/>
      <c r="I41" s="131"/>
      <c r="J41" s="54" t="s">
        <v>44</v>
      </c>
      <c r="K41" s="54" t="s">
        <v>44</v>
      </c>
      <c r="L41" s="132">
        <f t="shared" si="0"/>
        <v>34.718685831622174</v>
      </c>
      <c r="M41" s="132">
        <f t="shared" si="0"/>
        <v>29.388090349075977</v>
      </c>
      <c r="N41" s="44">
        <f t="shared" si="1"/>
        <v>98366.666666666672</v>
      </c>
      <c r="O41" s="133">
        <f t="shared" si="2"/>
        <v>4.984740590030512E-2</v>
      </c>
      <c r="P41" s="44"/>
      <c r="Q41" s="44"/>
      <c r="R41" s="44"/>
    </row>
    <row r="42" spans="1:18" ht="16" hidden="1">
      <c r="A42" s="54">
        <v>430534</v>
      </c>
      <c r="B42" s="55" t="s">
        <v>77</v>
      </c>
      <c r="C42" s="56">
        <v>16018</v>
      </c>
      <c r="D42" s="56">
        <v>1</v>
      </c>
      <c r="E42" s="131">
        <v>102000</v>
      </c>
      <c r="F42" s="131">
        <v>2400</v>
      </c>
      <c r="G42" s="131"/>
      <c r="H42" s="56"/>
      <c r="I42" s="131"/>
      <c r="J42" s="54" t="s">
        <v>44</v>
      </c>
      <c r="K42" s="54" t="s">
        <v>44</v>
      </c>
      <c r="L42" s="132">
        <f t="shared" si="0"/>
        <v>71.148528405201915</v>
      </c>
      <c r="M42" s="132">
        <f t="shared" si="0"/>
        <v>115.00068446269678</v>
      </c>
      <c r="N42" s="44">
        <f t="shared" si="1"/>
        <v>52200</v>
      </c>
      <c r="O42" s="133">
        <f t="shared" si="2"/>
        <v>41.5</v>
      </c>
      <c r="P42" s="44"/>
      <c r="Q42" s="44"/>
      <c r="R42" s="44"/>
    </row>
    <row r="43" spans="1:18" ht="16" hidden="1">
      <c r="A43" s="54">
        <v>443913</v>
      </c>
      <c r="B43" s="55" t="s">
        <v>78</v>
      </c>
      <c r="C43" s="56">
        <v>16639</v>
      </c>
      <c r="D43" s="56">
        <v>32076</v>
      </c>
      <c r="E43" s="131">
        <v>100800</v>
      </c>
      <c r="F43" s="131">
        <v>96000</v>
      </c>
      <c r="G43" s="131">
        <v>91400</v>
      </c>
      <c r="H43" s="56"/>
      <c r="I43" s="131"/>
      <c r="J43" s="54" t="s">
        <v>44</v>
      </c>
      <c r="K43" s="54" t="s">
        <v>44</v>
      </c>
      <c r="L43" s="132">
        <f t="shared" si="0"/>
        <v>69.448323066392888</v>
      </c>
      <c r="M43" s="132">
        <f t="shared" si="0"/>
        <v>27.184120465434635</v>
      </c>
      <c r="N43" s="44">
        <f t="shared" si="1"/>
        <v>96066.666666666672</v>
      </c>
      <c r="O43" s="133">
        <f t="shared" si="2"/>
        <v>5.0000000000000044E-2</v>
      </c>
      <c r="P43" s="44"/>
      <c r="Q43" s="44"/>
      <c r="R43" s="44"/>
    </row>
    <row r="44" spans="1:18" ht="16" hidden="1">
      <c r="A44" s="54">
        <v>446641</v>
      </c>
      <c r="B44" s="55" t="s">
        <v>43</v>
      </c>
      <c r="C44" s="56">
        <v>23652</v>
      </c>
      <c r="D44" s="56">
        <v>35209</v>
      </c>
      <c r="E44" s="131">
        <v>360000</v>
      </c>
      <c r="F44" s="131">
        <v>331200</v>
      </c>
      <c r="G44" s="131">
        <v>302400</v>
      </c>
      <c r="H44" s="56"/>
      <c r="I44" s="131"/>
      <c r="J44" s="54" t="s">
        <v>44</v>
      </c>
      <c r="K44" s="54" t="s">
        <v>44</v>
      </c>
      <c r="L44" s="132">
        <f t="shared" si="0"/>
        <v>50.247775496235455</v>
      </c>
      <c r="M44" s="132">
        <f t="shared" si="0"/>
        <v>18.606433949349761</v>
      </c>
      <c r="N44" s="44">
        <f t="shared" si="1"/>
        <v>331200</v>
      </c>
      <c r="O44" s="133">
        <f t="shared" si="2"/>
        <v>8.6956521739130377E-2</v>
      </c>
      <c r="P44" s="44"/>
      <c r="Q44" s="44"/>
      <c r="R44" s="44"/>
    </row>
    <row r="45" spans="1:18" ht="16" hidden="1">
      <c r="A45" s="54">
        <v>462488</v>
      </c>
      <c r="B45" s="55" t="s">
        <v>79</v>
      </c>
      <c r="C45" s="56">
        <v>22481</v>
      </c>
      <c r="D45" s="56">
        <v>38401</v>
      </c>
      <c r="E45" s="131">
        <v>142600</v>
      </c>
      <c r="F45" s="131">
        <v>135700</v>
      </c>
      <c r="G45" s="131">
        <v>129400</v>
      </c>
      <c r="H45" s="56"/>
      <c r="I45" s="131"/>
      <c r="J45" s="54" t="s">
        <v>44</v>
      </c>
      <c r="K45" s="54" t="s">
        <v>44</v>
      </c>
      <c r="L45" s="132">
        <f t="shared" si="0"/>
        <v>53.453798767967143</v>
      </c>
      <c r="M45" s="132">
        <f t="shared" si="0"/>
        <v>9.8672142368240934</v>
      </c>
      <c r="N45" s="44">
        <f t="shared" si="1"/>
        <v>135900</v>
      </c>
      <c r="O45" s="133">
        <f t="shared" si="2"/>
        <v>5.0847457627118731E-2</v>
      </c>
      <c r="P45" s="44"/>
      <c r="Q45" s="44"/>
      <c r="R45" s="44"/>
    </row>
    <row r="46" spans="1:18" ht="16" hidden="1">
      <c r="A46" s="54">
        <v>472297</v>
      </c>
      <c r="B46" s="55" t="s">
        <v>52</v>
      </c>
      <c r="C46" s="56">
        <v>33987</v>
      </c>
      <c r="D46" s="56">
        <v>38375</v>
      </c>
      <c r="E46" s="131">
        <v>141100</v>
      </c>
      <c r="F46" s="131">
        <v>134400</v>
      </c>
      <c r="G46" s="131">
        <v>128000</v>
      </c>
      <c r="H46" s="56"/>
      <c r="I46" s="131"/>
      <c r="J46" s="54" t="s">
        <v>44</v>
      </c>
      <c r="K46" s="54" t="s">
        <v>44</v>
      </c>
      <c r="L46" s="132">
        <f t="shared" si="0"/>
        <v>21.952087611225188</v>
      </c>
      <c r="M46" s="132">
        <f t="shared" si="0"/>
        <v>9.9383983572895271</v>
      </c>
      <c r="N46" s="44">
        <f t="shared" si="1"/>
        <v>134500</v>
      </c>
      <c r="O46" s="133">
        <f t="shared" si="2"/>
        <v>4.9851190476190466E-2</v>
      </c>
      <c r="P46" s="44"/>
      <c r="Q46" s="44"/>
      <c r="R46" s="44"/>
    </row>
    <row r="47" spans="1:18" ht="16" hidden="1">
      <c r="A47" s="54">
        <v>489909</v>
      </c>
      <c r="B47" s="55" t="s">
        <v>80</v>
      </c>
      <c r="C47" s="56">
        <v>24490</v>
      </c>
      <c r="D47" s="56">
        <v>1</v>
      </c>
      <c r="E47" s="131">
        <v>139700</v>
      </c>
      <c r="F47" s="131">
        <v>133100</v>
      </c>
      <c r="G47" s="131">
        <v>126700</v>
      </c>
      <c r="H47" s="56"/>
      <c r="I47" s="131"/>
      <c r="J47" s="54" t="s">
        <v>44</v>
      </c>
      <c r="K47" s="54" t="s">
        <v>44</v>
      </c>
      <c r="L47" s="132">
        <f t="shared" si="0"/>
        <v>47.953456536618752</v>
      </c>
      <c r="M47" s="132">
        <f t="shared" si="0"/>
        <v>115.00068446269678</v>
      </c>
      <c r="N47" s="44">
        <f t="shared" si="1"/>
        <v>133166.66666666666</v>
      </c>
      <c r="O47" s="133">
        <f t="shared" si="2"/>
        <v>4.9586776859504189E-2</v>
      </c>
      <c r="P47" s="44"/>
      <c r="Q47" s="44"/>
      <c r="R47" s="44"/>
    </row>
    <row r="48" spans="1:18" ht="16" hidden="1">
      <c r="A48" s="54">
        <v>489933</v>
      </c>
      <c r="B48" s="55" t="s">
        <v>81</v>
      </c>
      <c r="C48" s="56">
        <v>22158</v>
      </c>
      <c r="D48" s="56">
        <v>36329</v>
      </c>
      <c r="E48" s="131">
        <v>138200</v>
      </c>
      <c r="F48" s="131">
        <v>131600</v>
      </c>
      <c r="G48" s="131">
        <v>125400</v>
      </c>
      <c r="H48" s="56"/>
      <c r="I48" s="131"/>
      <c r="J48" s="54" t="s">
        <v>44</v>
      </c>
      <c r="K48" s="54" t="s">
        <v>44</v>
      </c>
      <c r="L48" s="132">
        <f t="shared" si="0"/>
        <v>54.338124572210816</v>
      </c>
      <c r="M48" s="132">
        <f t="shared" si="0"/>
        <v>15.540041067761807</v>
      </c>
      <c r="N48" s="44">
        <f t="shared" si="1"/>
        <v>131733.33333333334</v>
      </c>
      <c r="O48" s="133">
        <f t="shared" si="2"/>
        <v>5.0151975683890626E-2</v>
      </c>
      <c r="P48" s="44"/>
      <c r="Q48" s="44"/>
      <c r="R48" s="44"/>
    </row>
    <row r="49" spans="1:18" ht="16" hidden="1">
      <c r="A49" s="54">
        <v>537613</v>
      </c>
      <c r="B49" s="55" t="s">
        <v>47</v>
      </c>
      <c r="C49" s="56">
        <v>30229</v>
      </c>
      <c r="D49" s="56">
        <v>35267</v>
      </c>
      <c r="E49" s="131">
        <v>136800</v>
      </c>
      <c r="F49" s="131">
        <v>130300</v>
      </c>
      <c r="G49" s="131">
        <v>124100</v>
      </c>
      <c r="H49" s="56"/>
      <c r="I49" s="131"/>
      <c r="J49" s="54" t="s">
        <v>44</v>
      </c>
      <c r="K49" s="54" t="s">
        <v>44</v>
      </c>
      <c r="L49" s="132">
        <f t="shared" si="0"/>
        <v>32.240930869267622</v>
      </c>
      <c r="M49" s="132">
        <f t="shared" si="0"/>
        <v>18.447638603696099</v>
      </c>
      <c r="N49" s="44">
        <f t="shared" si="1"/>
        <v>130400</v>
      </c>
      <c r="O49" s="133">
        <f t="shared" si="2"/>
        <v>4.9884881043745111E-2</v>
      </c>
      <c r="P49" s="44"/>
      <c r="Q49" s="44"/>
      <c r="R49" s="44"/>
    </row>
    <row r="50" spans="1:18" ht="16" hidden="1">
      <c r="A50" s="54">
        <v>538228</v>
      </c>
      <c r="B50" s="55" t="s">
        <v>82</v>
      </c>
      <c r="C50" s="56">
        <v>15818</v>
      </c>
      <c r="D50" s="56">
        <v>41629</v>
      </c>
      <c r="E50" s="131">
        <v>460800</v>
      </c>
      <c r="F50" s="131">
        <v>46100</v>
      </c>
      <c r="G50" s="131"/>
      <c r="H50" s="56"/>
      <c r="I50" s="131"/>
      <c r="J50" s="54" t="s">
        <v>44</v>
      </c>
      <c r="K50" s="54"/>
      <c r="L50" s="132">
        <f t="shared" si="0"/>
        <v>71.696098562628336</v>
      </c>
      <c r="M50" s="132">
        <f t="shared" si="0"/>
        <v>1.0294318959616702</v>
      </c>
      <c r="N50" s="44">
        <f t="shared" si="1"/>
        <v>253450</v>
      </c>
      <c r="O50" s="133">
        <f t="shared" si="2"/>
        <v>8.9956616052060738</v>
      </c>
      <c r="P50" s="44"/>
      <c r="Q50" s="44"/>
      <c r="R50" s="44"/>
    </row>
    <row r="51" spans="1:18" ht="16" hidden="1">
      <c r="A51" s="54">
        <v>545776</v>
      </c>
      <c r="B51" s="55" t="s">
        <v>83</v>
      </c>
      <c r="C51" s="56">
        <v>24090</v>
      </c>
      <c r="D51" s="56">
        <v>35762</v>
      </c>
      <c r="E51" s="131">
        <v>133900</v>
      </c>
      <c r="F51" s="131">
        <v>127600</v>
      </c>
      <c r="G51" s="131">
        <v>121400</v>
      </c>
      <c r="H51" s="56"/>
      <c r="I51" s="131"/>
      <c r="J51" s="54" t="s">
        <v>44</v>
      </c>
      <c r="K51" s="54" t="s">
        <v>44</v>
      </c>
      <c r="L51" s="132">
        <f t="shared" si="0"/>
        <v>49.048596851471594</v>
      </c>
      <c r="M51" s="132">
        <f t="shared" si="0"/>
        <v>17.09240246406571</v>
      </c>
      <c r="N51" s="44">
        <f t="shared" si="1"/>
        <v>127633.33333333333</v>
      </c>
      <c r="O51" s="133">
        <f t="shared" si="2"/>
        <v>4.9373040752351161E-2</v>
      </c>
      <c r="P51" s="44"/>
      <c r="Q51" s="44"/>
      <c r="R51" s="44"/>
    </row>
    <row r="52" spans="1:18" ht="16" hidden="1">
      <c r="A52" s="54">
        <v>565414</v>
      </c>
      <c r="B52" s="55" t="s">
        <v>84</v>
      </c>
      <c r="C52" s="56">
        <v>21758</v>
      </c>
      <c r="D52" s="56">
        <v>41474</v>
      </c>
      <c r="E52" s="131">
        <v>132500</v>
      </c>
      <c r="F52" s="131">
        <v>57600</v>
      </c>
      <c r="G52" s="131"/>
      <c r="H52" s="56"/>
      <c r="I52" s="131"/>
      <c r="J52" s="54" t="s">
        <v>44</v>
      </c>
      <c r="K52" s="54"/>
      <c r="L52" s="132">
        <f t="shared" si="0"/>
        <v>55.433264887063658</v>
      </c>
      <c r="M52" s="132">
        <f t="shared" si="0"/>
        <v>1.4537987679671458</v>
      </c>
      <c r="N52" s="44">
        <f t="shared" si="1"/>
        <v>95050</v>
      </c>
      <c r="O52" s="133">
        <f t="shared" si="2"/>
        <v>1.3003472222222223</v>
      </c>
      <c r="P52" s="44"/>
      <c r="Q52" s="44"/>
      <c r="R52" s="44"/>
    </row>
    <row r="53" spans="1:18" ht="16">
      <c r="A53" s="54">
        <v>570202</v>
      </c>
      <c r="B53" s="55" t="s">
        <v>85</v>
      </c>
      <c r="C53" s="56">
        <v>16239</v>
      </c>
      <c r="D53" s="56">
        <v>40073</v>
      </c>
      <c r="E53" s="131">
        <v>90000</v>
      </c>
      <c r="F53" s="131">
        <v>85700</v>
      </c>
      <c r="G53" s="131">
        <v>81600</v>
      </c>
      <c r="H53" s="56"/>
      <c r="I53" s="131"/>
      <c r="J53" s="54" t="s">
        <v>44</v>
      </c>
      <c r="K53" s="54" t="s">
        <v>44</v>
      </c>
      <c r="L53" s="132">
        <f t="shared" si="0"/>
        <v>70.543463381245715</v>
      </c>
      <c r="M53" s="132">
        <f t="shared" si="0"/>
        <v>5.28952772073922</v>
      </c>
      <c r="N53" s="44">
        <f t="shared" si="1"/>
        <v>85766.666666666672</v>
      </c>
      <c r="O53" s="133">
        <f t="shared" si="2"/>
        <v>5.0175029171528607E-2</v>
      </c>
      <c r="P53" s="44"/>
      <c r="Q53" s="44"/>
      <c r="R53" s="44"/>
    </row>
    <row r="54" spans="1:18" ht="16">
      <c r="A54" s="54">
        <v>578408</v>
      </c>
      <c r="B54" s="55" t="s">
        <v>86</v>
      </c>
      <c r="C54" s="56">
        <v>17459</v>
      </c>
      <c r="D54" s="56">
        <v>40339</v>
      </c>
      <c r="E54" s="131">
        <v>89000</v>
      </c>
      <c r="F54" s="131">
        <v>84800</v>
      </c>
      <c r="G54" s="131">
        <v>80700</v>
      </c>
      <c r="H54" s="56"/>
      <c r="I54" s="131"/>
      <c r="J54" s="54" t="s">
        <v>44</v>
      </c>
      <c r="K54" s="54" t="s">
        <v>44</v>
      </c>
      <c r="L54" s="132">
        <f t="shared" si="0"/>
        <v>67.203285420944553</v>
      </c>
      <c r="M54" s="132">
        <f t="shared" si="0"/>
        <v>4.561259411362081</v>
      </c>
      <c r="N54" s="44">
        <f t="shared" si="1"/>
        <v>84833.333333333328</v>
      </c>
      <c r="O54" s="133">
        <f t="shared" si="2"/>
        <v>4.952830188679247E-2</v>
      </c>
      <c r="P54" s="44"/>
      <c r="Q54" s="44"/>
      <c r="R54" s="44"/>
    </row>
    <row r="55" spans="1:18" ht="16">
      <c r="A55" s="54">
        <v>579268</v>
      </c>
      <c r="B55" s="55" t="s">
        <v>87</v>
      </c>
      <c r="C55" s="56">
        <v>22081</v>
      </c>
      <c r="D55" s="56">
        <v>40774</v>
      </c>
      <c r="E55" s="131">
        <v>88000</v>
      </c>
      <c r="F55" s="131">
        <v>83800</v>
      </c>
      <c r="G55" s="131">
        <v>40000</v>
      </c>
      <c r="H55" s="56"/>
      <c r="I55" s="131"/>
      <c r="J55" s="54" t="s">
        <v>44</v>
      </c>
      <c r="K55" s="54" t="s">
        <v>44</v>
      </c>
      <c r="L55" s="132">
        <f t="shared" si="0"/>
        <v>54.548939082819984</v>
      </c>
      <c r="M55" s="132">
        <f t="shared" si="0"/>
        <v>3.3702943189596168</v>
      </c>
      <c r="N55" s="44">
        <f t="shared" si="1"/>
        <v>70600</v>
      </c>
      <c r="O55" s="133">
        <f t="shared" si="2"/>
        <v>5.0119331742243478E-2</v>
      </c>
      <c r="P55" s="44"/>
      <c r="Q55" s="44"/>
      <c r="R55" s="44"/>
    </row>
    <row r="56" spans="1:18" ht="16" hidden="1">
      <c r="A56" s="54">
        <v>123486</v>
      </c>
      <c r="B56" s="55" t="s">
        <v>88</v>
      </c>
      <c r="C56" s="56">
        <v>19725</v>
      </c>
      <c r="D56" s="56"/>
      <c r="E56" s="131"/>
      <c r="F56" s="131"/>
      <c r="G56" s="131"/>
      <c r="H56" s="56">
        <v>43466</v>
      </c>
      <c r="I56" s="131">
        <v>8990</v>
      </c>
      <c r="J56" s="54" t="s">
        <v>89</v>
      </c>
      <c r="K56" s="54" t="s">
        <v>89</v>
      </c>
      <c r="L56" s="132">
        <f t="shared" si="0"/>
        <v>60.999315537303218</v>
      </c>
      <c r="M56" s="132">
        <f t="shared" si="0"/>
        <v>115.00342231348391</v>
      </c>
      <c r="N56" s="44" t="e">
        <f t="shared" si="1"/>
        <v>#DIV/0!</v>
      </c>
      <c r="O56" s="133" t="e">
        <f t="shared" si="2"/>
        <v>#DIV/0!</v>
      </c>
    </row>
    <row r="57" spans="1:18" ht="16" hidden="1">
      <c r="A57" s="54">
        <v>123485</v>
      </c>
      <c r="B57" s="55" t="s">
        <v>90</v>
      </c>
      <c r="C57" s="56">
        <v>16254</v>
      </c>
      <c r="D57" s="56"/>
      <c r="E57" s="131"/>
      <c r="F57" s="131"/>
      <c r="G57" s="131"/>
      <c r="H57" s="56">
        <v>39995</v>
      </c>
      <c r="I57" s="131">
        <v>18047</v>
      </c>
      <c r="J57" s="54" t="s">
        <v>91</v>
      </c>
      <c r="K57" s="54" t="s">
        <v>91</v>
      </c>
      <c r="L57" s="132">
        <f t="shared" si="0"/>
        <v>70.502395619438744</v>
      </c>
      <c r="M57" s="132">
        <f t="shared" si="0"/>
        <v>115.00342231348391</v>
      </c>
      <c r="N57" s="44" t="e">
        <f t="shared" si="1"/>
        <v>#DIV/0!</v>
      </c>
      <c r="O57" s="133" t="e">
        <f t="shared" si="2"/>
        <v>#DIV/0!</v>
      </c>
    </row>
    <row r="58" spans="1:18" ht="16" hidden="1">
      <c r="A58" s="54">
        <v>123484</v>
      </c>
      <c r="B58" s="55" t="s">
        <v>92</v>
      </c>
      <c r="C58" s="56">
        <v>18203</v>
      </c>
      <c r="D58" s="56"/>
      <c r="E58" s="131"/>
      <c r="F58" s="131"/>
      <c r="G58" s="131"/>
      <c r="H58" s="56">
        <v>41944</v>
      </c>
      <c r="I58" s="131">
        <v>9625</v>
      </c>
      <c r="J58" s="54" t="s">
        <v>91</v>
      </c>
      <c r="K58" s="54" t="s">
        <v>44</v>
      </c>
      <c r="L58" s="132">
        <f t="shared" si="0"/>
        <v>65.166324435318273</v>
      </c>
      <c r="M58" s="132">
        <f t="shared" si="0"/>
        <v>115.00342231348391</v>
      </c>
      <c r="N58" s="44" t="e">
        <f t="shared" si="1"/>
        <v>#DIV/0!</v>
      </c>
      <c r="O58" s="133" t="e">
        <f t="shared" si="2"/>
        <v>#DIV/0!</v>
      </c>
    </row>
    <row r="59" spans="1:18" ht="16" hidden="1">
      <c r="A59" s="54">
        <v>123472</v>
      </c>
      <c r="B59" s="55" t="s">
        <v>93</v>
      </c>
      <c r="C59" s="56">
        <v>19725</v>
      </c>
      <c r="D59" s="56"/>
      <c r="E59" s="131"/>
      <c r="F59" s="131"/>
      <c r="G59" s="131"/>
      <c r="H59" s="56">
        <v>43466</v>
      </c>
      <c r="I59" s="131">
        <v>5840</v>
      </c>
      <c r="J59" s="54" t="s">
        <v>89</v>
      </c>
      <c r="K59" s="54" t="s">
        <v>44</v>
      </c>
      <c r="L59" s="132">
        <f t="shared" si="0"/>
        <v>60.999315537303218</v>
      </c>
      <c r="M59" s="132">
        <f t="shared" si="0"/>
        <v>115.00342231348391</v>
      </c>
      <c r="N59" s="44" t="e">
        <f t="shared" si="1"/>
        <v>#DIV/0!</v>
      </c>
      <c r="O59" s="133" t="e">
        <f t="shared" si="2"/>
        <v>#DIV/0!</v>
      </c>
    </row>
    <row r="60" spans="1:18" ht="16" hidden="1">
      <c r="A60" s="54">
        <v>123466</v>
      </c>
      <c r="B60" s="55" t="s">
        <v>94</v>
      </c>
      <c r="C60" s="56">
        <v>22098</v>
      </c>
      <c r="D60" s="56"/>
      <c r="E60" s="131"/>
      <c r="F60" s="131"/>
      <c r="G60" s="131"/>
      <c r="H60" s="56">
        <v>45839</v>
      </c>
      <c r="I60" s="131">
        <v>15804</v>
      </c>
      <c r="J60" s="54" t="s">
        <v>89</v>
      </c>
      <c r="K60" s="54" t="s">
        <v>89</v>
      </c>
      <c r="L60" s="132">
        <f t="shared" si="0"/>
        <v>54.502395619438744</v>
      </c>
      <c r="M60" s="132">
        <f t="shared" si="0"/>
        <v>115.00342231348391</v>
      </c>
      <c r="N60" s="44" t="e">
        <f t="shared" si="1"/>
        <v>#DIV/0!</v>
      </c>
      <c r="O60" s="133" t="e">
        <f t="shared" si="2"/>
        <v>#DIV/0!</v>
      </c>
    </row>
    <row r="61" spans="1:18" ht="16" hidden="1">
      <c r="A61" s="54">
        <v>123465</v>
      </c>
      <c r="B61" s="55" t="s">
        <v>95</v>
      </c>
      <c r="C61" s="56">
        <v>16803</v>
      </c>
      <c r="D61" s="56"/>
      <c r="E61" s="131"/>
      <c r="F61" s="131"/>
      <c r="G61" s="131"/>
      <c r="H61" s="56">
        <v>40544</v>
      </c>
      <c r="I61" s="131">
        <v>10349</v>
      </c>
      <c r="J61" s="54" t="s">
        <v>91</v>
      </c>
      <c r="K61" s="54" t="s">
        <v>91</v>
      </c>
      <c r="L61" s="132">
        <f t="shared" si="0"/>
        <v>68.999315537303218</v>
      </c>
      <c r="M61" s="132">
        <f t="shared" si="0"/>
        <v>115.00342231348391</v>
      </c>
      <c r="N61" s="44" t="e">
        <f t="shared" si="1"/>
        <v>#DIV/0!</v>
      </c>
      <c r="O61" s="133" t="e">
        <f t="shared" si="2"/>
        <v>#DIV/0!</v>
      </c>
    </row>
    <row r="62" spans="1:18" ht="16" hidden="1">
      <c r="A62" s="54">
        <v>123451</v>
      </c>
      <c r="B62" s="55" t="s">
        <v>96</v>
      </c>
      <c r="C62" s="56">
        <v>13789</v>
      </c>
      <c r="D62" s="56"/>
      <c r="E62" s="131"/>
      <c r="F62" s="131"/>
      <c r="G62" s="131"/>
      <c r="H62" s="56">
        <v>37530</v>
      </c>
      <c r="I62" s="131">
        <v>7800</v>
      </c>
      <c r="J62" s="54" t="s">
        <v>91</v>
      </c>
      <c r="K62" s="54" t="s">
        <v>91</v>
      </c>
      <c r="L62" s="132">
        <f t="shared" si="0"/>
        <v>77.251197809719372</v>
      </c>
      <c r="M62" s="132">
        <f t="shared" si="0"/>
        <v>115.00342231348391</v>
      </c>
      <c r="N62" s="44" t="e">
        <f t="shared" si="1"/>
        <v>#DIV/0!</v>
      </c>
      <c r="O62" s="133" t="e">
        <f t="shared" si="2"/>
        <v>#DIV/0!</v>
      </c>
    </row>
  </sheetData>
  <mergeCells count="1">
    <mergeCell ref="E1:F1"/>
  </mergeCells>
  <printOptions horizontalCentered="1"/>
  <pageMargins left="0.7" right="0.7" top="0.75" bottom="0.75" header="0.3" footer="0.3"/>
  <pageSetup scale="45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2158-7384-2549-8199-C4E3A48ACFA7}">
  <sheetPr filterMode="1">
    <pageSetUpPr fitToPage="1"/>
  </sheetPr>
  <dimension ref="A1:R62"/>
  <sheetViews>
    <sheetView workbookViewId="0">
      <selection activeCell="H15" sqref="H15"/>
    </sheetView>
  </sheetViews>
  <sheetFormatPr baseColWidth="10" defaultColWidth="8.83203125" defaultRowHeight="13"/>
  <cols>
    <col min="1" max="1" width="9.6640625" style="5" customWidth="1"/>
    <col min="2" max="2" width="20.33203125" style="5" bestFit="1" customWidth="1"/>
    <col min="3" max="3" width="14.6640625" style="5" customWidth="1"/>
    <col min="4" max="4" width="11.6640625" style="5" bestFit="1" customWidth="1"/>
    <col min="5" max="5" width="12" style="5" customWidth="1"/>
    <col min="6" max="6" width="12.6640625" style="5" bestFit="1" customWidth="1"/>
    <col min="7" max="7" width="11.33203125" style="5" bestFit="1" customWidth="1"/>
    <col min="8" max="9" width="11.33203125" style="5" customWidth="1"/>
    <col min="10" max="10" width="12.33203125" style="5" customWidth="1"/>
    <col min="11" max="11" width="11.33203125" style="5" customWidth="1"/>
    <col min="12" max="12" width="9.5" style="5" customWidth="1"/>
    <col min="13" max="13" width="8.33203125" style="5" bestFit="1" customWidth="1"/>
    <col min="14" max="14" width="15.1640625" style="5" bestFit="1" customWidth="1"/>
    <col min="15" max="15" width="14.33203125" style="5" bestFit="1" customWidth="1"/>
    <col min="16" max="16" width="11.1640625" style="5" customWidth="1"/>
    <col min="17" max="17" width="10.1640625" style="5" bestFit="1" customWidth="1"/>
    <col min="18" max="16384" width="8.83203125" style="5"/>
  </cols>
  <sheetData>
    <row r="1" spans="1:18" ht="28">
      <c r="A1" s="122"/>
      <c r="B1" s="122"/>
      <c r="C1" s="122"/>
      <c r="D1" s="122"/>
      <c r="E1" s="136" t="s">
        <v>119</v>
      </c>
      <c r="F1" s="137"/>
      <c r="G1" s="122"/>
      <c r="H1" s="50" t="s">
        <v>39</v>
      </c>
      <c r="I1" s="52" t="s">
        <v>37</v>
      </c>
      <c r="J1" s="52" t="s">
        <v>38</v>
      </c>
      <c r="K1" s="122"/>
      <c r="L1" s="122"/>
      <c r="M1" s="122"/>
      <c r="N1" s="122"/>
    </row>
    <row r="2" spans="1:18">
      <c r="A2" s="122"/>
      <c r="B2" s="122"/>
      <c r="C2" s="122"/>
      <c r="D2" s="122"/>
      <c r="E2" s="123" t="s">
        <v>120</v>
      </c>
      <c r="F2" s="124">
        <f>SUBTOTAL(3,A10:A62)</f>
        <v>31</v>
      </c>
      <c r="G2" s="122"/>
      <c r="H2" s="125" t="s">
        <v>121</v>
      </c>
      <c r="I2" s="125" t="s">
        <v>44</v>
      </c>
      <c r="J2" s="125" t="s">
        <v>44</v>
      </c>
      <c r="K2" s="122"/>
      <c r="L2" s="122"/>
      <c r="M2" s="122"/>
      <c r="N2" s="122"/>
    </row>
    <row r="3" spans="1:18">
      <c r="A3" s="122"/>
      <c r="B3" s="122"/>
      <c r="C3" s="122"/>
      <c r="D3" s="122"/>
      <c r="E3" s="123" t="s">
        <v>122</v>
      </c>
      <c r="F3" s="126">
        <f>SUBTOTAL(1,L10:L62)</f>
        <v>61.025810867501256</v>
      </c>
      <c r="G3" s="122"/>
      <c r="H3" s="125" t="s">
        <v>123</v>
      </c>
      <c r="I3" s="125" t="s">
        <v>44</v>
      </c>
      <c r="J3" s="125" t="s">
        <v>44</v>
      </c>
      <c r="K3" s="122"/>
      <c r="L3" s="122"/>
      <c r="M3" s="122"/>
      <c r="N3" s="122"/>
    </row>
    <row r="4" spans="1:18">
      <c r="A4" s="122"/>
      <c r="B4" s="122"/>
      <c r="C4" s="122"/>
      <c r="D4" s="122"/>
      <c r="E4" s="123" t="s">
        <v>124</v>
      </c>
      <c r="F4" s="126">
        <f>SUBTOTAL(5,L10:L62)</f>
        <v>21.404517453798768</v>
      </c>
      <c r="G4" s="122"/>
      <c r="H4" s="122"/>
      <c r="I4" s="122"/>
      <c r="J4" s="122"/>
      <c r="K4" s="122"/>
      <c r="L4" s="122"/>
      <c r="M4" s="122"/>
      <c r="N4" s="122"/>
    </row>
    <row r="5" spans="1:18" ht="14" thickBot="1">
      <c r="A5" s="122"/>
      <c r="B5" s="122"/>
      <c r="C5" s="122"/>
      <c r="D5" s="122"/>
      <c r="E5" s="127" t="s">
        <v>125</v>
      </c>
      <c r="F5" s="128">
        <f>SUBTOTAL(4,L10:L62)</f>
        <v>115.00068446269678</v>
      </c>
      <c r="G5" s="122"/>
      <c r="H5" s="122"/>
      <c r="I5" s="122"/>
      <c r="J5" s="122"/>
      <c r="K5" s="122"/>
      <c r="L5" s="122"/>
      <c r="M5" s="122"/>
      <c r="N5" s="122"/>
    </row>
    <row r="6" spans="1:18" ht="16">
      <c r="A6" s="129" t="s">
        <v>27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</row>
    <row r="7" spans="1:18">
      <c r="A7" s="130">
        <v>42005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</row>
    <row r="8" spans="1:18" ht="14" thickBot="1"/>
    <row r="9" spans="1:18" ht="28">
      <c r="A9" s="49" t="s">
        <v>28</v>
      </c>
      <c r="B9" s="50" t="s">
        <v>29</v>
      </c>
      <c r="C9" s="51" t="s">
        <v>30</v>
      </c>
      <c r="D9" s="50" t="s">
        <v>31</v>
      </c>
      <c r="E9" s="50" t="s">
        <v>32</v>
      </c>
      <c r="F9" s="50" t="s">
        <v>33</v>
      </c>
      <c r="G9" s="50" t="s">
        <v>34</v>
      </c>
      <c r="H9" s="52" t="s">
        <v>35</v>
      </c>
      <c r="I9" s="52" t="s">
        <v>36</v>
      </c>
      <c r="J9" s="52" t="s">
        <v>37</v>
      </c>
      <c r="K9" s="52" t="s">
        <v>38</v>
      </c>
      <c r="L9" s="50" t="s">
        <v>39</v>
      </c>
      <c r="M9" s="50" t="s">
        <v>40</v>
      </c>
      <c r="N9" s="53" t="s">
        <v>41</v>
      </c>
      <c r="O9" s="53" t="s">
        <v>42</v>
      </c>
    </row>
    <row r="10" spans="1:18" ht="16" hidden="1">
      <c r="A10" s="54">
        <v>123491</v>
      </c>
      <c r="B10" s="55" t="s">
        <v>43</v>
      </c>
      <c r="C10" s="56">
        <v>24017</v>
      </c>
      <c r="D10" s="56">
        <v>34809</v>
      </c>
      <c r="E10" s="131">
        <v>250000</v>
      </c>
      <c r="F10" s="131">
        <v>230000</v>
      </c>
      <c r="G10" s="131">
        <v>210000</v>
      </c>
      <c r="H10" s="56"/>
      <c r="I10" s="131"/>
      <c r="J10" s="54" t="s">
        <v>44</v>
      </c>
      <c r="K10" s="54" t="s">
        <v>44</v>
      </c>
      <c r="L10" s="132">
        <f>($A$7-C10)/365.25</f>
        <v>49.248459958932237</v>
      </c>
      <c r="M10" s="132">
        <f>($A$7-D10)/365.25</f>
        <v>19.701574264202602</v>
      </c>
      <c r="N10" s="44">
        <f>AVERAGE(E10:G10)</f>
        <v>230000</v>
      </c>
      <c r="O10" s="133">
        <f>(E10/F10)-1</f>
        <v>8.6956521739130377E-2</v>
      </c>
      <c r="P10" s="44"/>
      <c r="Q10" s="44"/>
      <c r="R10" s="44"/>
    </row>
    <row r="11" spans="1:18" ht="16" hidden="1">
      <c r="A11" s="54">
        <v>144983</v>
      </c>
      <c r="B11" s="55" t="s">
        <v>45</v>
      </c>
      <c r="C11" s="56">
        <v>27601</v>
      </c>
      <c r="D11" s="56">
        <v>38001</v>
      </c>
      <c r="E11" s="131">
        <v>99000</v>
      </c>
      <c r="F11" s="131">
        <v>94300</v>
      </c>
      <c r="G11" s="131">
        <v>89800</v>
      </c>
      <c r="H11" s="56"/>
      <c r="I11" s="131"/>
      <c r="J11" s="54" t="s">
        <v>44</v>
      </c>
      <c r="K11" s="54" t="s">
        <v>44</v>
      </c>
      <c r="L11" s="132">
        <f t="shared" ref="L11:M62" si="0">($A$7-C11)/365.25</f>
        <v>39.436002737850785</v>
      </c>
      <c r="M11" s="132">
        <f t="shared" si="0"/>
        <v>10.962354551676933</v>
      </c>
      <c r="N11" s="44">
        <f t="shared" ref="N11:N62" si="1">AVERAGE(E11:G11)</f>
        <v>94366.666666666672</v>
      </c>
      <c r="O11" s="133">
        <f t="shared" ref="O11:O62" si="2">(E11/F11)-1</f>
        <v>4.9840933191940717E-2</v>
      </c>
      <c r="P11" s="44"/>
      <c r="Q11" s="44"/>
      <c r="R11" s="44"/>
    </row>
    <row r="12" spans="1:18" ht="16">
      <c r="A12" s="54">
        <v>187427</v>
      </c>
      <c r="B12" s="55" t="s">
        <v>46</v>
      </c>
      <c r="C12" s="56">
        <v>21170</v>
      </c>
      <c r="D12" s="56">
        <v>37975</v>
      </c>
      <c r="E12" s="131">
        <v>98000</v>
      </c>
      <c r="F12" s="131">
        <v>93300</v>
      </c>
      <c r="G12" s="131">
        <v>88900</v>
      </c>
      <c r="H12" s="56"/>
      <c r="I12" s="131"/>
      <c r="J12" s="54" t="s">
        <v>44</v>
      </c>
      <c r="K12" s="54" t="s">
        <v>44</v>
      </c>
      <c r="L12" s="132">
        <f t="shared" si="0"/>
        <v>57.043121149897331</v>
      </c>
      <c r="M12" s="132">
        <f t="shared" si="0"/>
        <v>11.033538672142368</v>
      </c>
      <c r="N12" s="44">
        <f t="shared" si="1"/>
        <v>93400</v>
      </c>
      <c r="O12" s="133">
        <f t="shared" si="2"/>
        <v>5.0375133976420239E-2</v>
      </c>
      <c r="P12" s="44"/>
      <c r="Q12" s="44"/>
      <c r="R12" s="44"/>
    </row>
    <row r="13" spans="1:18" ht="16" hidden="1">
      <c r="A13" s="54">
        <v>189508</v>
      </c>
      <c r="B13" s="55" t="s">
        <v>47</v>
      </c>
      <c r="C13" s="56">
        <v>30229</v>
      </c>
      <c r="D13" s="56">
        <v>35020</v>
      </c>
      <c r="E13" s="131">
        <v>97000</v>
      </c>
      <c r="F13" s="131">
        <v>92400</v>
      </c>
      <c r="G13" s="131">
        <v>88000</v>
      </c>
      <c r="H13" s="56"/>
      <c r="I13" s="131"/>
      <c r="J13" s="54" t="s">
        <v>44</v>
      </c>
      <c r="K13" s="54" t="s">
        <v>44</v>
      </c>
      <c r="L13" s="132">
        <f t="shared" si="0"/>
        <v>32.240930869267622</v>
      </c>
      <c r="M13" s="132">
        <f t="shared" si="0"/>
        <v>19.123887748117728</v>
      </c>
      <c r="N13" s="44">
        <f t="shared" si="1"/>
        <v>92466.666666666672</v>
      </c>
      <c r="O13" s="133">
        <f t="shared" si="2"/>
        <v>4.9783549783549708E-2</v>
      </c>
      <c r="P13" s="44"/>
      <c r="Q13" s="44"/>
      <c r="R13" s="44"/>
    </row>
    <row r="14" spans="1:18" ht="16">
      <c r="A14" s="54">
        <v>199741</v>
      </c>
      <c r="B14" s="55" t="s">
        <v>48</v>
      </c>
      <c r="C14" s="56">
        <v>16439</v>
      </c>
      <c r="D14" s="56">
        <v>35929</v>
      </c>
      <c r="E14" s="131">
        <v>96000</v>
      </c>
      <c r="F14" s="131">
        <v>91400</v>
      </c>
      <c r="G14" s="131">
        <v>87100</v>
      </c>
      <c r="H14" s="56"/>
      <c r="I14" s="131"/>
      <c r="J14" s="54" t="s">
        <v>44</v>
      </c>
      <c r="K14" s="54" t="s">
        <v>44</v>
      </c>
      <c r="L14" s="132">
        <f t="shared" si="0"/>
        <v>69.995893223819309</v>
      </c>
      <c r="M14" s="132">
        <f t="shared" si="0"/>
        <v>16.635181382614647</v>
      </c>
      <c r="N14" s="44">
        <f t="shared" si="1"/>
        <v>91500</v>
      </c>
      <c r="O14" s="133">
        <f t="shared" si="2"/>
        <v>5.032822757111588E-2</v>
      </c>
      <c r="P14" s="44"/>
      <c r="Q14" s="44"/>
      <c r="R14" s="44"/>
    </row>
    <row r="15" spans="1:18" ht="16">
      <c r="A15" s="54">
        <v>205217</v>
      </c>
      <c r="B15" s="55" t="s">
        <v>49</v>
      </c>
      <c r="C15" s="56">
        <v>17620</v>
      </c>
      <c r="D15" s="56">
        <v>34867</v>
      </c>
      <c r="E15" s="131">
        <v>95000</v>
      </c>
      <c r="F15" s="131">
        <v>90500</v>
      </c>
      <c r="G15" s="131">
        <v>86200</v>
      </c>
      <c r="H15" s="56"/>
      <c r="I15" s="131"/>
      <c r="J15" s="54" t="s">
        <v>44</v>
      </c>
      <c r="K15" s="54" t="s">
        <v>44</v>
      </c>
      <c r="L15" s="132">
        <f t="shared" si="0"/>
        <v>66.762491444216295</v>
      </c>
      <c r="M15" s="132">
        <f t="shared" si="0"/>
        <v>19.54277891854894</v>
      </c>
      <c r="N15" s="44">
        <f t="shared" si="1"/>
        <v>90566.666666666672</v>
      </c>
      <c r="O15" s="133">
        <f t="shared" si="2"/>
        <v>4.9723756906077332E-2</v>
      </c>
      <c r="P15" s="44"/>
      <c r="Q15" s="44"/>
      <c r="R15" s="44"/>
    </row>
    <row r="16" spans="1:18" ht="16">
      <c r="A16" s="54">
        <v>206418</v>
      </c>
      <c r="B16" s="55" t="s">
        <v>50</v>
      </c>
      <c r="C16" s="56">
        <v>20874</v>
      </c>
      <c r="D16" s="56">
        <v>40497</v>
      </c>
      <c r="E16" s="131">
        <v>320000</v>
      </c>
      <c r="F16" s="131">
        <v>32000</v>
      </c>
      <c r="G16" s="131"/>
      <c r="H16" s="56"/>
      <c r="I16" s="131"/>
      <c r="J16" s="54" t="s">
        <v>44</v>
      </c>
      <c r="K16" s="54" t="s">
        <v>44</v>
      </c>
      <c r="L16" s="132">
        <f t="shared" si="0"/>
        <v>57.85352498288843</v>
      </c>
      <c r="M16" s="132">
        <f t="shared" si="0"/>
        <v>4.128678986995209</v>
      </c>
      <c r="N16" s="44">
        <f t="shared" si="1"/>
        <v>176000</v>
      </c>
      <c r="O16" s="133">
        <f t="shared" si="2"/>
        <v>9</v>
      </c>
      <c r="P16" s="44"/>
      <c r="Q16" s="44"/>
      <c r="R16" s="44"/>
    </row>
    <row r="17" spans="1:18" ht="16">
      <c r="A17" s="54">
        <v>218201</v>
      </c>
      <c r="B17" s="55" t="s">
        <v>51</v>
      </c>
      <c r="C17" s="56">
        <v>15818</v>
      </c>
      <c r="D17" s="56">
        <v>35362</v>
      </c>
      <c r="E17" s="131">
        <v>93000</v>
      </c>
      <c r="F17" s="131">
        <v>88600</v>
      </c>
      <c r="G17" s="131">
        <v>84400</v>
      </c>
      <c r="H17" s="56"/>
      <c r="I17" s="131"/>
      <c r="J17" s="54" t="s">
        <v>44</v>
      </c>
      <c r="K17" s="54" t="s">
        <v>44</v>
      </c>
      <c r="L17" s="132">
        <f t="shared" si="0"/>
        <v>71.696098562628336</v>
      </c>
      <c r="M17" s="132">
        <f t="shared" si="0"/>
        <v>18.187542778918548</v>
      </c>
      <c r="N17" s="44">
        <f t="shared" si="1"/>
        <v>88666.666666666672</v>
      </c>
      <c r="O17" s="133">
        <f t="shared" si="2"/>
        <v>4.9661399548532659E-2</v>
      </c>
      <c r="P17" s="44"/>
      <c r="Q17" s="44"/>
      <c r="R17" s="44"/>
    </row>
    <row r="18" spans="1:18" ht="16">
      <c r="A18" s="54">
        <v>225139</v>
      </c>
      <c r="B18" s="55" t="s">
        <v>52</v>
      </c>
      <c r="C18" s="56">
        <v>33987</v>
      </c>
      <c r="D18" s="56">
        <v>41074</v>
      </c>
      <c r="E18" s="131">
        <v>92000</v>
      </c>
      <c r="F18" s="131">
        <v>40000</v>
      </c>
      <c r="G18" s="131"/>
      <c r="H18" s="56"/>
      <c r="I18" s="131"/>
      <c r="J18" s="54" t="s">
        <v>44</v>
      </c>
      <c r="K18" s="54" t="s">
        <v>44</v>
      </c>
      <c r="L18" s="132">
        <f t="shared" si="0"/>
        <v>21.952087611225188</v>
      </c>
      <c r="M18" s="132">
        <f t="shared" si="0"/>
        <v>2.5489390828199863</v>
      </c>
      <c r="N18" s="44">
        <f t="shared" si="1"/>
        <v>66000</v>
      </c>
      <c r="O18" s="133">
        <f t="shared" si="2"/>
        <v>1.2999999999999998</v>
      </c>
      <c r="P18" s="44"/>
      <c r="Q18" s="44"/>
      <c r="R18" s="44"/>
    </row>
    <row r="19" spans="1:18" ht="16" hidden="1">
      <c r="A19" s="54">
        <v>232072</v>
      </c>
      <c r="B19" s="55" t="s">
        <v>53</v>
      </c>
      <c r="C19" s="56">
        <v>24290</v>
      </c>
      <c r="D19" s="56">
        <v>39634</v>
      </c>
      <c r="E19" s="131">
        <v>91000</v>
      </c>
      <c r="F19" s="131">
        <v>86700</v>
      </c>
      <c r="G19" s="131">
        <v>82500</v>
      </c>
      <c r="H19" s="56"/>
      <c r="I19" s="131"/>
      <c r="J19" s="54" t="s">
        <v>44</v>
      </c>
      <c r="K19" s="54" t="s">
        <v>44</v>
      </c>
      <c r="L19" s="132">
        <f t="shared" si="0"/>
        <v>48.501026694045173</v>
      </c>
      <c r="M19" s="132">
        <f t="shared" si="0"/>
        <v>6.491444216290212</v>
      </c>
      <c r="N19" s="44">
        <f t="shared" si="1"/>
        <v>86733.333333333328</v>
      </c>
      <c r="O19" s="133">
        <f t="shared" si="2"/>
        <v>4.9596309111880066E-2</v>
      </c>
      <c r="P19" s="44"/>
      <c r="Q19" s="44"/>
      <c r="R19" s="44"/>
    </row>
    <row r="20" spans="1:18" ht="16">
      <c r="A20" s="54">
        <v>250067</v>
      </c>
      <c r="B20" s="55" t="s">
        <v>54</v>
      </c>
      <c r="C20" s="56">
        <v>21975</v>
      </c>
      <c r="D20" s="56">
        <v>40073</v>
      </c>
      <c r="E20" s="131">
        <v>90000</v>
      </c>
      <c r="F20" s="131">
        <v>85700</v>
      </c>
      <c r="G20" s="131">
        <v>81600</v>
      </c>
      <c r="H20" s="56"/>
      <c r="I20" s="131"/>
      <c r="J20" s="54" t="s">
        <v>44</v>
      </c>
      <c r="K20" s="54" t="s">
        <v>44</v>
      </c>
      <c r="L20" s="132">
        <f t="shared" si="0"/>
        <v>54.839151266255989</v>
      </c>
      <c r="M20" s="132">
        <f t="shared" si="0"/>
        <v>5.28952772073922</v>
      </c>
      <c r="N20" s="44">
        <f t="shared" si="1"/>
        <v>85766.666666666672</v>
      </c>
      <c r="O20" s="133">
        <f t="shared" si="2"/>
        <v>5.0175029171528607E-2</v>
      </c>
      <c r="P20" s="44"/>
      <c r="Q20" s="44"/>
      <c r="R20" s="44"/>
    </row>
    <row r="21" spans="1:18" ht="16">
      <c r="A21" s="54">
        <v>253862</v>
      </c>
      <c r="B21" s="55" t="s">
        <v>56</v>
      </c>
      <c r="C21" s="56">
        <v>23332</v>
      </c>
      <c r="D21" s="56">
        <v>40339</v>
      </c>
      <c r="E21" s="131">
        <v>89000</v>
      </c>
      <c r="F21" s="131">
        <v>84800</v>
      </c>
      <c r="G21" s="131">
        <v>80700</v>
      </c>
      <c r="H21" s="56"/>
      <c r="I21" s="131"/>
      <c r="J21" s="54" t="s">
        <v>44</v>
      </c>
      <c r="K21" s="54" t="s">
        <v>44</v>
      </c>
      <c r="L21" s="132">
        <f t="shared" si="0"/>
        <v>51.123887748117724</v>
      </c>
      <c r="M21" s="132">
        <f t="shared" si="0"/>
        <v>4.561259411362081</v>
      </c>
      <c r="N21" s="44">
        <f t="shared" si="1"/>
        <v>84833.333333333328</v>
      </c>
      <c r="O21" s="133">
        <f t="shared" si="2"/>
        <v>4.952830188679247E-2</v>
      </c>
      <c r="P21" s="44"/>
      <c r="Q21" s="44"/>
      <c r="R21" s="44"/>
    </row>
    <row r="22" spans="1:18" ht="16">
      <c r="A22" s="54">
        <v>255179</v>
      </c>
      <c r="B22" s="55" t="s">
        <v>57</v>
      </c>
      <c r="C22" s="56">
        <v>22281</v>
      </c>
      <c r="D22" s="56">
        <v>40774</v>
      </c>
      <c r="E22" s="131">
        <v>88000</v>
      </c>
      <c r="F22" s="131">
        <v>83800</v>
      </c>
      <c r="G22" s="131">
        <v>40000</v>
      </c>
      <c r="H22" s="56"/>
      <c r="I22" s="131"/>
      <c r="J22" s="54" t="s">
        <v>44</v>
      </c>
      <c r="K22" s="54" t="s">
        <v>44</v>
      </c>
      <c r="L22" s="132">
        <f t="shared" si="0"/>
        <v>54.001368925393564</v>
      </c>
      <c r="M22" s="132">
        <f t="shared" si="0"/>
        <v>3.3702943189596168</v>
      </c>
      <c r="N22" s="44">
        <f t="shared" si="1"/>
        <v>70600</v>
      </c>
      <c r="O22" s="133">
        <f t="shared" si="2"/>
        <v>5.0119331742243478E-2</v>
      </c>
      <c r="P22" s="44"/>
      <c r="Q22" s="44"/>
      <c r="R22" s="44"/>
    </row>
    <row r="23" spans="1:18" ht="16" hidden="1">
      <c r="A23" s="54">
        <v>258130</v>
      </c>
      <c r="B23" s="55" t="s">
        <v>58</v>
      </c>
      <c r="C23" s="56">
        <v>29124</v>
      </c>
      <c r="D23" s="56">
        <v>29006</v>
      </c>
      <c r="E23" s="131">
        <v>87000</v>
      </c>
      <c r="F23" s="131">
        <v>82900</v>
      </c>
      <c r="G23" s="131">
        <v>78900</v>
      </c>
      <c r="H23" s="56"/>
      <c r="I23" s="131"/>
      <c r="J23" s="54" t="s">
        <v>44</v>
      </c>
      <c r="K23" s="54" t="s">
        <v>44</v>
      </c>
      <c r="L23" s="132">
        <f t="shared" si="0"/>
        <v>35.266255989048595</v>
      </c>
      <c r="M23" s="132">
        <f t="shared" si="0"/>
        <v>35.589322381930188</v>
      </c>
      <c r="N23" s="44">
        <f t="shared" si="1"/>
        <v>82933.333333333328</v>
      </c>
      <c r="O23" s="133">
        <f t="shared" si="2"/>
        <v>4.9457177322074886E-2</v>
      </c>
      <c r="P23" s="44"/>
      <c r="Q23" s="44"/>
      <c r="R23" s="44"/>
    </row>
    <row r="24" spans="1:18" ht="16">
      <c r="A24" s="54">
        <v>286491</v>
      </c>
      <c r="B24" s="55" t="s">
        <v>59</v>
      </c>
      <c r="C24" s="56">
        <v>16018</v>
      </c>
      <c r="D24" s="56">
        <v>31071</v>
      </c>
      <c r="E24" s="131">
        <v>86000</v>
      </c>
      <c r="F24" s="131">
        <v>81900</v>
      </c>
      <c r="G24" s="131">
        <v>78000</v>
      </c>
      <c r="H24" s="56"/>
      <c r="I24" s="131"/>
      <c r="J24" s="54" t="s">
        <v>44</v>
      </c>
      <c r="K24" s="54" t="s">
        <v>44</v>
      </c>
      <c r="L24" s="132">
        <f t="shared" si="0"/>
        <v>71.148528405201915</v>
      </c>
      <c r="M24" s="132">
        <f t="shared" si="0"/>
        <v>29.935660506502394</v>
      </c>
      <c r="N24" s="44">
        <f t="shared" si="1"/>
        <v>81966.666666666672</v>
      </c>
      <c r="O24" s="133">
        <f t="shared" si="2"/>
        <v>5.0061050061050105E-2</v>
      </c>
      <c r="P24" s="44"/>
      <c r="Q24" s="44"/>
      <c r="R24" s="44"/>
    </row>
    <row r="25" spans="1:18" ht="16" hidden="1">
      <c r="A25" s="54">
        <v>290999</v>
      </c>
      <c r="B25" s="55" t="s">
        <v>60</v>
      </c>
      <c r="C25" s="56">
        <v>25991</v>
      </c>
      <c r="D25" s="56">
        <v>41600</v>
      </c>
      <c r="E25" s="131">
        <v>85000</v>
      </c>
      <c r="F25" s="131">
        <v>2000</v>
      </c>
      <c r="G25" s="131"/>
      <c r="H25" s="56"/>
      <c r="I25" s="131"/>
      <c r="J25" s="54" t="s">
        <v>44</v>
      </c>
      <c r="K25" s="54"/>
      <c r="L25" s="132">
        <f t="shared" si="0"/>
        <v>43.843942505133469</v>
      </c>
      <c r="M25" s="132">
        <f t="shared" si="0"/>
        <v>1.108829568788501</v>
      </c>
      <c r="N25" s="44">
        <f t="shared" si="1"/>
        <v>43500</v>
      </c>
      <c r="O25" s="133">
        <f t="shared" si="2"/>
        <v>41.5</v>
      </c>
      <c r="P25" s="44"/>
      <c r="Q25" s="44"/>
      <c r="R25" s="44"/>
    </row>
    <row r="26" spans="1:18" ht="16">
      <c r="A26" s="54">
        <v>300843</v>
      </c>
      <c r="B26" s="55" t="s">
        <v>61</v>
      </c>
      <c r="C26" s="56">
        <v>17659</v>
      </c>
      <c r="D26" s="56">
        <v>31876</v>
      </c>
      <c r="E26" s="131">
        <v>84000</v>
      </c>
      <c r="F26" s="131">
        <v>80000</v>
      </c>
      <c r="G26" s="131">
        <v>76200</v>
      </c>
      <c r="H26" s="56"/>
      <c r="I26" s="131"/>
      <c r="J26" s="54" t="s">
        <v>44</v>
      </c>
      <c r="K26" s="54" t="s">
        <v>44</v>
      </c>
      <c r="L26" s="132">
        <f t="shared" si="0"/>
        <v>66.655715263518132</v>
      </c>
      <c r="M26" s="132">
        <f t="shared" si="0"/>
        <v>27.731690622861056</v>
      </c>
      <c r="N26" s="44">
        <f t="shared" si="1"/>
        <v>80066.666666666672</v>
      </c>
      <c r="O26" s="133">
        <f t="shared" si="2"/>
        <v>5.0000000000000044E-2</v>
      </c>
      <c r="P26" s="44"/>
      <c r="Q26" s="44"/>
      <c r="R26" s="44"/>
    </row>
    <row r="27" spans="1:18" ht="16" hidden="1">
      <c r="A27" s="54">
        <v>302798</v>
      </c>
      <c r="B27" s="55" t="s">
        <v>62</v>
      </c>
      <c r="C27" s="56">
        <v>28924</v>
      </c>
      <c r="D27" s="56">
        <v>35009</v>
      </c>
      <c r="E27" s="131">
        <v>300000</v>
      </c>
      <c r="F27" s="131">
        <v>276000</v>
      </c>
      <c r="G27" s="131">
        <v>252000</v>
      </c>
      <c r="H27" s="56"/>
      <c r="I27" s="131"/>
      <c r="J27" s="54" t="s">
        <v>44</v>
      </c>
      <c r="K27" s="54" t="s">
        <v>44</v>
      </c>
      <c r="L27" s="132">
        <f t="shared" si="0"/>
        <v>35.813826146475016</v>
      </c>
      <c r="M27" s="132">
        <f t="shared" si="0"/>
        <v>19.154004106776181</v>
      </c>
      <c r="N27" s="44">
        <f t="shared" si="1"/>
        <v>276000</v>
      </c>
      <c r="O27" s="133">
        <f t="shared" si="2"/>
        <v>8.6956521739130377E-2</v>
      </c>
      <c r="P27" s="44"/>
      <c r="Q27" s="44"/>
      <c r="R27" s="44"/>
    </row>
    <row r="28" spans="1:18" ht="16">
      <c r="A28" s="54">
        <v>310267</v>
      </c>
      <c r="B28" s="55" t="s">
        <v>63</v>
      </c>
      <c r="C28" s="56">
        <v>23532</v>
      </c>
      <c r="D28" s="56">
        <v>38201</v>
      </c>
      <c r="E28" s="131">
        <v>118800</v>
      </c>
      <c r="F28" s="131">
        <v>113100</v>
      </c>
      <c r="G28" s="131">
        <v>107800</v>
      </c>
      <c r="H28" s="56"/>
      <c r="I28" s="131"/>
      <c r="J28" s="54" t="s">
        <v>44</v>
      </c>
      <c r="K28" s="54" t="s">
        <v>44</v>
      </c>
      <c r="L28" s="132">
        <f t="shared" si="0"/>
        <v>50.57631759069131</v>
      </c>
      <c r="M28" s="132">
        <f t="shared" si="0"/>
        <v>10.414784394250514</v>
      </c>
      <c r="N28" s="44">
        <f t="shared" si="1"/>
        <v>113233.33333333333</v>
      </c>
      <c r="O28" s="133">
        <f t="shared" si="2"/>
        <v>5.0397877984084793E-2</v>
      </c>
      <c r="P28" s="44"/>
      <c r="Q28" s="44"/>
      <c r="R28" s="44"/>
    </row>
    <row r="29" spans="1:18" ht="16">
      <c r="A29" s="54">
        <v>313615</v>
      </c>
      <c r="B29" s="55" t="s">
        <v>64</v>
      </c>
      <c r="C29" s="56">
        <v>34187</v>
      </c>
      <c r="D29" s="56">
        <v>38175</v>
      </c>
      <c r="E29" s="131">
        <v>117600</v>
      </c>
      <c r="F29" s="131">
        <v>112000</v>
      </c>
      <c r="G29" s="131">
        <v>106700</v>
      </c>
      <c r="H29" s="56"/>
      <c r="I29" s="131"/>
      <c r="J29" s="54" t="s">
        <v>44</v>
      </c>
      <c r="K29" s="54" t="s">
        <v>44</v>
      </c>
      <c r="L29" s="132">
        <f t="shared" si="0"/>
        <v>21.404517453798768</v>
      </c>
      <c r="M29" s="132">
        <f t="shared" si="0"/>
        <v>10.485968514715948</v>
      </c>
      <c r="N29" s="44">
        <f t="shared" si="1"/>
        <v>112100</v>
      </c>
      <c r="O29" s="133">
        <f t="shared" si="2"/>
        <v>5.0000000000000044E-2</v>
      </c>
      <c r="P29" s="44"/>
      <c r="Q29" s="44"/>
      <c r="R29" s="44"/>
    </row>
    <row r="30" spans="1:18" ht="16" hidden="1">
      <c r="A30" s="54">
        <v>320387</v>
      </c>
      <c r="B30" s="55" t="s">
        <v>65</v>
      </c>
      <c r="C30" s="56">
        <v>25791</v>
      </c>
      <c r="D30" s="56">
        <v>35220</v>
      </c>
      <c r="E30" s="131">
        <v>116400</v>
      </c>
      <c r="F30" s="131">
        <v>110900</v>
      </c>
      <c r="G30" s="131">
        <v>105600</v>
      </c>
      <c r="H30" s="56"/>
      <c r="I30" s="131"/>
      <c r="J30" s="54" t="s">
        <v>44</v>
      </c>
      <c r="K30" s="54" t="s">
        <v>44</v>
      </c>
      <c r="L30" s="132">
        <f t="shared" si="0"/>
        <v>44.39151266255989</v>
      </c>
      <c r="M30" s="132">
        <f t="shared" si="0"/>
        <v>18.576317590691307</v>
      </c>
      <c r="N30" s="44">
        <f t="shared" si="1"/>
        <v>110966.66666666667</v>
      </c>
      <c r="O30" s="133">
        <f t="shared" si="2"/>
        <v>4.9594229035166748E-2</v>
      </c>
      <c r="P30" s="44"/>
      <c r="Q30" s="44"/>
      <c r="R30" s="44"/>
    </row>
    <row r="31" spans="1:18" ht="16" hidden="1">
      <c r="A31" s="54">
        <v>340436</v>
      </c>
      <c r="B31" s="55" t="s">
        <v>66</v>
      </c>
      <c r="C31" s="56">
        <v>27791</v>
      </c>
      <c r="D31" s="56">
        <v>36129</v>
      </c>
      <c r="E31" s="131">
        <v>115200</v>
      </c>
      <c r="F31" s="131">
        <v>109700</v>
      </c>
      <c r="G31" s="131">
        <v>104500</v>
      </c>
      <c r="H31" s="56"/>
      <c r="I31" s="131"/>
      <c r="J31" s="54" t="s">
        <v>44</v>
      </c>
      <c r="K31" s="54" t="s">
        <v>44</v>
      </c>
      <c r="L31" s="132">
        <f t="shared" si="0"/>
        <v>38.91581108829569</v>
      </c>
      <c r="M31" s="132">
        <f t="shared" si="0"/>
        <v>16.087611225188226</v>
      </c>
      <c r="N31" s="44">
        <f t="shared" si="1"/>
        <v>109800</v>
      </c>
      <c r="O31" s="133">
        <f t="shared" si="2"/>
        <v>5.0136736554238892E-2</v>
      </c>
      <c r="P31" s="44"/>
      <c r="Q31" s="44"/>
      <c r="R31" s="44"/>
    </row>
    <row r="32" spans="1:18" ht="16" hidden="1">
      <c r="A32" s="54">
        <v>345767</v>
      </c>
      <c r="B32" s="55" t="s">
        <v>67</v>
      </c>
      <c r="C32" s="56">
        <v>24217</v>
      </c>
      <c r="D32" s="56">
        <v>35067</v>
      </c>
      <c r="E32" s="131">
        <v>114000</v>
      </c>
      <c r="F32" s="131">
        <v>108600</v>
      </c>
      <c r="G32" s="131">
        <v>103400</v>
      </c>
      <c r="H32" s="56"/>
      <c r="I32" s="131"/>
      <c r="J32" s="54" t="s">
        <v>44</v>
      </c>
      <c r="K32" s="54" t="s">
        <v>44</v>
      </c>
      <c r="L32" s="132">
        <f t="shared" si="0"/>
        <v>48.700889801505816</v>
      </c>
      <c r="M32" s="132">
        <f t="shared" si="0"/>
        <v>18.99520876112252</v>
      </c>
      <c r="N32" s="44">
        <f t="shared" si="1"/>
        <v>108666.66666666667</v>
      </c>
      <c r="O32" s="133">
        <f t="shared" si="2"/>
        <v>4.9723756906077332E-2</v>
      </c>
      <c r="P32" s="44"/>
      <c r="Q32" s="44"/>
      <c r="R32" s="44"/>
    </row>
    <row r="33" spans="1:18" ht="16">
      <c r="A33" s="54">
        <v>352244</v>
      </c>
      <c r="B33" s="55" t="s">
        <v>68</v>
      </c>
      <c r="C33" s="56">
        <v>21370</v>
      </c>
      <c r="D33" s="56">
        <v>41429</v>
      </c>
      <c r="E33" s="131">
        <v>384000</v>
      </c>
      <c r="F33" s="131">
        <v>38400</v>
      </c>
      <c r="G33" s="131"/>
      <c r="H33" s="56"/>
      <c r="I33" s="131"/>
      <c r="J33" s="54" t="s">
        <v>44</v>
      </c>
      <c r="K33" s="54"/>
      <c r="L33" s="132">
        <f t="shared" si="0"/>
        <v>56.495550992470911</v>
      </c>
      <c r="M33" s="132">
        <f t="shared" si="0"/>
        <v>1.5770020533880904</v>
      </c>
      <c r="N33" s="44">
        <f t="shared" si="1"/>
        <v>211200</v>
      </c>
      <c r="O33" s="133">
        <f t="shared" si="2"/>
        <v>9</v>
      </c>
      <c r="P33" s="44"/>
      <c r="Q33" s="44"/>
      <c r="R33" s="44"/>
    </row>
    <row r="34" spans="1:18" ht="16">
      <c r="A34" s="54">
        <v>357982</v>
      </c>
      <c r="B34" s="55" t="s">
        <v>69</v>
      </c>
      <c r="C34" s="56">
        <v>17820</v>
      </c>
      <c r="D34" s="56">
        <v>35562</v>
      </c>
      <c r="E34" s="131">
        <v>111600</v>
      </c>
      <c r="F34" s="131">
        <v>106300</v>
      </c>
      <c r="G34" s="131">
        <v>101200</v>
      </c>
      <c r="H34" s="56"/>
      <c r="I34" s="131"/>
      <c r="J34" s="54" t="s">
        <v>44</v>
      </c>
      <c r="K34" s="54" t="s">
        <v>44</v>
      </c>
      <c r="L34" s="132">
        <f t="shared" si="0"/>
        <v>66.214921286789874</v>
      </c>
      <c r="M34" s="132">
        <f t="shared" si="0"/>
        <v>17.639972621492127</v>
      </c>
      <c r="N34" s="44">
        <f t="shared" si="1"/>
        <v>106366.66666666667</v>
      </c>
      <c r="O34" s="133">
        <f t="shared" si="2"/>
        <v>4.9858889934148554E-2</v>
      </c>
      <c r="P34" s="44"/>
      <c r="Q34" s="44"/>
      <c r="R34" s="44"/>
    </row>
    <row r="35" spans="1:18" ht="16">
      <c r="A35" s="54">
        <v>369257</v>
      </c>
      <c r="B35" s="55" t="s">
        <v>70</v>
      </c>
      <c r="C35" s="56">
        <v>3651</v>
      </c>
      <c r="D35" s="56">
        <v>41274</v>
      </c>
      <c r="E35" s="131">
        <v>110400</v>
      </c>
      <c r="F35" s="131">
        <v>48000</v>
      </c>
      <c r="G35" s="131"/>
      <c r="H35" s="56"/>
      <c r="I35" s="131"/>
      <c r="J35" s="54" t="s">
        <v>44</v>
      </c>
      <c r="K35" s="54" t="s">
        <v>44</v>
      </c>
      <c r="L35" s="132">
        <f t="shared" si="0"/>
        <v>105.00752908966462</v>
      </c>
      <c r="M35" s="132">
        <f t="shared" si="0"/>
        <v>2.001368925393566</v>
      </c>
      <c r="N35" s="44">
        <f t="shared" si="1"/>
        <v>79200</v>
      </c>
      <c r="O35" s="133">
        <f t="shared" si="2"/>
        <v>1.2999999999999998</v>
      </c>
      <c r="P35" s="44"/>
      <c r="Q35" s="44"/>
      <c r="R35" s="44"/>
    </row>
    <row r="36" spans="1:18" ht="16">
      <c r="A36" s="54">
        <v>375122</v>
      </c>
      <c r="B36" s="55" t="s">
        <v>71</v>
      </c>
      <c r="C36" s="56">
        <v>17859</v>
      </c>
      <c r="D36" s="56">
        <v>39834</v>
      </c>
      <c r="E36" s="131">
        <v>109200</v>
      </c>
      <c r="F36" s="131">
        <v>104000</v>
      </c>
      <c r="G36" s="131">
        <v>99000</v>
      </c>
      <c r="H36" s="56"/>
      <c r="I36" s="131"/>
      <c r="J36" s="54" t="s">
        <v>44</v>
      </c>
      <c r="K36" s="54" t="s">
        <v>44</v>
      </c>
      <c r="L36" s="132">
        <f t="shared" si="0"/>
        <v>66.108145106091712</v>
      </c>
      <c r="M36" s="132">
        <f t="shared" si="0"/>
        <v>5.9438740588637922</v>
      </c>
      <c r="N36" s="44">
        <f t="shared" si="1"/>
        <v>104066.66666666667</v>
      </c>
      <c r="O36" s="133">
        <f t="shared" si="2"/>
        <v>5.0000000000000044E-2</v>
      </c>
      <c r="P36" s="44"/>
      <c r="Q36" s="44"/>
      <c r="R36" s="44"/>
    </row>
    <row r="37" spans="1:18" ht="16">
      <c r="A37" s="54">
        <v>406300</v>
      </c>
      <c r="B37" s="55" t="s">
        <v>72</v>
      </c>
      <c r="C37" s="56">
        <v>1</v>
      </c>
      <c r="D37" s="56">
        <v>40273</v>
      </c>
      <c r="E37" s="131">
        <v>108000</v>
      </c>
      <c r="F37" s="131">
        <v>102900</v>
      </c>
      <c r="G37" s="131">
        <v>98000</v>
      </c>
      <c r="H37" s="56"/>
      <c r="I37" s="131"/>
      <c r="J37" s="54" t="s">
        <v>44</v>
      </c>
      <c r="K37" s="54" t="s">
        <v>44</v>
      </c>
      <c r="L37" s="132">
        <f t="shared" si="0"/>
        <v>115.00068446269678</v>
      </c>
      <c r="M37" s="132">
        <f t="shared" si="0"/>
        <v>4.7419575633127993</v>
      </c>
      <c r="N37" s="44">
        <f t="shared" si="1"/>
        <v>102966.66666666667</v>
      </c>
      <c r="O37" s="133">
        <f t="shared" si="2"/>
        <v>4.9562682215743337E-2</v>
      </c>
      <c r="P37" s="44"/>
      <c r="Q37" s="44"/>
      <c r="R37" s="44"/>
    </row>
    <row r="38" spans="1:18" ht="16">
      <c r="A38" s="54">
        <v>422365</v>
      </c>
      <c r="B38" s="55" t="s">
        <v>73</v>
      </c>
      <c r="C38" s="56">
        <v>21074</v>
      </c>
      <c r="D38" s="56">
        <v>40539</v>
      </c>
      <c r="E38" s="131">
        <v>106800</v>
      </c>
      <c r="F38" s="131">
        <v>101700</v>
      </c>
      <c r="G38" s="131">
        <v>96900</v>
      </c>
      <c r="H38" s="56"/>
      <c r="I38" s="131"/>
      <c r="J38" s="54" t="s">
        <v>44</v>
      </c>
      <c r="K38" s="54" t="s">
        <v>44</v>
      </c>
      <c r="L38" s="132">
        <f t="shared" si="0"/>
        <v>57.30595482546201</v>
      </c>
      <c r="M38" s="132">
        <f t="shared" si="0"/>
        <v>4.0136892539356603</v>
      </c>
      <c r="N38" s="44">
        <f t="shared" si="1"/>
        <v>101800</v>
      </c>
      <c r="O38" s="133">
        <f t="shared" si="2"/>
        <v>5.0147492625368661E-2</v>
      </c>
      <c r="P38" s="44"/>
      <c r="Q38" s="44"/>
      <c r="R38" s="44"/>
    </row>
    <row r="39" spans="1:18" ht="16">
      <c r="A39" s="54">
        <v>423109</v>
      </c>
      <c r="B39" s="55" t="s">
        <v>74</v>
      </c>
      <c r="C39" s="56">
        <v>16218</v>
      </c>
      <c r="D39" s="56">
        <v>40974</v>
      </c>
      <c r="E39" s="131">
        <v>105600</v>
      </c>
      <c r="F39" s="131">
        <v>100600</v>
      </c>
      <c r="G39" s="131">
        <v>48000</v>
      </c>
      <c r="H39" s="56"/>
      <c r="I39" s="131"/>
      <c r="J39" s="54" t="s">
        <v>44</v>
      </c>
      <c r="K39" s="54" t="s">
        <v>44</v>
      </c>
      <c r="L39" s="132">
        <f t="shared" si="0"/>
        <v>70.600958247775495</v>
      </c>
      <c r="M39" s="132">
        <f t="shared" si="0"/>
        <v>2.8227241615331966</v>
      </c>
      <c r="N39" s="44">
        <f t="shared" si="1"/>
        <v>84733.333333333328</v>
      </c>
      <c r="O39" s="133">
        <f t="shared" si="2"/>
        <v>4.9701789264413598E-2</v>
      </c>
      <c r="P39" s="44"/>
      <c r="Q39" s="44"/>
      <c r="R39" s="44"/>
    </row>
    <row r="40" spans="1:18" ht="16" hidden="1">
      <c r="A40" s="54">
        <v>426223</v>
      </c>
      <c r="B40" s="55" t="s">
        <v>75</v>
      </c>
      <c r="C40" s="56">
        <v>26191</v>
      </c>
      <c r="D40" s="56">
        <v>27116</v>
      </c>
      <c r="E40" s="131">
        <v>104400</v>
      </c>
      <c r="F40" s="131">
        <v>99400</v>
      </c>
      <c r="G40" s="131">
        <v>94700</v>
      </c>
      <c r="H40" s="56"/>
      <c r="I40" s="131"/>
      <c r="J40" s="54" t="s">
        <v>44</v>
      </c>
      <c r="K40" s="54" t="s">
        <v>44</v>
      </c>
      <c r="L40" s="132">
        <f t="shared" si="0"/>
        <v>43.296372347707049</v>
      </c>
      <c r="M40" s="132">
        <f t="shared" si="0"/>
        <v>40.763860369609858</v>
      </c>
      <c r="N40" s="44">
        <f t="shared" si="1"/>
        <v>99500</v>
      </c>
      <c r="O40" s="133">
        <f t="shared" si="2"/>
        <v>5.0301810865191143E-2</v>
      </c>
      <c r="P40" s="44"/>
      <c r="Q40" s="44"/>
      <c r="R40" s="44"/>
    </row>
    <row r="41" spans="1:18" ht="16" hidden="1">
      <c r="A41" s="54">
        <v>430276</v>
      </c>
      <c r="B41" s="55" t="s">
        <v>76</v>
      </c>
      <c r="C41" s="56">
        <v>29324</v>
      </c>
      <c r="D41" s="56">
        <v>31271</v>
      </c>
      <c r="E41" s="131">
        <v>103200</v>
      </c>
      <c r="F41" s="131">
        <v>98300</v>
      </c>
      <c r="G41" s="131">
        <v>93600</v>
      </c>
      <c r="H41" s="56"/>
      <c r="I41" s="131"/>
      <c r="J41" s="54" t="s">
        <v>44</v>
      </c>
      <c r="K41" s="54" t="s">
        <v>44</v>
      </c>
      <c r="L41" s="132">
        <f t="shared" si="0"/>
        <v>34.718685831622174</v>
      </c>
      <c r="M41" s="132">
        <f t="shared" si="0"/>
        <v>29.388090349075977</v>
      </c>
      <c r="N41" s="44">
        <f t="shared" si="1"/>
        <v>98366.666666666672</v>
      </c>
      <c r="O41" s="133">
        <f t="shared" si="2"/>
        <v>4.984740590030512E-2</v>
      </c>
      <c r="P41" s="44"/>
      <c r="Q41" s="44"/>
      <c r="R41" s="44"/>
    </row>
    <row r="42" spans="1:18" ht="16">
      <c r="A42" s="54">
        <v>430534</v>
      </c>
      <c r="B42" s="55" t="s">
        <v>77</v>
      </c>
      <c r="C42" s="56">
        <v>16018</v>
      </c>
      <c r="D42" s="56">
        <v>1</v>
      </c>
      <c r="E42" s="131">
        <v>102000</v>
      </c>
      <c r="F42" s="131">
        <v>2400</v>
      </c>
      <c r="G42" s="131"/>
      <c r="H42" s="56"/>
      <c r="I42" s="131"/>
      <c r="J42" s="54" t="s">
        <v>44</v>
      </c>
      <c r="K42" s="54" t="s">
        <v>44</v>
      </c>
      <c r="L42" s="132">
        <f t="shared" si="0"/>
        <v>71.148528405201915</v>
      </c>
      <c r="M42" s="132">
        <f t="shared" si="0"/>
        <v>115.00068446269678</v>
      </c>
      <c r="N42" s="44">
        <f t="shared" si="1"/>
        <v>52200</v>
      </c>
      <c r="O42" s="133">
        <f t="shared" si="2"/>
        <v>41.5</v>
      </c>
      <c r="P42" s="44"/>
      <c r="Q42" s="44"/>
      <c r="R42" s="44"/>
    </row>
    <row r="43" spans="1:18" ht="16">
      <c r="A43" s="54">
        <v>443913</v>
      </c>
      <c r="B43" s="55" t="s">
        <v>78</v>
      </c>
      <c r="C43" s="56">
        <v>16639</v>
      </c>
      <c r="D43" s="56">
        <v>32076</v>
      </c>
      <c r="E43" s="131">
        <v>100800</v>
      </c>
      <c r="F43" s="131">
        <v>96000</v>
      </c>
      <c r="G43" s="131">
        <v>91400</v>
      </c>
      <c r="H43" s="56"/>
      <c r="I43" s="131"/>
      <c r="J43" s="54" t="s">
        <v>44</v>
      </c>
      <c r="K43" s="54" t="s">
        <v>44</v>
      </c>
      <c r="L43" s="132">
        <f t="shared" si="0"/>
        <v>69.448323066392888</v>
      </c>
      <c r="M43" s="132">
        <f t="shared" si="0"/>
        <v>27.184120465434635</v>
      </c>
      <c r="N43" s="44">
        <f t="shared" si="1"/>
        <v>96066.666666666672</v>
      </c>
      <c r="O43" s="133">
        <f t="shared" si="2"/>
        <v>5.0000000000000044E-2</v>
      </c>
      <c r="P43" s="44"/>
      <c r="Q43" s="44"/>
      <c r="R43" s="44"/>
    </row>
    <row r="44" spans="1:18" ht="16">
      <c r="A44" s="54">
        <v>446641</v>
      </c>
      <c r="B44" s="55" t="s">
        <v>43</v>
      </c>
      <c r="C44" s="56">
        <v>23652</v>
      </c>
      <c r="D44" s="56">
        <v>35209</v>
      </c>
      <c r="E44" s="131">
        <v>360000</v>
      </c>
      <c r="F44" s="131">
        <v>331200</v>
      </c>
      <c r="G44" s="131">
        <v>302400</v>
      </c>
      <c r="H44" s="56"/>
      <c r="I44" s="131"/>
      <c r="J44" s="54" t="s">
        <v>44</v>
      </c>
      <c r="K44" s="54" t="s">
        <v>44</v>
      </c>
      <c r="L44" s="132">
        <f t="shared" si="0"/>
        <v>50.247775496235455</v>
      </c>
      <c r="M44" s="132">
        <f t="shared" si="0"/>
        <v>18.606433949349761</v>
      </c>
      <c r="N44" s="44">
        <f t="shared" si="1"/>
        <v>331200</v>
      </c>
      <c r="O44" s="133">
        <f t="shared" si="2"/>
        <v>8.6956521739130377E-2</v>
      </c>
      <c r="P44" s="44"/>
      <c r="Q44" s="44"/>
      <c r="R44" s="44"/>
    </row>
    <row r="45" spans="1:18" ht="16">
      <c r="A45" s="54">
        <v>462488</v>
      </c>
      <c r="B45" s="55" t="s">
        <v>79</v>
      </c>
      <c r="C45" s="56">
        <v>22481</v>
      </c>
      <c r="D45" s="56">
        <v>38401</v>
      </c>
      <c r="E45" s="131">
        <v>142600</v>
      </c>
      <c r="F45" s="131">
        <v>135700</v>
      </c>
      <c r="G45" s="131">
        <v>129400</v>
      </c>
      <c r="H45" s="56"/>
      <c r="I45" s="131"/>
      <c r="J45" s="54" t="s">
        <v>44</v>
      </c>
      <c r="K45" s="54" t="s">
        <v>44</v>
      </c>
      <c r="L45" s="132">
        <f t="shared" si="0"/>
        <v>53.453798767967143</v>
      </c>
      <c r="M45" s="132">
        <f t="shared" si="0"/>
        <v>9.8672142368240934</v>
      </c>
      <c r="N45" s="44">
        <f t="shared" si="1"/>
        <v>135900</v>
      </c>
      <c r="O45" s="133">
        <f t="shared" si="2"/>
        <v>5.0847457627118731E-2</v>
      </c>
      <c r="P45" s="44"/>
      <c r="Q45" s="44"/>
      <c r="R45" s="44"/>
    </row>
    <row r="46" spans="1:18" ht="16">
      <c r="A46" s="54">
        <v>472297</v>
      </c>
      <c r="B46" s="55" t="s">
        <v>52</v>
      </c>
      <c r="C46" s="56">
        <v>33987</v>
      </c>
      <c r="D46" s="56">
        <v>38375</v>
      </c>
      <c r="E46" s="131">
        <v>141100</v>
      </c>
      <c r="F46" s="131">
        <v>134400</v>
      </c>
      <c r="G46" s="131">
        <v>128000</v>
      </c>
      <c r="H46" s="56"/>
      <c r="I46" s="131"/>
      <c r="J46" s="54" t="s">
        <v>44</v>
      </c>
      <c r="K46" s="54" t="s">
        <v>44</v>
      </c>
      <c r="L46" s="132">
        <f t="shared" si="0"/>
        <v>21.952087611225188</v>
      </c>
      <c r="M46" s="132">
        <f t="shared" si="0"/>
        <v>9.9383983572895271</v>
      </c>
      <c r="N46" s="44">
        <f t="shared" si="1"/>
        <v>134500</v>
      </c>
      <c r="O46" s="133">
        <f t="shared" si="2"/>
        <v>4.9851190476190466E-2</v>
      </c>
      <c r="P46" s="44"/>
      <c r="Q46" s="44"/>
      <c r="R46" s="44"/>
    </row>
    <row r="47" spans="1:18" ht="16" hidden="1">
      <c r="A47" s="54">
        <v>489909</v>
      </c>
      <c r="B47" s="55" t="s">
        <v>80</v>
      </c>
      <c r="C47" s="56">
        <v>24490</v>
      </c>
      <c r="D47" s="56">
        <v>1</v>
      </c>
      <c r="E47" s="131">
        <v>139700</v>
      </c>
      <c r="F47" s="131">
        <v>133100</v>
      </c>
      <c r="G47" s="131">
        <v>126700</v>
      </c>
      <c r="H47" s="56"/>
      <c r="I47" s="131"/>
      <c r="J47" s="54" t="s">
        <v>44</v>
      </c>
      <c r="K47" s="54" t="s">
        <v>44</v>
      </c>
      <c r="L47" s="132">
        <f t="shared" si="0"/>
        <v>47.953456536618752</v>
      </c>
      <c r="M47" s="132">
        <f t="shared" si="0"/>
        <v>115.00068446269678</v>
      </c>
      <c r="N47" s="44">
        <f t="shared" si="1"/>
        <v>133166.66666666666</v>
      </c>
      <c r="O47" s="133">
        <f t="shared" si="2"/>
        <v>4.9586776859504189E-2</v>
      </c>
      <c r="P47" s="44"/>
      <c r="Q47" s="44"/>
      <c r="R47" s="44"/>
    </row>
    <row r="48" spans="1:18" ht="16">
      <c r="A48" s="54">
        <v>489933</v>
      </c>
      <c r="B48" s="55" t="s">
        <v>81</v>
      </c>
      <c r="C48" s="56">
        <v>22158</v>
      </c>
      <c r="D48" s="56">
        <v>36329</v>
      </c>
      <c r="E48" s="131">
        <v>138200</v>
      </c>
      <c r="F48" s="131">
        <v>131600</v>
      </c>
      <c r="G48" s="131">
        <v>125400</v>
      </c>
      <c r="H48" s="56"/>
      <c r="I48" s="131"/>
      <c r="J48" s="54" t="s">
        <v>44</v>
      </c>
      <c r="K48" s="54" t="s">
        <v>44</v>
      </c>
      <c r="L48" s="132">
        <f t="shared" si="0"/>
        <v>54.338124572210816</v>
      </c>
      <c r="M48" s="132">
        <f t="shared" si="0"/>
        <v>15.540041067761807</v>
      </c>
      <c r="N48" s="44">
        <f t="shared" si="1"/>
        <v>131733.33333333334</v>
      </c>
      <c r="O48" s="133">
        <f t="shared" si="2"/>
        <v>5.0151975683890626E-2</v>
      </c>
      <c r="P48" s="44"/>
      <c r="Q48" s="44"/>
      <c r="R48" s="44"/>
    </row>
    <row r="49" spans="1:18" ht="16" hidden="1">
      <c r="A49" s="54">
        <v>537613</v>
      </c>
      <c r="B49" s="55" t="s">
        <v>47</v>
      </c>
      <c r="C49" s="56">
        <v>30229</v>
      </c>
      <c r="D49" s="56">
        <v>35267</v>
      </c>
      <c r="E49" s="131">
        <v>136800</v>
      </c>
      <c r="F49" s="131">
        <v>130300</v>
      </c>
      <c r="G49" s="131">
        <v>124100</v>
      </c>
      <c r="H49" s="56"/>
      <c r="I49" s="131"/>
      <c r="J49" s="54" t="s">
        <v>44</v>
      </c>
      <c r="K49" s="54" t="s">
        <v>44</v>
      </c>
      <c r="L49" s="132">
        <f t="shared" si="0"/>
        <v>32.240930869267622</v>
      </c>
      <c r="M49" s="132">
        <f t="shared" si="0"/>
        <v>18.447638603696099</v>
      </c>
      <c r="N49" s="44">
        <f t="shared" si="1"/>
        <v>130400</v>
      </c>
      <c r="O49" s="133">
        <f t="shared" si="2"/>
        <v>4.9884881043745111E-2</v>
      </c>
      <c r="P49" s="44"/>
      <c r="Q49" s="44"/>
      <c r="R49" s="44"/>
    </row>
    <row r="50" spans="1:18" ht="16">
      <c r="A50" s="54">
        <v>538228</v>
      </c>
      <c r="B50" s="55" t="s">
        <v>82</v>
      </c>
      <c r="C50" s="56">
        <v>15818</v>
      </c>
      <c r="D50" s="56">
        <v>41629</v>
      </c>
      <c r="E50" s="131">
        <v>460800</v>
      </c>
      <c r="F50" s="131">
        <v>46100</v>
      </c>
      <c r="G50" s="131"/>
      <c r="H50" s="56"/>
      <c r="I50" s="131"/>
      <c r="J50" s="54" t="s">
        <v>44</v>
      </c>
      <c r="K50" s="54"/>
      <c r="L50" s="132">
        <f t="shared" si="0"/>
        <v>71.696098562628336</v>
      </c>
      <c r="M50" s="132">
        <f t="shared" si="0"/>
        <v>1.0294318959616702</v>
      </c>
      <c r="N50" s="44">
        <f t="shared" si="1"/>
        <v>253450</v>
      </c>
      <c r="O50" s="133">
        <f t="shared" si="2"/>
        <v>8.9956616052060738</v>
      </c>
      <c r="P50" s="44"/>
      <c r="Q50" s="44"/>
      <c r="R50" s="44"/>
    </row>
    <row r="51" spans="1:18" ht="16" hidden="1">
      <c r="A51" s="54">
        <v>545776</v>
      </c>
      <c r="B51" s="55" t="s">
        <v>83</v>
      </c>
      <c r="C51" s="56">
        <v>24090</v>
      </c>
      <c r="D51" s="56">
        <v>35762</v>
      </c>
      <c r="E51" s="131">
        <v>133900</v>
      </c>
      <c r="F51" s="131">
        <v>127600</v>
      </c>
      <c r="G51" s="131">
        <v>121400</v>
      </c>
      <c r="H51" s="56"/>
      <c r="I51" s="131"/>
      <c r="J51" s="54" t="s">
        <v>44</v>
      </c>
      <c r="K51" s="54" t="s">
        <v>44</v>
      </c>
      <c r="L51" s="132">
        <f t="shared" si="0"/>
        <v>49.048596851471594</v>
      </c>
      <c r="M51" s="132">
        <f t="shared" si="0"/>
        <v>17.09240246406571</v>
      </c>
      <c r="N51" s="44">
        <f t="shared" si="1"/>
        <v>127633.33333333333</v>
      </c>
      <c r="O51" s="133">
        <f t="shared" si="2"/>
        <v>4.9373040752351161E-2</v>
      </c>
      <c r="P51" s="44"/>
      <c r="Q51" s="44"/>
      <c r="R51" s="44"/>
    </row>
    <row r="52" spans="1:18" ht="16">
      <c r="A52" s="54">
        <v>565414</v>
      </c>
      <c r="B52" s="55" t="s">
        <v>84</v>
      </c>
      <c r="C52" s="56">
        <v>21758</v>
      </c>
      <c r="D52" s="56">
        <v>41474</v>
      </c>
      <c r="E52" s="131">
        <v>132500</v>
      </c>
      <c r="F52" s="131">
        <v>57600</v>
      </c>
      <c r="G52" s="131"/>
      <c r="H52" s="56"/>
      <c r="I52" s="131"/>
      <c r="J52" s="54" t="s">
        <v>44</v>
      </c>
      <c r="K52" s="54"/>
      <c r="L52" s="132">
        <f t="shared" si="0"/>
        <v>55.433264887063658</v>
      </c>
      <c r="M52" s="132">
        <f t="shared" si="0"/>
        <v>1.4537987679671458</v>
      </c>
      <c r="N52" s="44">
        <f t="shared" si="1"/>
        <v>95050</v>
      </c>
      <c r="O52" s="133">
        <f t="shared" si="2"/>
        <v>1.3003472222222223</v>
      </c>
      <c r="P52" s="44"/>
      <c r="Q52" s="44"/>
      <c r="R52" s="44"/>
    </row>
    <row r="53" spans="1:18" ht="16">
      <c r="A53" s="54">
        <v>570202</v>
      </c>
      <c r="B53" s="55" t="s">
        <v>85</v>
      </c>
      <c r="C53" s="56">
        <v>16239</v>
      </c>
      <c r="D53" s="56">
        <v>40073</v>
      </c>
      <c r="E53" s="131">
        <v>90000</v>
      </c>
      <c r="F53" s="131">
        <v>85700</v>
      </c>
      <c r="G53" s="131">
        <v>81600</v>
      </c>
      <c r="H53" s="56"/>
      <c r="I53" s="131"/>
      <c r="J53" s="54" t="s">
        <v>44</v>
      </c>
      <c r="K53" s="54" t="s">
        <v>44</v>
      </c>
      <c r="L53" s="132">
        <f t="shared" si="0"/>
        <v>70.543463381245715</v>
      </c>
      <c r="M53" s="132">
        <f t="shared" si="0"/>
        <v>5.28952772073922</v>
      </c>
      <c r="N53" s="44">
        <f t="shared" si="1"/>
        <v>85766.666666666672</v>
      </c>
      <c r="O53" s="133">
        <f t="shared" si="2"/>
        <v>5.0175029171528607E-2</v>
      </c>
      <c r="P53" s="44"/>
      <c r="Q53" s="44"/>
      <c r="R53" s="44"/>
    </row>
    <row r="54" spans="1:18" ht="16">
      <c r="A54" s="54">
        <v>578408</v>
      </c>
      <c r="B54" s="55" t="s">
        <v>86</v>
      </c>
      <c r="C54" s="56">
        <v>17459</v>
      </c>
      <c r="D54" s="56">
        <v>40339</v>
      </c>
      <c r="E54" s="131">
        <v>89000</v>
      </c>
      <c r="F54" s="131">
        <v>84800</v>
      </c>
      <c r="G54" s="131">
        <v>80700</v>
      </c>
      <c r="H54" s="56"/>
      <c r="I54" s="131"/>
      <c r="J54" s="54" t="s">
        <v>44</v>
      </c>
      <c r="K54" s="54" t="s">
        <v>44</v>
      </c>
      <c r="L54" s="132">
        <f t="shared" si="0"/>
        <v>67.203285420944553</v>
      </c>
      <c r="M54" s="132">
        <f t="shared" si="0"/>
        <v>4.561259411362081</v>
      </c>
      <c r="N54" s="44">
        <f t="shared" si="1"/>
        <v>84833.333333333328</v>
      </c>
      <c r="O54" s="133">
        <f t="shared" si="2"/>
        <v>4.952830188679247E-2</v>
      </c>
      <c r="P54" s="44"/>
      <c r="Q54" s="44"/>
      <c r="R54" s="44"/>
    </row>
    <row r="55" spans="1:18" ht="16">
      <c r="A55" s="54">
        <v>579268</v>
      </c>
      <c r="B55" s="55" t="s">
        <v>87</v>
      </c>
      <c r="C55" s="56">
        <v>22081</v>
      </c>
      <c r="D55" s="56">
        <v>40774</v>
      </c>
      <c r="E55" s="131">
        <v>88000</v>
      </c>
      <c r="F55" s="131">
        <v>83800</v>
      </c>
      <c r="G55" s="131">
        <v>40000</v>
      </c>
      <c r="H55" s="56"/>
      <c r="I55" s="131"/>
      <c r="J55" s="54" t="s">
        <v>44</v>
      </c>
      <c r="K55" s="54" t="s">
        <v>44</v>
      </c>
      <c r="L55" s="132">
        <f t="shared" si="0"/>
        <v>54.548939082819984</v>
      </c>
      <c r="M55" s="132">
        <f t="shared" si="0"/>
        <v>3.3702943189596168</v>
      </c>
      <c r="N55" s="44">
        <f t="shared" si="1"/>
        <v>70600</v>
      </c>
      <c r="O55" s="133">
        <f t="shared" si="2"/>
        <v>5.0119331742243478E-2</v>
      </c>
      <c r="P55" s="44"/>
      <c r="Q55" s="44"/>
      <c r="R55" s="44"/>
    </row>
    <row r="56" spans="1:18" ht="16" hidden="1">
      <c r="A56" s="54">
        <v>123486</v>
      </c>
      <c r="B56" s="55" t="s">
        <v>88</v>
      </c>
      <c r="C56" s="56">
        <v>19725</v>
      </c>
      <c r="D56" s="56"/>
      <c r="E56" s="131"/>
      <c r="F56" s="131"/>
      <c r="G56" s="131"/>
      <c r="H56" s="56">
        <v>43466</v>
      </c>
      <c r="I56" s="131">
        <v>8990</v>
      </c>
      <c r="J56" s="54" t="s">
        <v>89</v>
      </c>
      <c r="K56" s="54" t="s">
        <v>89</v>
      </c>
      <c r="L56" s="132">
        <f t="shared" si="0"/>
        <v>60.999315537303218</v>
      </c>
      <c r="M56" s="132">
        <f t="shared" si="0"/>
        <v>115.00342231348391</v>
      </c>
      <c r="N56" s="44" t="e">
        <f t="shared" si="1"/>
        <v>#DIV/0!</v>
      </c>
      <c r="O56" s="133" t="e">
        <f t="shared" si="2"/>
        <v>#DIV/0!</v>
      </c>
    </row>
    <row r="57" spans="1:18" ht="16" hidden="1">
      <c r="A57" s="54">
        <v>123485</v>
      </c>
      <c r="B57" s="55" t="s">
        <v>90</v>
      </c>
      <c r="C57" s="56">
        <v>16254</v>
      </c>
      <c r="D57" s="56"/>
      <c r="E57" s="131"/>
      <c r="F57" s="131"/>
      <c r="G57" s="131"/>
      <c r="H57" s="56">
        <v>39995</v>
      </c>
      <c r="I57" s="131">
        <v>18047</v>
      </c>
      <c r="J57" s="54" t="s">
        <v>91</v>
      </c>
      <c r="K57" s="54" t="s">
        <v>91</v>
      </c>
      <c r="L57" s="132">
        <f t="shared" si="0"/>
        <v>70.502395619438744</v>
      </c>
      <c r="M57" s="132">
        <f t="shared" si="0"/>
        <v>115.00342231348391</v>
      </c>
      <c r="N57" s="44" t="e">
        <f t="shared" si="1"/>
        <v>#DIV/0!</v>
      </c>
      <c r="O57" s="133" t="e">
        <f t="shared" si="2"/>
        <v>#DIV/0!</v>
      </c>
    </row>
    <row r="58" spans="1:18" ht="16" hidden="1">
      <c r="A58" s="54">
        <v>123484</v>
      </c>
      <c r="B58" s="55" t="s">
        <v>92</v>
      </c>
      <c r="C58" s="56">
        <v>18203</v>
      </c>
      <c r="D58" s="56"/>
      <c r="E58" s="131"/>
      <c r="F58" s="131"/>
      <c r="G58" s="131"/>
      <c r="H58" s="56">
        <v>41944</v>
      </c>
      <c r="I58" s="131">
        <v>9625</v>
      </c>
      <c r="J58" s="54" t="s">
        <v>91</v>
      </c>
      <c r="K58" s="54" t="s">
        <v>44</v>
      </c>
      <c r="L58" s="132">
        <f t="shared" si="0"/>
        <v>65.166324435318273</v>
      </c>
      <c r="M58" s="132">
        <f t="shared" si="0"/>
        <v>115.00342231348391</v>
      </c>
      <c r="N58" s="44" t="e">
        <f t="shared" si="1"/>
        <v>#DIV/0!</v>
      </c>
      <c r="O58" s="133" t="e">
        <f t="shared" si="2"/>
        <v>#DIV/0!</v>
      </c>
    </row>
    <row r="59" spans="1:18" ht="16" hidden="1">
      <c r="A59" s="54">
        <v>123472</v>
      </c>
      <c r="B59" s="55" t="s">
        <v>93</v>
      </c>
      <c r="C59" s="56">
        <v>19725</v>
      </c>
      <c r="D59" s="56"/>
      <c r="E59" s="131"/>
      <c r="F59" s="131"/>
      <c r="G59" s="131"/>
      <c r="H59" s="56">
        <v>43466</v>
      </c>
      <c r="I59" s="131">
        <v>5840</v>
      </c>
      <c r="J59" s="54" t="s">
        <v>89</v>
      </c>
      <c r="K59" s="54" t="s">
        <v>44</v>
      </c>
      <c r="L59" s="132">
        <f t="shared" si="0"/>
        <v>60.999315537303218</v>
      </c>
      <c r="M59" s="132">
        <f t="shared" si="0"/>
        <v>115.00342231348391</v>
      </c>
      <c r="N59" s="44" t="e">
        <f t="shared" si="1"/>
        <v>#DIV/0!</v>
      </c>
      <c r="O59" s="133" t="e">
        <f t="shared" si="2"/>
        <v>#DIV/0!</v>
      </c>
    </row>
    <row r="60" spans="1:18" ht="16" hidden="1">
      <c r="A60" s="54">
        <v>123466</v>
      </c>
      <c r="B60" s="55" t="s">
        <v>94</v>
      </c>
      <c r="C60" s="56">
        <v>22098</v>
      </c>
      <c r="D60" s="56"/>
      <c r="E60" s="131"/>
      <c r="F60" s="131"/>
      <c r="G60" s="131"/>
      <c r="H60" s="56">
        <v>45839</v>
      </c>
      <c r="I60" s="131">
        <v>15804</v>
      </c>
      <c r="J60" s="54" t="s">
        <v>89</v>
      </c>
      <c r="K60" s="54" t="s">
        <v>89</v>
      </c>
      <c r="L60" s="132">
        <f t="shared" si="0"/>
        <v>54.502395619438744</v>
      </c>
      <c r="M60" s="132">
        <f t="shared" si="0"/>
        <v>115.00342231348391</v>
      </c>
      <c r="N60" s="44" t="e">
        <f t="shared" si="1"/>
        <v>#DIV/0!</v>
      </c>
      <c r="O60" s="133" t="e">
        <f t="shared" si="2"/>
        <v>#DIV/0!</v>
      </c>
    </row>
    <row r="61" spans="1:18" ht="16" hidden="1">
      <c r="A61" s="54">
        <v>123465</v>
      </c>
      <c r="B61" s="55" t="s">
        <v>95</v>
      </c>
      <c r="C61" s="56">
        <v>16803</v>
      </c>
      <c r="D61" s="56"/>
      <c r="E61" s="131"/>
      <c r="F61" s="131"/>
      <c r="G61" s="131"/>
      <c r="H61" s="56">
        <v>40544</v>
      </c>
      <c r="I61" s="131">
        <v>10349</v>
      </c>
      <c r="J61" s="54" t="s">
        <v>91</v>
      </c>
      <c r="K61" s="54" t="s">
        <v>91</v>
      </c>
      <c r="L61" s="132">
        <f t="shared" si="0"/>
        <v>68.999315537303218</v>
      </c>
      <c r="M61" s="132">
        <f t="shared" si="0"/>
        <v>115.00342231348391</v>
      </c>
      <c r="N61" s="44" t="e">
        <f t="shared" si="1"/>
        <v>#DIV/0!</v>
      </c>
      <c r="O61" s="133" t="e">
        <f t="shared" si="2"/>
        <v>#DIV/0!</v>
      </c>
    </row>
    <row r="62" spans="1:18" ht="16" hidden="1">
      <c r="A62" s="54">
        <v>123451</v>
      </c>
      <c r="B62" s="55" t="s">
        <v>96</v>
      </c>
      <c r="C62" s="56">
        <v>13789</v>
      </c>
      <c r="D62" s="56"/>
      <c r="E62" s="131"/>
      <c r="F62" s="131"/>
      <c r="G62" s="131"/>
      <c r="H62" s="56">
        <v>37530</v>
      </c>
      <c r="I62" s="131">
        <v>7800</v>
      </c>
      <c r="J62" s="54" t="s">
        <v>91</v>
      </c>
      <c r="K62" s="54" t="s">
        <v>91</v>
      </c>
      <c r="L62" s="132">
        <f t="shared" si="0"/>
        <v>77.251197809719372</v>
      </c>
      <c r="M62" s="132">
        <f t="shared" si="0"/>
        <v>115.00342231348391</v>
      </c>
      <c r="N62" s="44" t="e">
        <f t="shared" si="1"/>
        <v>#DIV/0!</v>
      </c>
      <c r="O62" s="133" t="e">
        <f t="shared" si="2"/>
        <v>#DIV/0!</v>
      </c>
    </row>
  </sheetData>
  <mergeCells count="1">
    <mergeCell ref="E1:F1"/>
  </mergeCells>
  <printOptions horizontalCentered="1"/>
  <pageMargins left="0.7" right="0.7" top="0.75" bottom="0.75" header="0.3" footer="0.3"/>
  <pageSetup scale="45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2226-A89B-A944-9A78-2E748342EF34}">
  <sheetPr>
    <pageSetUpPr fitToPage="1"/>
  </sheetPr>
  <dimension ref="B1:L24"/>
  <sheetViews>
    <sheetView showGridLines="0" zoomScale="164" workbookViewId="0">
      <selection activeCell="M15" sqref="M15"/>
    </sheetView>
  </sheetViews>
  <sheetFormatPr baseColWidth="10" defaultRowHeight="16"/>
  <cols>
    <col min="1" max="1" width="1.83203125" customWidth="1"/>
    <col min="3" max="3" width="15.33203125" customWidth="1"/>
    <col min="10" max="10" width="11" customWidth="1"/>
    <col min="11" max="11" width="13.33203125" customWidth="1"/>
    <col min="12" max="12" width="13.83203125" customWidth="1"/>
  </cols>
  <sheetData>
    <row r="1" spans="2:12" ht="7" customHeight="1" thickBot="1"/>
    <row r="2" spans="2:12" ht="21" thickBot="1">
      <c r="B2" s="138" t="s">
        <v>115</v>
      </c>
      <c r="C2" s="139"/>
      <c r="D2" s="139"/>
      <c r="E2" s="139"/>
      <c r="F2" s="139"/>
      <c r="G2" s="139"/>
      <c r="H2" s="139"/>
      <c r="I2" s="139"/>
      <c r="J2" s="139"/>
      <c r="K2" s="139"/>
      <c r="L2" s="140"/>
    </row>
    <row r="3" spans="2:12">
      <c r="B3" s="49" t="s">
        <v>28</v>
      </c>
      <c r="C3" s="50" t="s">
        <v>29</v>
      </c>
      <c r="D3" s="51" t="s">
        <v>30</v>
      </c>
      <c r="E3" s="50" t="s">
        <v>31</v>
      </c>
      <c r="F3" s="50" t="s">
        <v>32</v>
      </c>
      <c r="G3" s="50" t="s">
        <v>33</v>
      </c>
      <c r="H3" s="50" t="s">
        <v>34</v>
      </c>
      <c r="I3" s="50" t="s">
        <v>39</v>
      </c>
      <c r="J3" s="50" t="s">
        <v>40</v>
      </c>
      <c r="K3" s="53" t="s">
        <v>41</v>
      </c>
      <c r="L3" s="53" t="s">
        <v>42</v>
      </c>
    </row>
    <row r="4" spans="2:12">
      <c r="B4" s="95">
        <v>406300</v>
      </c>
      <c r="C4" s="58" t="s">
        <v>72</v>
      </c>
      <c r="D4" s="96">
        <v>1</v>
      </c>
      <c r="E4" s="96">
        <v>45281</v>
      </c>
      <c r="F4" s="97">
        <v>460800</v>
      </c>
      <c r="G4" s="97">
        <v>46100</v>
      </c>
      <c r="H4" s="97"/>
      <c r="I4" s="108">
        <f>(YEAR('Employee Database'!$E$2)-YEAR(D4))+((MONTH('Employee Database'!$E$2)-MONTH(D4))/12)+((DAY('Employee Database'!$E$2)-DAY(D4))/365)</f>
        <v>115</v>
      </c>
      <c r="J4" s="108">
        <f>(YEAR('Employee Database'!$E$2)-YEAR(E4))+((MONTH('Employee Database'!$E$2)-MONTH(E4))/12)+((DAY('Employee Database'!$E$2)-DAY(E4))/365)</f>
        <v>-8.9714611872146115</v>
      </c>
      <c r="K4" s="99">
        <f t="shared" ref="K4:K10" si="0">AVERAGE(F4:H4)</f>
        <v>253450</v>
      </c>
      <c r="L4" s="100">
        <f t="shared" ref="L4:L10" si="1">(F4/G4)-1</f>
        <v>8.9956616052060738</v>
      </c>
    </row>
    <row r="5" spans="2:12">
      <c r="B5" s="95">
        <v>369257</v>
      </c>
      <c r="C5" s="58" t="s">
        <v>70</v>
      </c>
      <c r="D5" s="96">
        <v>3651</v>
      </c>
      <c r="E5" s="96">
        <v>40974</v>
      </c>
      <c r="F5" s="97">
        <v>105600</v>
      </c>
      <c r="G5" s="97">
        <v>100600</v>
      </c>
      <c r="H5" s="97">
        <v>48000</v>
      </c>
      <c r="I5" s="108">
        <f>(YEAR('Employee Database'!$E$2)-YEAR(D5))+((MONTH('Employee Database'!$E$2)-MONTH(D5))/12)+((DAY('Employee Database'!$E$2)-DAY(D5))/365)</f>
        <v>105.0066210045662</v>
      </c>
      <c r="J5" s="107">
        <f>(YEAR('Employee Database'!$E$2)-YEAR(E5))+((MONTH('Employee Database'!$E$2)-MONTH(E5))/12)+((DAY('Employee Database'!$E$2)-DAY(E5))/365)</f>
        <v>2.8196347031963471</v>
      </c>
      <c r="K5" s="99">
        <f t="shared" si="0"/>
        <v>84733.333333333328</v>
      </c>
      <c r="L5" s="100">
        <f t="shared" si="1"/>
        <v>4.9701789264413598E-2</v>
      </c>
    </row>
    <row r="6" spans="2:12">
      <c r="B6" s="95">
        <v>250067</v>
      </c>
      <c r="C6" s="58" t="s">
        <v>54</v>
      </c>
      <c r="D6" s="110" t="s">
        <v>55</v>
      </c>
      <c r="E6" s="96">
        <v>36129</v>
      </c>
      <c r="F6" s="97">
        <v>115200</v>
      </c>
      <c r="G6" s="97">
        <v>109700</v>
      </c>
      <c r="H6" s="97">
        <v>104500</v>
      </c>
      <c r="I6" s="98" t="s">
        <v>116</v>
      </c>
      <c r="J6" s="98">
        <f>(YEAR('Employee Database'!$E$2)-YEAR(E6))+((MONTH('Employee Database'!$E$2)-MONTH(E6))/12)+((DAY('Employee Database'!$E$2)-DAY(E6))/365)</f>
        <v>16.087214611872149</v>
      </c>
      <c r="K6" s="99">
        <f t="shared" si="0"/>
        <v>109800</v>
      </c>
      <c r="L6" s="100">
        <f t="shared" si="1"/>
        <v>5.0136736554238892E-2</v>
      </c>
    </row>
    <row r="7" spans="2:12">
      <c r="B7" s="95">
        <v>462488</v>
      </c>
      <c r="C7" s="58" t="s">
        <v>79</v>
      </c>
      <c r="D7" s="96">
        <v>22481</v>
      </c>
      <c r="E7" s="96">
        <v>1</v>
      </c>
      <c r="F7" s="97">
        <v>139700</v>
      </c>
      <c r="G7" s="97">
        <v>133100</v>
      </c>
      <c r="H7" s="97">
        <v>126700</v>
      </c>
      <c r="I7" s="98">
        <f>(YEAR('Employee Database'!$E$2)-YEAR(D7))+((MONTH('Employee Database'!$E$2)-MONTH(D7))/12)+((DAY('Employee Database'!$E$2)-DAY(D7))/365)</f>
        <v>53.450684931506849</v>
      </c>
      <c r="J7" s="108">
        <f>(YEAR('Employee Database'!$E$2)-YEAR(E7))+((MONTH('Employee Database'!$E$2)-MONTH(E7))/12)+((DAY('Employee Database'!$E$2)-DAY(E7))/365)</f>
        <v>115</v>
      </c>
      <c r="K7" s="99">
        <f t="shared" si="0"/>
        <v>133166.66666666666</v>
      </c>
      <c r="L7" s="100">
        <f t="shared" si="1"/>
        <v>4.9586776859504189E-2</v>
      </c>
    </row>
    <row r="8" spans="2:12">
      <c r="B8" s="95">
        <v>422365</v>
      </c>
      <c r="C8" s="58" t="s">
        <v>73</v>
      </c>
      <c r="D8" s="96">
        <v>21074</v>
      </c>
      <c r="E8" s="96">
        <v>1</v>
      </c>
      <c r="F8" s="97">
        <v>102000</v>
      </c>
      <c r="G8" s="97">
        <v>2400</v>
      </c>
      <c r="H8" s="97"/>
      <c r="I8" s="98">
        <f>(YEAR('Employee Database'!$E$2)-YEAR(D8))+((MONTH('Employee Database'!$E$2)-MONTH(D8))/12)+((DAY('Employee Database'!$E$2)-DAY(D8))/365)</f>
        <v>57.305936073059364</v>
      </c>
      <c r="J8" s="108">
        <f>(YEAR('Employee Database'!$E$2)-YEAR(E8))+((MONTH('Employee Database'!$E$2)-MONTH(E8))/12)+((DAY('Employee Database'!$E$2)-DAY(E8))/365)</f>
        <v>115</v>
      </c>
      <c r="K8" s="99">
        <f t="shared" si="0"/>
        <v>52200</v>
      </c>
      <c r="L8" s="100">
        <f t="shared" si="1"/>
        <v>41.5</v>
      </c>
    </row>
    <row r="9" spans="2:12">
      <c r="B9" s="89">
        <v>205217</v>
      </c>
      <c r="C9" s="55" t="s">
        <v>49</v>
      </c>
      <c r="D9" s="90">
        <v>17620</v>
      </c>
      <c r="E9" s="117" t="s">
        <v>114</v>
      </c>
      <c r="F9" s="91">
        <v>87000</v>
      </c>
      <c r="G9" s="91">
        <v>82900</v>
      </c>
      <c r="H9" s="91">
        <v>78900</v>
      </c>
      <c r="I9" s="98">
        <f>(YEAR('Employee Database'!$E$2)-YEAR(D9))+((MONTH('Employee Database'!$E$2)-MONTH(D9))/12)+((DAY('Employee Database'!$E$2)-DAY(D9))/365)</f>
        <v>66.759360730593599</v>
      </c>
      <c r="J9" s="118" t="s">
        <v>116</v>
      </c>
      <c r="K9" s="99">
        <f t="shared" si="0"/>
        <v>82933.333333333328</v>
      </c>
      <c r="L9" s="100">
        <f t="shared" si="1"/>
        <v>4.9457177322074886E-2</v>
      </c>
    </row>
    <row r="10" spans="2:12" ht="17" thickBot="1">
      <c r="B10" s="101">
        <v>310267</v>
      </c>
      <c r="C10" s="60" t="s">
        <v>63</v>
      </c>
      <c r="D10" s="102">
        <v>23532</v>
      </c>
      <c r="E10" s="102">
        <v>45081</v>
      </c>
      <c r="F10" s="103">
        <v>384000</v>
      </c>
      <c r="G10" s="103">
        <v>38400</v>
      </c>
      <c r="H10" s="103"/>
      <c r="I10" s="104">
        <f>(YEAR('Employee Database'!$E$2)-YEAR(D10))+((MONTH('Employee Database'!$E$2)-MONTH(D10))/12)+((DAY('Employee Database'!$E$2)-DAY(D10))/365)</f>
        <v>50.575114155251143</v>
      </c>
      <c r="J10" s="109">
        <f>(YEAR('Employee Database'!$E$2)-YEAR(E10))+((MONTH('Employee Database'!$E$2)-MONTH(E10))/12)+((DAY('Employee Database'!$E$2)-DAY(E10))/365)</f>
        <v>-8.4248858447488573</v>
      </c>
      <c r="K10" s="105">
        <f t="shared" si="0"/>
        <v>211200</v>
      </c>
      <c r="L10" s="106">
        <f t="shared" si="1"/>
        <v>9</v>
      </c>
    </row>
    <row r="11" spans="2:12" ht="11" customHeight="1" thickBot="1"/>
    <row r="12" spans="2:12" ht="20">
      <c r="B12" s="141" t="s">
        <v>117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3"/>
    </row>
    <row r="13" spans="2:12">
      <c r="B13" s="114" t="s">
        <v>28</v>
      </c>
      <c r="C13" s="112" t="s">
        <v>29</v>
      </c>
      <c r="D13" s="113" t="s">
        <v>30</v>
      </c>
      <c r="E13" s="112" t="s">
        <v>31</v>
      </c>
      <c r="F13" s="112" t="s">
        <v>32</v>
      </c>
      <c r="G13" s="112" t="s">
        <v>33</v>
      </c>
      <c r="H13" s="112" t="s">
        <v>34</v>
      </c>
      <c r="I13" s="112" t="s">
        <v>39</v>
      </c>
      <c r="J13" s="112" t="s">
        <v>40</v>
      </c>
      <c r="K13" s="112" t="s">
        <v>41</v>
      </c>
      <c r="L13" s="115" t="s">
        <v>42</v>
      </c>
    </row>
    <row r="14" spans="2:12">
      <c r="B14" s="95">
        <v>406300</v>
      </c>
      <c r="C14" s="58" t="s">
        <v>72</v>
      </c>
      <c r="D14" s="96">
        <v>1</v>
      </c>
      <c r="E14" s="96">
        <v>45281</v>
      </c>
      <c r="F14" s="97">
        <v>460800</v>
      </c>
      <c r="G14" s="97">
        <v>46100</v>
      </c>
      <c r="H14" s="97"/>
      <c r="I14" s="108">
        <f>(YEAR('Employee Database'!$E$2)-YEAR(D14))+((MONTH('Employee Database'!$E$2)-MONTH(D14))/12)+((DAY('Employee Database'!$E$2)-DAY(D14))/365)</f>
        <v>115</v>
      </c>
      <c r="J14" s="108">
        <f>(YEAR('Employee Database'!$E$2)-YEAR(E14))+((MONTH('Employee Database'!$E$2)-MONTH(E14))/12)+((DAY('Employee Database'!$E$2)-DAY(E14))/365)</f>
        <v>-8.9714611872146115</v>
      </c>
      <c r="K14" s="99">
        <f>AVERAGE(F14:H14)</f>
        <v>253450</v>
      </c>
      <c r="L14" s="100">
        <f>(F14/G14)-1</f>
        <v>8.9956616052060738</v>
      </c>
    </row>
    <row r="15" spans="2:12" ht="17" thickBot="1">
      <c r="B15" s="101">
        <v>310267</v>
      </c>
      <c r="C15" s="60" t="s">
        <v>63</v>
      </c>
      <c r="D15" s="102">
        <v>23532</v>
      </c>
      <c r="E15" s="102">
        <v>45081</v>
      </c>
      <c r="F15" s="103">
        <v>384000</v>
      </c>
      <c r="G15" s="103">
        <v>38400</v>
      </c>
      <c r="H15" s="103"/>
      <c r="I15" s="104">
        <f>(YEAR('Employee Database'!$E$2)-YEAR(D15))+((MONTH('Employee Database'!$E$2)-MONTH(D15))/12)+((DAY('Employee Database'!$E$2)-DAY(D15))/365)</f>
        <v>50.575114155251143</v>
      </c>
      <c r="J15" s="109">
        <f>(YEAR('Employee Database'!$E$2)-YEAR(E15))+((MONTH('Employee Database'!$E$2)-MONTH(E15))/12)+((DAY('Employee Database'!$E$2)-DAY(E15))/365)</f>
        <v>-8.4248858447488573</v>
      </c>
      <c r="K15" s="105">
        <f>AVERAGE(F15:H15)</f>
        <v>211200</v>
      </c>
      <c r="L15" s="106">
        <f>(F15/G15)-1</f>
        <v>9</v>
      </c>
    </row>
    <row r="16" spans="2:12" ht="11" customHeight="1" thickBot="1"/>
    <row r="17" spans="2:12" ht="21" thickBot="1">
      <c r="B17" s="141" t="s">
        <v>118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3"/>
    </row>
    <row r="18" spans="2:12">
      <c r="B18" s="49" t="s">
        <v>28</v>
      </c>
      <c r="C18" s="50" t="s">
        <v>29</v>
      </c>
      <c r="D18" s="51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0" t="s">
        <v>39</v>
      </c>
      <c r="J18" s="50" t="s">
        <v>40</v>
      </c>
      <c r="K18" s="53" t="s">
        <v>41</v>
      </c>
      <c r="L18" s="53" t="s">
        <v>42</v>
      </c>
    </row>
    <row r="19" spans="2:12">
      <c r="B19" s="95">
        <v>462488</v>
      </c>
      <c r="C19" s="58" t="s">
        <v>79</v>
      </c>
      <c r="D19" s="120">
        <v>22481</v>
      </c>
      <c r="E19" s="120">
        <v>1</v>
      </c>
      <c r="F19" s="97">
        <v>139700</v>
      </c>
      <c r="G19" s="97">
        <v>133100</v>
      </c>
      <c r="H19" s="97">
        <v>126700</v>
      </c>
      <c r="I19" s="119">
        <f>(YEAR('Employee Database'!$E$2)-YEAR(D19))+((MONTH('Employee Database'!$E$2)-MONTH(D19))/12)+((DAY('Employee Database'!$E$2)-DAY(D19))/365)</f>
        <v>53.450684931506849</v>
      </c>
      <c r="J19" s="98">
        <f>(YEAR('Employee Database'!$E$2)-YEAR(E19))+((MONTH('Employee Database'!$E$2)-MONTH(E19))/12)+((DAY('Employee Database'!$E$2)-DAY(E19))/365)</f>
        <v>115</v>
      </c>
      <c r="K19" s="99">
        <f>AVERAGE(F19:H19)</f>
        <v>133166.66666666666</v>
      </c>
      <c r="L19" s="100">
        <f>(F19/G19)-1</f>
        <v>4.9586776859504189E-2</v>
      </c>
    </row>
    <row r="20" spans="2:12" ht="17" thickBot="1">
      <c r="B20" s="101">
        <v>422365</v>
      </c>
      <c r="C20" s="60" t="s">
        <v>73</v>
      </c>
      <c r="D20" s="121">
        <v>21074</v>
      </c>
      <c r="E20" s="121">
        <v>1</v>
      </c>
      <c r="F20" s="103">
        <v>102000</v>
      </c>
      <c r="G20" s="103">
        <v>2400</v>
      </c>
      <c r="H20" s="103"/>
      <c r="I20" s="104">
        <f>(YEAR('Employee Database'!$E$2)-YEAR(D20))+((MONTH('Employee Database'!$E$2)-MONTH(D20))/12)+((DAY('Employee Database'!$E$2)-DAY(D20))/365)</f>
        <v>57.305936073059364</v>
      </c>
      <c r="J20" s="104">
        <f>(YEAR('Employee Database'!$E$2)-YEAR(E20))+((MONTH('Employee Database'!$E$2)-MONTH(E20))/12)+((DAY('Employee Database'!$E$2)-DAY(E20))/365)</f>
        <v>115</v>
      </c>
      <c r="K20" s="105">
        <f>AVERAGE(F20:H20)</f>
        <v>52200</v>
      </c>
      <c r="L20" s="106">
        <f>(F20/G20)-1</f>
        <v>41.5</v>
      </c>
    </row>
    <row r="24" spans="2:12">
      <c r="H24" s="12"/>
    </row>
  </sheetData>
  <mergeCells count="3">
    <mergeCell ref="B2:L2"/>
    <mergeCell ref="B12:L12"/>
    <mergeCell ref="B17:L17"/>
  </mergeCells>
  <printOptions horizontalCentered="1"/>
  <pageMargins left="0.7" right="0.7" top="0.75" bottom="0.75" header="0.3" footer="0.3"/>
  <pageSetup scale="65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0660-847C-944E-98B1-6F5F467C7223}">
  <sheetPr>
    <pageSetUpPr fitToPage="1"/>
  </sheetPr>
  <dimension ref="A1:L51"/>
  <sheetViews>
    <sheetView zoomScale="133" workbookViewId="0">
      <selection activeCell="H3" sqref="H3"/>
    </sheetView>
  </sheetViews>
  <sheetFormatPr baseColWidth="10" defaultRowHeight="16"/>
  <cols>
    <col min="4" max="4" width="14.83203125" customWidth="1"/>
    <col min="10" max="10" width="14.5" customWidth="1"/>
    <col min="11" max="11" width="14.83203125" customWidth="1"/>
  </cols>
  <sheetData>
    <row r="1" spans="1:12">
      <c r="K1" s="5"/>
    </row>
    <row r="2" spans="1:12">
      <c r="A2" s="48" t="s">
        <v>27</v>
      </c>
      <c r="E2" s="66">
        <v>42005</v>
      </c>
      <c r="H2" s="116"/>
      <c r="I2" s="116"/>
      <c r="K2" s="5"/>
    </row>
    <row r="3" spans="1:12">
      <c r="K3" s="5"/>
    </row>
    <row r="4" spans="1:12" ht="17" thickBot="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2">
      <c r="A5" s="49" t="s">
        <v>28</v>
      </c>
      <c r="B5" s="50" t="s">
        <v>29</v>
      </c>
      <c r="C5" s="51" t="s">
        <v>30</v>
      </c>
      <c r="D5" s="50" t="s">
        <v>31</v>
      </c>
      <c r="E5" s="50" t="s">
        <v>32</v>
      </c>
      <c r="F5" s="50" t="s">
        <v>33</v>
      </c>
      <c r="G5" s="50" t="s">
        <v>34</v>
      </c>
      <c r="H5" s="50" t="s">
        <v>39</v>
      </c>
      <c r="I5" s="50" t="s">
        <v>40</v>
      </c>
      <c r="J5" s="53" t="s">
        <v>41</v>
      </c>
      <c r="K5" s="53" t="s">
        <v>42</v>
      </c>
    </row>
    <row r="6" spans="1:12">
      <c r="A6" s="89">
        <v>462488</v>
      </c>
      <c r="B6" s="55" t="s">
        <v>79</v>
      </c>
      <c r="C6" s="90">
        <v>22481</v>
      </c>
      <c r="D6" s="90">
        <v>35806.669313028011</v>
      </c>
      <c r="E6" s="91">
        <v>139700</v>
      </c>
      <c r="F6" s="91">
        <v>133100</v>
      </c>
      <c r="G6" s="91">
        <v>126700</v>
      </c>
      <c r="H6" s="92">
        <f t="shared" ref="H6:H51" si="0">(YEAR($E$2)-YEAR(C6))+((MONTH($E$2)-MONTH(C6))/12)+((DAY($E$2)-DAY(C6))/365)</f>
        <v>53.450684931506849</v>
      </c>
      <c r="I6" s="92">
        <f t="shared" ref="I6:I51" si="1">(YEAR($E$2)-YEAR(D6))+((MONTH($E$2)-MONTH(D6))/12)+((DAY($E$2)-DAY(D6))/365)</f>
        <v>16.972602739726028</v>
      </c>
      <c r="J6" s="93">
        <f t="shared" ref="J6:J51" si="2">AVERAGE(E6:G6)</f>
        <v>133166.66666666666</v>
      </c>
      <c r="K6" s="94">
        <f t="shared" ref="K6:K51" si="3">(E6/F6)-1</f>
        <v>4.9586776859504189E-2</v>
      </c>
      <c r="L6" s="116"/>
    </row>
    <row r="7" spans="1:12">
      <c r="A7" s="89">
        <v>422365</v>
      </c>
      <c r="B7" s="55" t="s">
        <v>73</v>
      </c>
      <c r="C7" s="90">
        <v>21074</v>
      </c>
      <c r="D7" s="90">
        <v>35806.669313028011</v>
      </c>
      <c r="E7" s="91">
        <v>102000</v>
      </c>
      <c r="F7" s="91">
        <v>2400</v>
      </c>
      <c r="G7" s="91"/>
      <c r="H7" s="92">
        <f t="shared" si="0"/>
        <v>57.305936073059364</v>
      </c>
      <c r="I7" s="92">
        <f t="shared" si="1"/>
        <v>16.972602739726028</v>
      </c>
      <c r="J7" s="93">
        <f t="shared" si="2"/>
        <v>52200</v>
      </c>
      <c r="K7" s="94">
        <f t="shared" si="3"/>
        <v>41.5</v>
      </c>
      <c r="L7" s="116"/>
    </row>
    <row r="8" spans="1:12">
      <c r="A8" s="89">
        <v>313615</v>
      </c>
      <c r="B8" s="55" t="s">
        <v>64</v>
      </c>
      <c r="C8" s="90">
        <v>34187</v>
      </c>
      <c r="D8" s="90">
        <v>40539</v>
      </c>
      <c r="E8" s="91">
        <v>106800</v>
      </c>
      <c r="F8" s="91">
        <v>101700</v>
      </c>
      <c r="G8" s="91">
        <v>96900</v>
      </c>
      <c r="H8" s="92">
        <f t="shared" si="0"/>
        <v>21.402968036529682</v>
      </c>
      <c r="I8" s="92">
        <f t="shared" si="1"/>
        <v>4.0121004566210043</v>
      </c>
      <c r="J8" s="93">
        <f t="shared" si="2"/>
        <v>101800</v>
      </c>
      <c r="K8" s="94">
        <f t="shared" si="3"/>
        <v>5.0147492625368661E-2</v>
      </c>
      <c r="L8" s="116"/>
    </row>
    <row r="9" spans="1:12">
      <c r="A9" s="89">
        <v>225139</v>
      </c>
      <c r="B9" s="55" t="s">
        <v>52</v>
      </c>
      <c r="C9" s="90">
        <v>33987</v>
      </c>
      <c r="D9" s="90">
        <v>40339</v>
      </c>
      <c r="E9" s="91">
        <v>89000</v>
      </c>
      <c r="F9" s="91">
        <v>84800</v>
      </c>
      <c r="G9" s="91">
        <v>80700</v>
      </c>
      <c r="H9" s="92">
        <f t="shared" si="0"/>
        <v>21.953424657534246</v>
      </c>
      <c r="I9" s="92">
        <f t="shared" si="1"/>
        <v>4.5586757990867577</v>
      </c>
      <c r="J9" s="93">
        <f t="shared" si="2"/>
        <v>84833.333333333328</v>
      </c>
      <c r="K9" s="94">
        <f t="shared" si="3"/>
        <v>4.952830188679247E-2</v>
      </c>
      <c r="L9" s="116"/>
    </row>
    <row r="10" spans="1:12">
      <c r="A10" s="89">
        <v>472297</v>
      </c>
      <c r="B10" s="55" t="s">
        <v>52</v>
      </c>
      <c r="C10" s="90">
        <v>33987</v>
      </c>
      <c r="D10" s="90">
        <v>40339</v>
      </c>
      <c r="E10" s="91">
        <v>89000</v>
      </c>
      <c r="F10" s="91">
        <v>84800</v>
      </c>
      <c r="G10" s="91">
        <v>80700</v>
      </c>
      <c r="H10" s="92">
        <f t="shared" si="0"/>
        <v>21.953424657534246</v>
      </c>
      <c r="I10" s="92">
        <f t="shared" si="1"/>
        <v>4.5586757990867577</v>
      </c>
      <c r="J10" s="93">
        <f t="shared" si="2"/>
        <v>84833.333333333328</v>
      </c>
      <c r="K10" s="94">
        <f t="shared" si="3"/>
        <v>4.952830188679247E-2</v>
      </c>
      <c r="L10" s="116"/>
    </row>
    <row r="11" spans="1:12">
      <c r="A11" s="89">
        <v>302798</v>
      </c>
      <c r="B11" s="55" t="s">
        <v>62</v>
      </c>
      <c r="C11" s="90">
        <v>28924</v>
      </c>
      <c r="D11" s="90">
        <v>35362</v>
      </c>
      <c r="E11" s="91">
        <v>93000</v>
      </c>
      <c r="F11" s="91">
        <v>88600</v>
      </c>
      <c r="G11" s="91">
        <v>84400</v>
      </c>
      <c r="H11" s="92">
        <f t="shared" si="0"/>
        <v>35.808675799086764</v>
      </c>
      <c r="I11" s="92">
        <f t="shared" si="1"/>
        <v>18.186986301369863</v>
      </c>
      <c r="J11" s="93">
        <f t="shared" si="2"/>
        <v>88666.666666666672</v>
      </c>
      <c r="K11" s="94">
        <f t="shared" si="3"/>
        <v>4.9661399548532659E-2</v>
      </c>
      <c r="L11" s="116"/>
    </row>
    <row r="12" spans="1:12">
      <c r="A12" s="89">
        <v>430276</v>
      </c>
      <c r="B12" s="55" t="s">
        <v>76</v>
      </c>
      <c r="C12" s="90">
        <v>29324</v>
      </c>
      <c r="D12" s="90">
        <v>35762</v>
      </c>
      <c r="E12" s="91">
        <v>133900</v>
      </c>
      <c r="F12" s="91">
        <v>127600</v>
      </c>
      <c r="G12" s="91">
        <v>121400</v>
      </c>
      <c r="H12" s="92">
        <f t="shared" si="0"/>
        <v>34.717123287671235</v>
      </c>
      <c r="I12" s="92">
        <f t="shared" si="1"/>
        <v>17.092694063926942</v>
      </c>
      <c r="J12" s="93">
        <f t="shared" si="2"/>
        <v>127633.33333333333</v>
      </c>
      <c r="K12" s="94">
        <f t="shared" si="3"/>
        <v>4.9373040752351161E-2</v>
      </c>
      <c r="L12" s="116"/>
    </row>
    <row r="13" spans="1:12">
      <c r="A13" s="89">
        <v>258130</v>
      </c>
      <c r="B13" s="55" t="s">
        <v>58</v>
      </c>
      <c r="C13" s="90">
        <v>29124</v>
      </c>
      <c r="D13" s="90">
        <v>35562</v>
      </c>
      <c r="E13" s="91">
        <v>111600</v>
      </c>
      <c r="F13" s="91">
        <v>106300</v>
      </c>
      <c r="G13" s="91">
        <v>101200</v>
      </c>
      <c r="H13" s="92">
        <f t="shared" si="0"/>
        <v>35.264840182648406</v>
      </c>
      <c r="I13" s="92">
        <f t="shared" si="1"/>
        <v>17.6365296803653</v>
      </c>
      <c r="J13" s="93">
        <f t="shared" si="2"/>
        <v>106366.66666666667</v>
      </c>
      <c r="K13" s="94">
        <f t="shared" si="3"/>
        <v>4.9858889934148554E-2</v>
      </c>
      <c r="L13" s="116"/>
    </row>
    <row r="14" spans="1:12">
      <c r="A14" s="89">
        <v>357982</v>
      </c>
      <c r="B14" s="55" t="s">
        <v>69</v>
      </c>
      <c r="C14" s="90">
        <v>17820</v>
      </c>
      <c r="D14" s="90">
        <v>27116</v>
      </c>
      <c r="E14" s="91">
        <v>104400</v>
      </c>
      <c r="F14" s="91">
        <v>99400</v>
      </c>
      <c r="G14" s="91">
        <v>94700</v>
      </c>
      <c r="H14" s="92">
        <f t="shared" si="0"/>
        <v>66.214383561643842</v>
      </c>
      <c r="I14" s="92">
        <f t="shared" si="1"/>
        <v>40.759360730593613</v>
      </c>
      <c r="J14" s="93">
        <f t="shared" si="2"/>
        <v>99500</v>
      </c>
      <c r="K14" s="94">
        <f t="shared" si="3"/>
        <v>5.0301810865191143E-2</v>
      </c>
      <c r="L14" s="116"/>
    </row>
    <row r="15" spans="1:12">
      <c r="A15" s="89">
        <v>352244</v>
      </c>
      <c r="B15" s="55" t="s">
        <v>68</v>
      </c>
      <c r="C15" s="90">
        <v>21370</v>
      </c>
      <c r="D15" s="90">
        <v>31271</v>
      </c>
      <c r="E15" s="91">
        <v>103200</v>
      </c>
      <c r="F15" s="91">
        <v>98300</v>
      </c>
      <c r="G15" s="91">
        <v>93600</v>
      </c>
      <c r="H15" s="92">
        <f t="shared" si="0"/>
        <v>56.491780821917807</v>
      </c>
      <c r="I15" s="92">
        <f t="shared" si="1"/>
        <v>29.3865296803653</v>
      </c>
      <c r="J15" s="93">
        <f t="shared" si="2"/>
        <v>98366.666666666672</v>
      </c>
      <c r="K15" s="94">
        <f t="shared" si="3"/>
        <v>4.984740590030512E-2</v>
      </c>
      <c r="L15" s="116"/>
    </row>
    <row r="16" spans="1:12">
      <c r="A16" s="89">
        <v>187427</v>
      </c>
      <c r="B16" s="55" t="s">
        <v>46</v>
      </c>
      <c r="C16" s="90">
        <v>21170</v>
      </c>
      <c r="D16" s="90">
        <v>31071</v>
      </c>
      <c r="E16" s="91">
        <v>86000</v>
      </c>
      <c r="F16" s="91">
        <v>81900</v>
      </c>
      <c r="G16" s="91">
        <v>78000</v>
      </c>
      <c r="H16" s="92">
        <f t="shared" si="0"/>
        <v>57.042237442922378</v>
      </c>
      <c r="I16" s="92">
        <f t="shared" si="1"/>
        <v>29.936986301369863</v>
      </c>
      <c r="J16" s="93">
        <f t="shared" si="2"/>
        <v>81966.666666666672</v>
      </c>
      <c r="K16" s="94">
        <f t="shared" si="3"/>
        <v>5.0061050061050105E-2</v>
      </c>
      <c r="L16" s="116"/>
    </row>
    <row r="17" spans="1:12">
      <c r="A17" s="89">
        <v>189508</v>
      </c>
      <c r="B17" s="55" t="s">
        <v>47</v>
      </c>
      <c r="C17" s="90">
        <v>30229</v>
      </c>
      <c r="D17" s="90">
        <v>40774</v>
      </c>
      <c r="E17" s="91">
        <v>88000</v>
      </c>
      <c r="F17" s="91">
        <v>83800</v>
      </c>
      <c r="G17" s="91">
        <v>40000</v>
      </c>
      <c r="H17" s="92">
        <f t="shared" si="0"/>
        <v>32.239041095890414</v>
      </c>
      <c r="I17" s="92">
        <f t="shared" si="1"/>
        <v>3.3673515981735158</v>
      </c>
      <c r="J17" s="93">
        <f t="shared" si="2"/>
        <v>70600</v>
      </c>
      <c r="K17" s="94">
        <f t="shared" si="3"/>
        <v>5.0119331742243478E-2</v>
      </c>
      <c r="L17" s="116"/>
    </row>
    <row r="18" spans="1:12">
      <c r="A18" s="89">
        <v>537613</v>
      </c>
      <c r="B18" s="55" t="s">
        <v>47</v>
      </c>
      <c r="C18" s="90">
        <v>30229</v>
      </c>
      <c r="D18" s="90">
        <v>40774</v>
      </c>
      <c r="E18" s="91">
        <v>88000</v>
      </c>
      <c r="F18" s="91">
        <v>83800</v>
      </c>
      <c r="G18" s="91">
        <v>40000</v>
      </c>
      <c r="H18" s="92">
        <f t="shared" si="0"/>
        <v>32.239041095890414</v>
      </c>
      <c r="I18" s="92">
        <f t="shared" si="1"/>
        <v>3.3673515981735158</v>
      </c>
      <c r="J18" s="93">
        <f t="shared" si="2"/>
        <v>70600</v>
      </c>
      <c r="K18" s="94">
        <f t="shared" si="3"/>
        <v>5.0119331742243478E-2</v>
      </c>
      <c r="L18" s="116"/>
    </row>
    <row r="19" spans="1:12">
      <c r="A19" s="89">
        <v>232072</v>
      </c>
      <c r="B19" s="55" t="s">
        <v>53</v>
      </c>
      <c r="C19" s="90">
        <v>24290</v>
      </c>
      <c r="D19" s="90">
        <v>35067</v>
      </c>
      <c r="E19" s="91">
        <v>114000</v>
      </c>
      <c r="F19" s="91">
        <v>108600</v>
      </c>
      <c r="G19" s="91">
        <v>103400</v>
      </c>
      <c r="H19" s="92">
        <f t="shared" si="0"/>
        <v>48.4972602739726</v>
      </c>
      <c r="I19" s="92">
        <f t="shared" si="1"/>
        <v>18.994520547945207</v>
      </c>
      <c r="J19" s="93">
        <f t="shared" si="2"/>
        <v>108666.66666666667</v>
      </c>
      <c r="K19" s="94">
        <f t="shared" si="3"/>
        <v>4.9723756906077332E-2</v>
      </c>
      <c r="L19" s="116"/>
    </row>
    <row r="20" spans="1:12">
      <c r="A20" s="89">
        <v>489909</v>
      </c>
      <c r="B20" s="55" t="s">
        <v>80</v>
      </c>
      <c r="C20" s="90">
        <v>24490</v>
      </c>
      <c r="D20" s="90">
        <v>35267</v>
      </c>
      <c r="E20" s="91">
        <v>136800</v>
      </c>
      <c r="F20" s="91">
        <v>130300</v>
      </c>
      <c r="G20" s="91">
        <v>124100</v>
      </c>
      <c r="H20" s="92">
        <f t="shared" si="0"/>
        <v>47.953424657534249</v>
      </c>
      <c r="I20" s="92">
        <f t="shared" si="1"/>
        <v>18.445205479452056</v>
      </c>
      <c r="J20" s="93">
        <f t="shared" si="2"/>
        <v>130400</v>
      </c>
      <c r="K20" s="94">
        <f t="shared" si="3"/>
        <v>4.9884881043745111E-2</v>
      </c>
      <c r="L20" s="116"/>
    </row>
    <row r="21" spans="1:12">
      <c r="A21" s="89">
        <v>545776</v>
      </c>
      <c r="B21" s="55" t="s">
        <v>83</v>
      </c>
      <c r="C21" s="90">
        <v>24090</v>
      </c>
      <c r="D21" s="90">
        <v>34867</v>
      </c>
      <c r="E21" s="91">
        <v>95000</v>
      </c>
      <c r="F21" s="91">
        <v>90500</v>
      </c>
      <c r="G21" s="91">
        <v>86200</v>
      </c>
      <c r="H21" s="92">
        <f t="shared" si="0"/>
        <v>49.047716894977171</v>
      </c>
      <c r="I21" s="92">
        <f t="shared" si="1"/>
        <v>19.539497716894974</v>
      </c>
      <c r="J21" s="93">
        <f t="shared" si="2"/>
        <v>90566.666666666672</v>
      </c>
      <c r="K21" s="94">
        <f t="shared" si="3"/>
        <v>4.9723756906077332E-2</v>
      </c>
      <c r="L21" s="116"/>
    </row>
    <row r="22" spans="1:12">
      <c r="A22" s="89">
        <v>205217</v>
      </c>
      <c r="B22" s="55" t="s">
        <v>49</v>
      </c>
      <c r="C22" s="90">
        <v>17620</v>
      </c>
      <c r="D22" s="90">
        <v>29006</v>
      </c>
      <c r="E22" s="91">
        <v>87000</v>
      </c>
      <c r="F22" s="91">
        <v>82900</v>
      </c>
      <c r="G22" s="91">
        <v>78900</v>
      </c>
      <c r="H22" s="92">
        <f t="shared" si="0"/>
        <v>66.759360730593599</v>
      </c>
      <c r="I22" s="92">
        <f t="shared" si="1"/>
        <v>35.584474885844749</v>
      </c>
      <c r="J22" s="93">
        <f t="shared" si="2"/>
        <v>82933.333333333328</v>
      </c>
      <c r="K22" s="94">
        <f t="shared" si="3"/>
        <v>4.9457177322074886E-2</v>
      </c>
      <c r="L22" s="116"/>
    </row>
    <row r="23" spans="1:12">
      <c r="A23" s="89">
        <v>144983</v>
      </c>
      <c r="B23" s="55" t="s">
        <v>45</v>
      </c>
      <c r="C23" s="90">
        <v>27601</v>
      </c>
      <c r="D23" s="90">
        <v>39634</v>
      </c>
      <c r="E23" s="91">
        <v>91000</v>
      </c>
      <c r="F23" s="91">
        <v>86700</v>
      </c>
      <c r="G23" s="91">
        <v>82500</v>
      </c>
      <c r="H23" s="92">
        <f t="shared" si="0"/>
        <v>39.43150684931507</v>
      </c>
      <c r="I23" s="92">
        <f t="shared" si="1"/>
        <v>6.4890410958904106</v>
      </c>
      <c r="J23" s="93">
        <f t="shared" si="2"/>
        <v>86733.333333333328</v>
      </c>
      <c r="K23" s="94">
        <f t="shared" si="3"/>
        <v>4.9596309111880066E-2</v>
      </c>
      <c r="L23" s="116"/>
    </row>
    <row r="24" spans="1:12">
      <c r="A24" s="89">
        <v>340436</v>
      </c>
      <c r="B24" s="55" t="s">
        <v>66</v>
      </c>
      <c r="C24" s="90">
        <v>27801</v>
      </c>
      <c r="D24" s="90">
        <v>39834</v>
      </c>
      <c r="E24" s="91">
        <v>109200</v>
      </c>
      <c r="F24" s="91">
        <v>104000</v>
      </c>
      <c r="G24" s="91">
        <v>99000</v>
      </c>
      <c r="H24" s="92">
        <f t="shared" si="0"/>
        <v>38.889269406392692</v>
      </c>
      <c r="I24" s="92">
        <f t="shared" si="1"/>
        <v>5.9452054794520546</v>
      </c>
      <c r="J24" s="93">
        <f t="shared" si="2"/>
        <v>104066.66666666667</v>
      </c>
      <c r="K24" s="94">
        <f t="shared" si="3"/>
        <v>5.0000000000000044E-2</v>
      </c>
      <c r="L24" s="116"/>
    </row>
    <row r="25" spans="1:12">
      <c r="A25" s="89">
        <v>579268</v>
      </c>
      <c r="B25" s="55" t="s">
        <v>87</v>
      </c>
      <c r="C25" s="90">
        <v>22081</v>
      </c>
      <c r="D25" s="90">
        <v>35020</v>
      </c>
      <c r="E25" s="91">
        <v>97000</v>
      </c>
      <c r="F25" s="91">
        <v>92400</v>
      </c>
      <c r="G25" s="91">
        <v>88000</v>
      </c>
      <c r="H25" s="92">
        <f t="shared" si="0"/>
        <v>54.547716894977171</v>
      </c>
      <c r="I25" s="92">
        <f t="shared" si="1"/>
        <v>19.12283105022831</v>
      </c>
      <c r="J25" s="93">
        <f t="shared" si="2"/>
        <v>92466.666666666672</v>
      </c>
      <c r="K25" s="94">
        <f t="shared" si="3"/>
        <v>4.9783549783549708E-2</v>
      </c>
      <c r="L25" s="116"/>
    </row>
    <row r="26" spans="1:12">
      <c r="A26" s="89">
        <v>255179</v>
      </c>
      <c r="B26" s="55" t="s">
        <v>57</v>
      </c>
      <c r="C26" s="90">
        <v>22281</v>
      </c>
      <c r="D26" s="90">
        <v>35220</v>
      </c>
      <c r="E26" s="91">
        <v>116400</v>
      </c>
      <c r="F26" s="91">
        <v>110900</v>
      </c>
      <c r="G26" s="91">
        <v>105600</v>
      </c>
      <c r="H26" s="92">
        <f t="shared" si="0"/>
        <v>54.00114155251142</v>
      </c>
      <c r="I26" s="92">
        <f t="shared" si="1"/>
        <v>18.575114155251139</v>
      </c>
      <c r="J26" s="93">
        <f t="shared" si="2"/>
        <v>110966.66666666667</v>
      </c>
      <c r="K26" s="94">
        <f t="shared" si="3"/>
        <v>4.9594229035166748E-2</v>
      </c>
      <c r="L26" s="116"/>
    </row>
    <row r="27" spans="1:12">
      <c r="A27" s="89">
        <v>250067</v>
      </c>
      <c r="B27" s="55" t="s">
        <v>54</v>
      </c>
      <c r="C27" s="90">
        <v>21975</v>
      </c>
      <c r="D27" s="90">
        <v>36129</v>
      </c>
      <c r="E27" s="91">
        <v>115200</v>
      </c>
      <c r="F27" s="91">
        <v>109700</v>
      </c>
      <c r="G27" s="91">
        <v>104500</v>
      </c>
      <c r="H27" s="92">
        <f t="shared" si="0"/>
        <v>54.839954337899542</v>
      </c>
      <c r="I27" s="92">
        <f t="shared" si="1"/>
        <v>16.087214611872149</v>
      </c>
      <c r="J27" s="93">
        <f t="shared" si="2"/>
        <v>109800</v>
      </c>
      <c r="K27" s="94">
        <f t="shared" si="3"/>
        <v>5.0136736554238892E-2</v>
      </c>
      <c r="L27" s="116"/>
    </row>
    <row r="28" spans="1:12">
      <c r="A28" s="89">
        <v>565414</v>
      </c>
      <c r="B28" s="55" t="s">
        <v>84</v>
      </c>
      <c r="C28" s="90">
        <v>21758</v>
      </c>
      <c r="D28" s="90">
        <v>35929</v>
      </c>
      <c r="E28" s="91">
        <v>96000</v>
      </c>
      <c r="F28" s="91">
        <v>91400</v>
      </c>
      <c r="G28" s="91">
        <v>87100</v>
      </c>
      <c r="H28" s="92">
        <f t="shared" si="0"/>
        <v>55.42876712328767</v>
      </c>
      <c r="I28" s="92">
        <f t="shared" si="1"/>
        <v>16.631050228310503</v>
      </c>
      <c r="J28" s="93">
        <f t="shared" si="2"/>
        <v>91500</v>
      </c>
      <c r="K28" s="94">
        <f t="shared" si="3"/>
        <v>5.032822757111588E-2</v>
      </c>
      <c r="L28" s="116"/>
    </row>
    <row r="29" spans="1:12">
      <c r="A29" s="89">
        <v>489933</v>
      </c>
      <c r="B29" s="55" t="s">
        <v>81</v>
      </c>
      <c r="C29" s="90">
        <v>22158</v>
      </c>
      <c r="D29" s="90">
        <v>36329</v>
      </c>
      <c r="E29" s="91">
        <v>138200</v>
      </c>
      <c r="F29" s="91">
        <v>131600</v>
      </c>
      <c r="G29" s="91">
        <v>125400</v>
      </c>
      <c r="H29" s="92">
        <f t="shared" si="0"/>
        <v>54.337214611872142</v>
      </c>
      <c r="I29" s="92">
        <f t="shared" si="1"/>
        <v>15.53675799086758</v>
      </c>
      <c r="J29" s="93">
        <f t="shared" si="2"/>
        <v>131733.33333333334</v>
      </c>
      <c r="K29" s="94">
        <f t="shared" si="3"/>
        <v>5.0151975683890626E-2</v>
      </c>
      <c r="L29" s="116"/>
    </row>
    <row r="30" spans="1:12">
      <c r="A30" s="89">
        <v>320387</v>
      </c>
      <c r="B30" s="55" t="s">
        <v>65</v>
      </c>
      <c r="C30" s="90">
        <v>25791</v>
      </c>
      <c r="D30" s="90">
        <v>41074</v>
      </c>
      <c r="E30" s="91">
        <v>92000</v>
      </c>
      <c r="F30" s="91">
        <v>40000</v>
      </c>
      <c r="G30" s="91"/>
      <c r="H30" s="92">
        <f t="shared" si="0"/>
        <v>44.389269406392692</v>
      </c>
      <c r="I30" s="92">
        <f t="shared" si="1"/>
        <v>2.5477168949771691</v>
      </c>
      <c r="J30" s="93">
        <f t="shared" si="2"/>
        <v>66000</v>
      </c>
      <c r="K30" s="94">
        <f t="shared" si="3"/>
        <v>1.2999999999999998</v>
      </c>
      <c r="L30" s="116"/>
    </row>
    <row r="31" spans="1:12">
      <c r="A31" s="89">
        <v>290999</v>
      </c>
      <c r="B31" s="55" t="s">
        <v>60</v>
      </c>
      <c r="C31" s="90">
        <v>25991</v>
      </c>
      <c r="D31" s="90">
        <v>41274</v>
      </c>
      <c r="E31" s="91">
        <v>110400</v>
      </c>
      <c r="F31" s="91">
        <v>48000</v>
      </c>
      <c r="G31" s="91"/>
      <c r="H31" s="92">
        <f t="shared" si="0"/>
        <v>43.845433789954335</v>
      </c>
      <c r="I31" s="92">
        <f t="shared" si="1"/>
        <v>2.0011415525114158</v>
      </c>
      <c r="J31" s="93">
        <f t="shared" si="2"/>
        <v>79200</v>
      </c>
      <c r="K31" s="94">
        <f t="shared" si="3"/>
        <v>1.2999999999999998</v>
      </c>
      <c r="L31" s="116"/>
    </row>
    <row r="32" spans="1:12">
      <c r="A32" s="89">
        <v>426223</v>
      </c>
      <c r="B32" s="55" t="s">
        <v>75</v>
      </c>
      <c r="C32" s="90">
        <v>26191</v>
      </c>
      <c r="D32" s="90">
        <v>41474</v>
      </c>
      <c r="E32" s="91">
        <v>132500</v>
      </c>
      <c r="F32" s="91">
        <v>57600</v>
      </c>
      <c r="G32" s="91"/>
      <c r="H32" s="92">
        <f t="shared" si="0"/>
        <v>43.294977168949771</v>
      </c>
      <c r="I32" s="92">
        <f t="shared" si="1"/>
        <v>1.4506849315068493</v>
      </c>
      <c r="J32" s="93">
        <f t="shared" si="2"/>
        <v>95050</v>
      </c>
      <c r="K32" s="94">
        <f t="shared" si="3"/>
        <v>1.3003472222222223</v>
      </c>
      <c r="L32" s="116"/>
    </row>
    <row r="33" spans="1:12">
      <c r="A33" s="89">
        <v>123491</v>
      </c>
      <c r="B33" s="55" t="s">
        <v>43</v>
      </c>
      <c r="C33" s="90">
        <v>24017</v>
      </c>
      <c r="D33" s="90">
        <v>40073</v>
      </c>
      <c r="E33" s="91">
        <v>90000</v>
      </c>
      <c r="F33" s="91">
        <v>85700</v>
      </c>
      <c r="G33" s="91">
        <v>81600</v>
      </c>
      <c r="H33" s="92">
        <f t="shared" si="0"/>
        <v>49.2472602739726</v>
      </c>
      <c r="I33" s="92">
        <f t="shared" si="1"/>
        <v>5.2894977168949771</v>
      </c>
      <c r="J33" s="93">
        <f t="shared" si="2"/>
        <v>85766.666666666672</v>
      </c>
      <c r="K33" s="94">
        <f t="shared" si="3"/>
        <v>5.0175029171528607E-2</v>
      </c>
      <c r="L33" s="116"/>
    </row>
    <row r="34" spans="1:12">
      <c r="A34" s="89">
        <v>446641</v>
      </c>
      <c r="B34" s="55" t="s">
        <v>43</v>
      </c>
      <c r="C34" s="90">
        <v>24017</v>
      </c>
      <c r="D34" s="90">
        <v>40073</v>
      </c>
      <c r="E34" s="91">
        <v>90000</v>
      </c>
      <c r="F34" s="91">
        <v>85700</v>
      </c>
      <c r="G34" s="91">
        <v>81600</v>
      </c>
      <c r="H34" s="92">
        <f t="shared" si="0"/>
        <v>49.2472602739726</v>
      </c>
      <c r="I34" s="92">
        <f t="shared" si="1"/>
        <v>5.2894977168949771</v>
      </c>
      <c r="J34" s="93">
        <f t="shared" si="2"/>
        <v>85766.666666666672</v>
      </c>
      <c r="K34" s="94">
        <f t="shared" si="3"/>
        <v>5.0175029171528607E-2</v>
      </c>
      <c r="L34" s="116"/>
    </row>
    <row r="35" spans="1:12">
      <c r="A35" s="89">
        <v>345767</v>
      </c>
      <c r="B35" s="55" t="s">
        <v>67</v>
      </c>
      <c r="C35" s="90">
        <v>24217</v>
      </c>
      <c r="D35" s="90">
        <v>40273</v>
      </c>
      <c r="E35" s="91">
        <v>108000</v>
      </c>
      <c r="F35" s="91">
        <v>102900</v>
      </c>
      <c r="G35" s="91">
        <v>98000</v>
      </c>
      <c r="H35" s="92">
        <f t="shared" si="0"/>
        <v>48.697945205479449</v>
      </c>
      <c r="I35" s="92">
        <f t="shared" si="1"/>
        <v>4.7390410958904106</v>
      </c>
      <c r="J35" s="93">
        <f t="shared" si="2"/>
        <v>102966.66666666667</v>
      </c>
      <c r="K35" s="94">
        <f t="shared" si="3"/>
        <v>4.9562682215743337E-2</v>
      </c>
      <c r="L35" s="116"/>
    </row>
    <row r="36" spans="1:12">
      <c r="A36" s="89">
        <v>218201</v>
      </c>
      <c r="B36" s="55" t="s">
        <v>51</v>
      </c>
      <c r="C36" s="90">
        <v>15818</v>
      </c>
      <c r="D36" s="90">
        <v>31876</v>
      </c>
      <c r="E36" s="91">
        <v>84000</v>
      </c>
      <c r="F36" s="91">
        <v>80000</v>
      </c>
      <c r="G36" s="91">
        <v>76200</v>
      </c>
      <c r="H36" s="92">
        <f t="shared" si="0"/>
        <v>71.692465753424656</v>
      </c>
      <c r="I36" s="92">
        <f t="shared" si="1"/>
        <v>27.728082191780821</v>
      </c>
      <c r="J36" s="93">
        <f t="shared" si="2"/>
        <v>80066.666666666672</v>
      </c>
      <c r="K36" s="94">
        <f t="shared" si="3"/>
        <v>5.0000000000000044E-2</v>
      </c>
      <c r="L36" s="116"/>
    </row>
    <row r="37" spans="1:12">
      <c r="A37" s="89">
        <v>430534</v>
      </c>
      <c r="B37" s="55" t="s">
        <v>77</v>
      </c>
      <c r="C37" s="90">
        <v>16018</v>
      </c>
      <c r="D37" s="90">
        <v>32076</v>
      </c>
      <c r="E37" s="91">
        <v>100800</v>
      </c>
      <c r="F37" s="91">
        <v>96000</v>
      </c>
      <c r="G37" s="91">
        <v>91400</v>
      </c>
      <c r="H37" s="92">
        <f t="shared" si="0"/>
        <v>71.147488584474885</v>
      </c>
      <c r="I37" s="92">
        <f t="shared" si="1"/>
        <v>27.181506849315067</v>
      </c>
      <c r="J37" s="93">
        <f t="shared" si="2"/>
        <v>96066.666666666672</v>
      </c>
      <c r="K37" s="94">
        <f t="shared" si="3"/>
        <v>5.0000000000000044E-2</v>
      </c>
      <c r="L37" s="116"/>
    </row>
    <row r="38" spans="1:12">
      <c r="A38" s="89">
        <v>253862</v>
      </c>
      <c r="B38" s="55" t="s">
        <v>56</v>
      </c>
      <c r="C38" s="90">
        <v>23332</v>
      </c>
      <c r="D38" s="90">
        <v>40497</v>
      </c>
      <c r="E38" s="91">
        <v>320000</v>
      </c>
      <c r="F38" s="91">
        <v>32000</v>
      </c>
      <c r="G38" s="91"/>
      <c r="H38" s="92">
        <f t="shared" si="0"/>
        <v>51.122831050228307</v>
      </c>
      <c r="I38" s="92">
        <f t="shared" si="1"/>
        <v>4.1283105022831057</v>
      </c>
      <c r="J38" s="93">
        <f t="shared" si="2"/>
        <v>176000</v>
      </c>
      <c r="K38" s="94">
        <f t="shared" si="3"/>
        <v>9</v>
      </c>
      <c r="L38" s="116"/>
    </row>
    <row r="39" spans="1:12">
      <c r="A39" s="89">
        <v>443913</v>
      </c>
      <c r="B39" s="55" t="s">
        <v>78</v>
      </c>
      <c r="C39" s="90">
        <v>16639</v>
      </c>
      <c r="D39" s="90">
        <v>35209</v>
      </c>
      <c r="E39" s="91">
        <v>360000</v>
      </c>
      <c r="F39" s="91">
        <v>331200</v>
      </c>
      <c r="G39" s="91">
        <v>302400</v>
      </c>
      <c r="H39" s="92">
        <f t="shared" si="0"/>
        <v>69.445205479452056</v>
      </c>
      <c r="I39" s="92">
        <f t="shared" si="1"/>
        <v>18.603652968036531</v>
      </c>
      <c r="J39" s="93">
        <f t="shared" si="2"/>
        <v>331200</v>
      </c>
      <c r="K39" s="94">
        <f t="shared" si="3"/>
        <v>8.6956521739130377E-2</v>
      </c>
      <c r="L39" s="116"/>
    </row>
    <row r="40" spans="1:12">
      <c r="A40" s="89">
        <v>199741</v>
      </c>
      <c r="B40" s="55" t="s">
        <v>48</v>
      </c>
      <c r="C40" s="90">
        <v>16439</v>
      </c>
      <c r="D40" s="90">
        <v>35009</v>
      </c>
      <c r="E40" s="91">
        <v>300000</v>
      </c>
      <c r="F40" s="91">
        <v>276000</v>
      </c>
      <c r="G40" s="91">
        <v>252000</v>
      </c>
      <c r="H40" s="92">
        <f t="shared" si="0"/>
        <v>69.9972602739726</v>
      </c>
      <c r="I40" s="92">
        <f t="shared" si="1"/>
        <v>19.152968036529682</v>
      </c>
      <c r="J40" s="93">
        <f t="shared" si="2"/>
        <v>276000</v>
      </c>
      <c r="K40" s="94">
        <f t="shared" si="3"/>
        <v>8.6956521739130377E-2</v>
      </c>
      <c r="L40" s="116"/>
    </row>
    <row r="41" spans="1:12">
      <c r="A41" s="89">
        <v>570202</v>
      </c>
      <c r="B41" s="55" t="s">
        <v>85</v>
      </c>
      <c r="C41" s="90">
        <v>16239</v>
      </c>
      <c r="D41" s="90">
        <v>34809</v>
      </c>
      <c r="E41" s="91">
        <v>250000</v>
      </c>
      <c r="F41" s="91">
        <v>230000</v>
      </c>
      <c r="G41" s="91">
        <v>210000</v>
      </c>
      <c r="H41" s="92">
        <f t="shared" si="0"/>
        <v>70.542237442922371</v>
      </c>
      <c r="I41" s="92">
        <f t="shared" si="1"/>
        <v>19.697945205479453</v>
      </c>
      <c r="J41" s="93">
        <f t="shared" si="2"/>
        <v>230000</v>
      </c>
      <c r="K41" s="94">
        <f t="shared" si="3"/>
        <v>8.6956521739130377E-2</v>
      </c>
      <c r="L41" s="116"/>
    </row>
    <row r="42" spans="1:12">
      <c r="A42" s="89">
        <v>300843</v>
      </c>
      <c r="B42" s="55" t="s">
        <v>61</v>
      </c>
      <c r="C42" s="90">
        <v>17659</v>
      </c>
      <c r="D42" s="90">
        <v>38175</v>
      </c>
      <c r="E42" s="91">
        <v>117600</v>
      </c>
      <c r="F42" s="91">
        <v>112000</v>
      </c>
      <c r="G42" s="91">
        <v>106700</v>
      </c>
      <c r="H42" s="92">
        <f t="shared" si="0"/>
        <v>66.652968036529685</v>
      </c>
      <c r="I42" s="92">
        <f t="shared" si="1"/>
        <v>10.483561643835616</v>
      </c>
      <c r="J42" s="93">
        <f t="shared" si="2"/>
        <v>112100</v>
      </c>
      <c r="K42" s="94">
        <f t="shared" si="3"/>
        <v>5.0000000000000044E-2</v>
      </c>
      <c r="L42" s="116"/>
    </row>
    <row r="43" spans="1:12">
      <c r="A43" s="89">
        <v>578408</v>
      </c>
      <c r="B43" s="55" t="s">
        <v>86</v>
      </c>
      <c r="C43" s="90">
        <v>17459</v>
      </c>
      <c r="D43" s="90">
        <v>37975</v>
      </c>
      <c r="E43" s="91">
        <v>98000</v>
      </c>
      <c r="F43" s="91">
        <v>93300</v>
      </c>
      <c r="G43" s="91">
        <v>88900</v>
      </c>
      <c r="H43" s="92">
        <f t="shared" si="0"/>
        <v>67.200684931506856</v>
      </c>
      <c r="I43" s="92">
        <f t="shared" si="1"/>
        <v>11.031278538812787</v>
      </c>
      <c r="J43" s="93">
        <f t="shared" si="2"/>
        <v>93400</v>
      </c>
      <c r="K43" s="94">
        <f t="shared" si="3"/>
        <v>5.0375133976420239E-2</v>
      </c>
      <c r="L43" s="116"/>
    </row>
    <row r="44" spans="1:12">
      <c r="A44" s="89">
        <v>375122</v>
      </c>
      <c r="B44" s="55" t="s">
        <v>71</v>
      </c>
      <c r="C44" s="90">
        <v>17859</v>
      </c>
      <c r="D44" s="90">
        <v>38375</v>
      </c>
      <c r="E44" s="91">
        <v>141100</v>
      </c>
      <c r="F44" s="91">
        <v>134400</v>
      </c>
      <c r="G44" s="91">
        <v>128000</v>
      </c>
      <c r="H44" s="92">
        <f t="shared" si="0"/>
        <v>66.109132420091328</v>
      </c>
      <c r="I44" s="92">
        <f t="shared" si="1"/>
        <v>9.9397260273972599</v>
      </c>
      <c r="J44" s="93">
        <f t="shared" si="2"/>
        <v>134500</v>
      </c>
      <c r="K44" s="94">
        <f t="shared" si="3"/>
        <v>4.9851190476190466E-2</v>
      </c>
      <c r="L44" s="116"/>
    </row>
    <row r="45" spans="1:12">
      <c r="A45" s="89">
        <v>206418</v>
      </c>
      <c r="B45" s="55" t="s">
        <v>50</v>
      </c>
      <c r="C45" s="90">
        <v>20874</v>
      </c>
      <c r="D45" s="90">
        <v>41600</v>
      </c>
      <c r="E45" s="91">
        <v>85000</v>
      </c>
      <c r="F45" s="91">
        <v>2000</v>
      </c>
      <c r="G45" s="91"/>
      <c r="H45" s="92">
        <f t="shared" si="0"/>
        <v>57.856392694063928</v>
      </c>
      <c r="I45" s="92">
        <f t="shared" si="1"/>
        <v>1.109132420091324</v>
      </c>
      <c r="J45" s="93">
        <f t="shared" si="2"/>
        <v>43500</v>
      </c>
      <c r="K45" s="94">
        <f t="shared" si="3"/>
        <v>41.5</v>
      </c>
      <c r="L45" s="116"/>
    </row>
    <row r="46" spans="1:12">
      <c r="A46" s="89">
        <v>310267</v>
      </c>
      <c r="B46" s="55" t="s">
        <v>63</v>
      </c>
      <c r="C46" s="90">
        <v>23532</v>
      </c>
      <c r="D46" s="90">
        <v>45081</v>
      </c>
      <c r="E46" s="91">
        <v>384000</v>
      </c>
      <c r="F46" s="91">
        <v>38400</v>
      </c>
      <c r="G46" s="91"/>
      <c r="H46" s="92">
        <f t="shared" si="0"/>
        <v>50.575114155251143</v>
      </c>
      <c r="I46" s="92">
        <f t="shared" si="1"/>
        <v>-8.4248858447488573</v>
      </c>
      <c r="J46" s="93">
        <f t="shared" si="2"/>
        <v>211200</v>
      </c>
      <c r="K46" s="94">
        <f t="shared" si="3"/>
        <v>9</v>
      </c>
      <c r="L46" s="116"/>
    </row>
    <row r="47" spans="1:12">
      <c r="A47" s="89">
        <v>423109</v>
      </c>
      <c r="B47" s="55" t="s">
        <v>74</v>
      </c>
      <c r="C47" s="90">
        <v>16218</v>
      </c>
      <c r="D47" s="90">
        <v>38401</v>
      </c>
      <c r="E47" s="91">
        <v>142600</v>
      </c>
      <c r="F47" s="91">
        <v>135700</v>
      </c>
      <c r="G47" s="91">
        <v>129400</v>
      </c>
      <c r="H47" s="92">
        <f t="shared" si="0"/>
        <v>70.598173515981742</v>
      </c>
      <c r="I47" s="92">
        <f t="shared" si="1"/>
        <v>9.8700913242009118</v>
      </c>
      <c r="J47" s="93">
        <f t="shared" si="2"/>
        <v>135900</v>
      </c>
      <c r="K47" s="94">
        <f t="shared" si="3"/>
        <v>5.0847457627118731E-2</v>
      </c>
      <c r="L47" s="116"/>
    </row>
    <row r="48" spans="1:12">
      <c r="A48" s="89">
        <v>538228</v>
      </c>
      <c r="B48" s="55" t="s">
        <v>82</v>
      </c>
      <c r="C48" s="90">
        <v>15818</v>
      </c>
      <c r="D48" s="90">
        <v>38001</v>
      </c>
      <c r="E48" s="91">
        <v>99000</v>
      </c>
      <c r="F48" s="91">
        <v>94300</v>
      </c>
      <c r="G48" s="91">
        <v>89800</v>
      </c>
      <c r="H48" s="92">
        <f t="shared" si="0"/>
        <v>71.692465753424656</v>
      </c>
      <c r="I48" s="92">
        <f t="shared" si="1"/>
        <v>10.961643835616439</v>
      </c>
      <c r="J48" s="93">
        <f t="shared" si="2"/>
        <v>94366.666666666672</v>
      </c>
      <c r="K48" s="94">
        <f t="shared" si="3"/>
        <v>4.9840933191940717E-2</v>
      </c>
      <c r="L48" s="116"/>
    </row>
    <row r="49" spans="1:12">
      <c r="A49" s="89">
        <v>286491</v>
      </c>
      <c r="B49" s="55" t="s">
        <v>59</v>
      </c>
      <c r="C49" s="90">
        <v>16018</v>
      </c>
      <c r="D49" s="90">
        <v>38201</v>
      </c>
      <c r="E49" s="91">
        <v>118800</v>
      </c>
      <c r="F49" s="91">
        <v>113100</v>
      </c>
      <c r="G49" s="91">
        <v>107800</v>
      </c>
      <c r="H49" s="92">
        <f t="shared" si="0"/>
        <v>71.147488584474885</v>
      </c>
      <c r="I49" s="92">
        <f t="shared" si="1"/>
        <v>10.41392694063927</v>
      </c>
      <c r="J49" s="93">
        <f t="shared" si="2"/>
        <v>113233.33333333333</v>
      </c>
      <c r="K49" s="94">
        <f t="shared" si="3"/>
        <v>5.0397877984084793E-2</v>
      </c>
      <c r="L49" s="116"/>
    </row>
    <row r="50" spans="1:12">
      <c r="A50" s="89">
        <v>369257</v>
      </c>
      <c r="B50" s="55" t="s">
        <v>70</v>
      </c>
      <c r="C50" s="90">
        <v>3651</v>
      </c>
      <c r="D50" s="90">
        <v>40974</v>
      </c>
      <c r="E50" s="91">
        <v>105600</v>
      </c>
      <c r="F50" s="91">
        <v>100600</v>
      </c>
      <c r="G50" s="91">
        <v>48000</v>
      </c>
      <c r="H50" s="92">
        <f t="shared" si="0"/>
        <v>105.0066210045662</v>
      </c>
      <c r="I50" s="92">
        <f t="shared" si="1"/>
        <v>2.8196347031963471</v>
      </c>
      <c r="J50" s="93">
        <f t="shared" si="2"/>
        <v>84733.333333333328</v>
      </c>
      <c r="K50" s="94">
        <f t="shared" si="3"/>
        <v>4.9701789264413598E-2</v>
      </c>
      <c r="L50" s="116"/>
    </row>
    <row r="51" spans="1:12">
      <c r="A51" s="89">
        <v>406300</v>
      </c>
      <c r="B51" s="55" t="s">
        <v>72</v>
      </c>
      <c r="C51" s="90">
        <v>1</v>
      </c>
      <c r="D51" s="90">
        <v>45281</v>
      </c>
      <c r="E51" s="91">
        <v>460800</v>
      </c>
      <c r="F51" s="91">
        <v>46100</v>
      </c>
      <c r="G51" s="91"/>
      <c r="H51" s="111">
        <f t="shared" si="0"/>
        <v>115</v>
      </c>
      <c r="I51" s="92">
        <f t="shared" si="1"/>
        <v>-8.9714611872146115</v>
      </c>
      <c r="J51" s="93">
        <f t="shared" si="2"/>
        <v>253450</v>
      </c>
      <c r="K51" s="94">
        <f t="shared" si="3"/>
        <v>8.9956616052060738</v>
      </c>
      <c r="L51" s="116"/>
    </row>
  </sheetData>
  <sortState ref="A6:L51">
    <sortCondition ref="L13"/>
  </sortState>
  <printOptions horizontalCentered="1"/>
  <pageMargins left="0.7" right="0.7" top="0.75" bottom="0.75" header="0.3" footer="0.3"/>
  <pageSetup scale="65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EF0B-A886-3248-90FC-DCB2A1DF9743}">
  <sheetPr>
    <pageSetUpPr fitToPage="1"/>
  </sheetPr>
  <dimension ref="B1:M28"/>
  <sheetViews>
    <sheetView showGridLines="0" workbookViewId="0">
      <selection activeCell="N33" sqref="N33"/>
    </sheetView>
  </sheetViews>
  <sheetFormatPr baseColWidth="10" defaultRowHeight="16"/>
  <cols>
    <col min="1" max="1" width="2" customWidth="1"/>
  </cols>
  <sheetData>
    <row r="1" spans="2:13" ht="9" customHeight="1" thickBot="1"/>
    <row r="2" spans="2:13" ht="21" thickBot="1">
      <c r="B2" s="144" t="s">
        <v>104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</row>
    <row r="3" spans="2:13" ht="29">
      <c r="B3" s="49" t="s">
        <v>28</v>
      </c>
      <c r="C3" s="50" t="s">
        <v>29</v>
      </c>
      <c r="D3" s="51" t="s">
        <v>30</v>
      </c>
      <c r="E3" s="50" t="s">
        <v>31</v>
      </c>
      <c r="F3" s="50" t="s">
        <v>32</v>
      </c>
      <c r="G3" s="50" t="s">
        <v>33</v>
      </c>
      <c r="H3" s="50" t="s">
        <v>34</v>
      </c>
      <c r="I3" s="52" t="s">
        <v>35</v>
      </c>
      <c r="J3" s="52" t="s">
        <v>36</v>
      </c>
      <c r="K3" s="52" t="s">
        <v>37</v>
      </c>
      <c r="L3" s="52" t="s">
        <v>38</v>
      </c>
      <c r="M3" s="64" t="s">
        <v>103</v>
      </c>
    </row>
    <row r="4" spans="2:13">
      <c r="B4" s="57">
        <v>406300</v>
      </c>
      <c r="C4" s="58" t="s">
        <v>72</v>
      </c>
      <c r="D4" s="56">
        <v>1</v>
      </c>
      <c r="E4" s="56">
        <v>40273</v>
      </c>
      <c r="F4" s="39">
        <v>108000</v>
      </c>
      <c r="G4" s="39">
        <v>102900</v>
      </c>
      <c r="H4" s="39">
        <v>98000</v>
      </c>
      <c r="I4" s="56"/>
      <c r="J4" s="39"/>
      <c r="K4" s="54" t="s">
        <v>44</v>
      </c>
      <c r="L4" s="54" t="s">
        <v>44</v>
      </c>
      <c r="M4" s="70">
        <f>(' Database'!$C$3-'List4a Records w suspicious DOB'!D4)/365.25</f>
        <v>121.30595482546201</v>
      </c>
    </row>
    <row r="5" spans="2:13">
      <c r="B5" s="57">
        <v>369257</v>
      </c>
      <c r="C5" s="58" t="s">
        <v>70</v>
      </c>
      <c r="D5" s="56">
        <v>3651</v>
      </c>
      <c r="E5" s="56">
        <v>41274</v>
      </c>
      <c r="F5" s="39">
        <v>110400</v>
      </c>
      <c r="G5" s="39">
        <v>48000</v>
      </c>
      <c r="H5" s="39"/>
      <c r="I5" s="56"/>
      <c r="J5" s="39"/>
      <c r="K5" s="54" t="s">
        <v>44</v>
      </c>
      <c r="L5" s="54" t="s">
        <v>44</v>
      </c>
      <c r="M5" s="70">
        <f>(' Database'!$C$3-'List4a Records w suspicious DOB'!D5)/365.25</f>
        <v>111.31279945242984</v>
      </c>
    </row>
    <row r="6" spans="2:13">
      <c r="B6" s="57">
        <v>123451</v>
      </c>
      <c r="C6" s="58" t="s">
        <v>96</v>
      </c>
      <c r="D6" s="56">
        <v>13789</v>
      </c>
      <c r="E6" s="56"/>
      <c r="F6" s="39"/>
      <c r="G6" s="39"/>
      <c r="H6" s="39"/>
      <c r="I6" s="56">
        <v>37530</v>
      </c>
      <c r="J6" s="39">
        <v>7800</v>
      </c>
      <c r="K6" s="54" t="s">
        <v>91</v>
      </c>
      <c r="L6" s="54" t="s">
        <v>91</v>
      </c>
      <c r="M6" s="70">
        <f>(' Database'!$C$3-'List4a Records w suspicious DOB'!D6)/365.25</f>
        <v>83.5564681724846</v>
      </c>
    </row>
    <row r="7" spans="2:13">
      <c r="B7" s="57">
        <v>218201</v>
      </c>
      <c r="C7" s="58" t="s">
        <v>51</v>
      </c>
      <c r="D7" s="56">
        <v>15818</v>
      </c>
      <c r="E7" s="56">
        <v>35362</v>
      </c>
      <c r="F7" s="39">
        <v>93000</v>
      </c>
      <c r="G7" s="39">
        <v>88600</v>
      </c>
      <c r="H7" s="39">
        <v>84400</v>
      </c>
      <c r="I7" s="56"/>
      <c r="J7" s="39"/>
      <c r="K7" s="54" t="s">
        <v>44</v>
      </c>
      <c r="L7" s="54" t="s">
        <v>44</v>
      </c>
      <c r="M7" s="70">
        <f>(' Database'!$C$3-'List4a Records w suspicious DOB'!D7)/365.25</f>
        <v>78.001368925393564</v>
      </c>
    </row>
    <row r="8" spans="2:13">
      <c r="B8" s="57">
        <v>538228</v>
      </c>
      <c r="C8" s="58" t="s">
        <v>82</v>
      </c>
      <c r="D8" s="56">
        <v>15818</v>
      </c>
      <c r="E8" s="56">
        <v>41629</v>
      </c>
      <c r="F8" s="39">
        <v>460800</v>
      </c>
      <c r="G8" s="39">
        <v>46100</v>
      </c>
      <c r="H8" s="39"/>
      <c r="I8" s="56"/>
      <c r="J8" s="39"/>
      <c r="K8" s="54" t="s">
        <v>44</v>
      </c>
      <c r="L8" s="54"/>
      <c r="M8" s="70">
        <f>(' Database'!$C$3-'List4a Records w suspicious DOB'!D8)/365.25</f>
        <v>78.001368925393564</v>
      </c>
    </row>
    <row r="9" spans="2:13">
      <c r="B9" s="57">
        <v>286491</v>
      </c>
      <c r="C9" s="58" t="s">
        <v>59</v>
      </c>
      <c r="D9" s="56">
        <v>16018</v>
      </c>
      <c r="E9" s="56">
        <v>31071</v>
      </c>
      <c r="F9" s="39">
        <v>86000</v>
      </c>
      <c r="G9" s="39">
        <v>81900</v>
      </c>
      <c r="H9" s="39">
        <v>78000</v>
      </c>
      <c r="I9" s="56"/>
      <c r="J9" s="39"/>
      <c r="K9" s="54" t="s">
        <v>44</v>
      </c>
      <c r="L9" s="54" t="s">
        <v>44</v>
      </c>
      <c r="M9" s="70">
        <f>(' Database'!$C$3-'List4a Records w suspicious DOB'!D9)/365.25</f>
        <v>77.453798767967143</v>
      </c>
    </row>
    <row r="10" spans="2:13">
      <c r="B10" s="57">
        <v>430534</v>
      </c>
      <c r="C10" s="58" t="s">
        <v>77</v>
      </c>
      <c r="D10" s="56">
        <v>16018</v>
      </c>
      <c r="E10" s="56">
        <v>1</v>
      </c>
      <c r="F10" s="39">
        <v>102000</v>
      </c>
      <c r="G10" s="39">
        <v>2400</v>
      </c>
      <c r="H10" s="39"/>
      <c r="I10" s="56"/>
      <c r="J10" s="39"/>
      <c r="K10" s="54" t="s">
        <v>44</v>
      </c>
      <c r="L10" s="54" t="s">
        <v>44</v>
      </c>
      <c r="M10" s="70">
        <f>(' Database'!$C$3-'List4a Records w suspicious DOB'!D10)/365.25</f>
        <v>77.453798767967143</v>
      </c>
    </row>
    <row r="11" spans="2:13">
      <c r="B11" s="57">
        <v>423109</v>
      </c>
      <c r="C11" s="58" t="s">
        <v>74</v>
      </c>
      <c r="D11" s="56">
        <v>16218</v>
      </c>
      <c r="E11" s="56">
        <v>40974</v>
      </c>
      <c r="F11" s="39">
        <v>105600</v>
      </c>
      <c r="G11" s="39">
        <v>100600</v>
      </c>
      <c r="H11" s="39">
        <v>48000</v>
      </c>
      <c r="I11" s="56"/>
      <c r="J11" s="39"/>
      <c r="K11" s="54" t="s">
        <v>44</v>
      </c>
      <c r="L11" s="54" t="s">
        <v>44</v>
      </c>
      <c r="M11" s="70">
        <f>(' Database'!$C$3-'List4a Records w suspicious DOB'!D11)/365.25</f>
        <v>76.906228610540722</v>
      </c>
    </row>
    <row r="12" spans="2:13">
      <c r="B12" s="57">
        <v>570202</v>
      </c>
      <c r="C12" s="58" t="s">
        <v>85</v>
      </c>
      <c r="D12" s="56">
        <v>16239</v>
      </c>
      <c r="E12" s="56">
        <v>40073</v>
      </c>
      <c r="F12" s="39">
        <v>90000</v>
      </c>
      <c r="G12" s="39">
        <v>85700</v>
      </c>
      <c r="H12" s="39">
        <v>81600</v>
      </c>
      <c r="I12" s="56"/>
      <c r="J12" s="39"/>
      <c r="K12" s="54" t="s">
        <v>44</v>
      </c>
      <c r="L12" s="54" t="s">
        <v>44</v>
      </c>
      <c r="M12" s="70">
        <f>(' Database'!$C$3-'List4a Records w suspicious DOB'!D12)/365.25</f>
        <v>76.848733744010957</v>
      </c>
    </row>
    <row r="13" spans="2:13">
      <c r="B13" s="57">
        <v>123485</v>
      </c>
      <c r="C13" s="58" t="s">
        <v>90</v>
      </c>
      <c r="D13" s="56">
        <v>16254</v>
      </c>
      <c r="E13" s="56"/>
      <c r="F13" s="39"/>
      <c r="G13" s="39"/>
      <c r="H13" s="39"/>
      <c r="I13" s="56">
        <v>39995</v>
      </c>
      <c r="J13" s="39">
        <v>18047</v>
      </c>
      <c r="K13" s="54" t="s">
        <v>91</v>
      </c>
      <c r="L13" s="54" t="s">
        <v>91</v>
      </c>
      <c r="M13" s="70">
        <f>(' Database'!$C$3-'List4a Records w suspicious DOB'!D13)/365.25</f>
        <v>76.807665982203972</v>
      </c>
    </row>
    <row r="14" spans="2:13">
      <c r="B14" s="57">
        <v>199741</v>
      </c>
      <c r="C14" s="58" t="s">
        <v>48</v>
      </c>
      <c r="D14" s="56">
        <v>16439</v>
      </c>
      <c r="E14" s="56">
        <v>35929</v>
      </c>
      <c r="F14" s="39">
        <v>96000</v>
      </c>
      <c r="G14" s="39">
        <v>91400</v>
      </c>
      <c r="H14" s="39">
        <v>87100</v>
      </c>
      <c r="I14" s="56"/>
      <c r="J14" s="39"/>
      <c r="K14" s="54" t="s">
        <v>44</v>
      </c>
      <c r="L14" s="54" t="s">
        <v>44</v>
      </c>
      <c r="M14" s="70">
        <f>(' Database'!$C$3-'List4a Records w suspicious DOB'!D14)/365.25</f>
        <v>76.301163586584536</v>
      </c>
    </row>
    <row r="15" spans="2:13">
      <c r="B15" s="57">
        <v>443913</v>
      </c>
      <c r="C15" s="58" t="s">
        <v>78</v>
      </c>
      <c r="D15" s="56">
        <v>16639</v>
      </c>
      <c r="E15" s="56">
        <v>32076</v>
      </c>
      <c r="F15" s="39">
        <v>100800</v>
      </c>
      <c r="G15" s="39">
        <v>96000</v>
      </c>
      <c r="H15" s="39">
        <v>91400</v>
      </c>
      <c r="I15" s="56"/>
      <c r="J15" s="39"/>
      <c r="K15" s="54" t="s">
        <v>44</v>
      </c>
      <c r="L15" s="54" t="s">
        <v>44</v>
      </c>
      <c r="M15" s="70">
        <f>(' Database'!$C$3-'List4a Records w suspicious DOB'!D15)/365.25</f>
        <v>75.753593429158116</v>
      </c>
    </row>
    <row r="16" spans="2:13">
      <c r="B16" s="57">
        <v>123465</v>
      </c>
      <c r="C16" s="58" t="s">
        <v>95</v>
      </c>
      <c r="D16" s="56">
        <v>16803</v>
      </c>
      <c r="E16" s="56"/>
      <c r="F16" s="39"/>
      <c r="G16" s="39"/>
      <c r="H16" s="39"/>
      <c r="I16" s="56">
        <v>40544</v>
      </c>
      <c r="J16" s="39">
        <v>10349</v>
      </c>
      <c r="K16" s="54" t="s">
        <v>91</v>
      </c>
      <c r="L16" s="54" t="s">
        <v>91</v>
      </c>
      <c r="M16" s="70">
        <f>(' Database'!$C$3-'List4a Records w suspicious DOB'!D16)/365.25</f>
        <v>75.304585900068446</v>
      </c>
    </row>
    <row r="17" spans="2:13">
      <c r="B17" s="57">
        <v>578408</v>
      </c>
      <c r="C17" s="58" t="s">
        <v>86</v>
      </c>
      <c r="D17" s="56">
        <v>17459</v>
      </c>
      <c r="E17" s="56">
        <v>40339</v>
      </c>
      <c r="F17" s="39">
        <v>89000</v>
      </c>
      <c r="G17" s="39">
        <v>84800</v>
      </c>
      <c r="H17" s="39">
        <v>80700</v>
      </c>
      <c r="I17" s="56"/>
      <c r="J17" s="39"/>
      <c r="K17" s="54" t="s">
        <v>44</v>
      </c>
      <c r="L17" s="54" t="s">
        <v>44</v>
      </c>
      <c r="M17" s="70">
        <f>(' Database'!$C$3-'List4a Records w suspicious DOB'!D17)/365.25</f>
        <v>73.508555783709781</v>
      </c>
    </row>
    <row r="18" spans="2:13">
      <c r="B18" s="57">
        <v>205217</v>
      </c>
      <c r="C18" s="58" t="s">
        <v>49</v>
      </c>
      <c r="D18" s="56">
        <v>17620</v>
      </c>
      <c r="E18" s="56">
        <v>34867</v>
      </c>
      <c r="F18" s="39">
        <v>95000</v>
      </c>
      <c r="G18" s="39">
        <v>90500</v>
      </c>
      <c r="H18" s="39">
        <v>86200</v>
      </c>
      <c r="I18" s="56"/>
      <c r="J18" s="39"/>
      <c r="K18" s="54" t="s">
        <v>44</v>
      </c>
      <c r="L18" s="54" t="s">
        <v>44</v>
      </c>
      <c r="M18" s="70">
        <f>(' Database'!$C$3-'List4a Records w suspicious DOB'!D18)/365.25</f>
        <v>73.067761806981522</v>
      </c>
    </row>
    <row r="19" spans="2:13">
      <c r="B19" s="57">
        <v>300843</v>
      </c>
      <c r="C19" s="58" t="s">
        <v>61</v>
      </c>
      <c r="D19" s="56">
        <v>17659</v>
      </c>
      <c r="E19" s="56">
        <v>31876</v>
      </c>
      <c r="F19" s="39">
        <v>84000</v>
      </c>
      <c r="G19" s="39">
        <v>80000</v>
      </c>
      <c r="H19" s="39">
        <v>76200</v>
      </c>
      <c r="I19" s="56"/>
      <c r="J19" s="39"/>
      <c r="K19" s="54" t="s">
        <v>44</v>
      </c>
      <c r="L19" s="54" t="s">
        <v>44</v>
      </c>
      <c r="M19" s="70">
        <f>(' Database'!$C$3-'List4a Records w suspicious DOB'!D19)/365.25</f>
        <v>72.960985626283374</v>
      </c>
    </row>
    <row r="20" spans="2:13">
      <c r="B20" s="57">
        <v>357982</v>
      </c>
      <c r="C20" s="58" t="s">
        <v>69</v>
      </c>
      <c r="D20" s="56">
        <v>17820</v>
      </c>
      <c r="E20" s="56">
        <v>35562</v>
      </c>
      <c r="F20" s="39">
        <v>111600</v>
      </c>
      <c r="G20" s="39">
        <v>106300</v>
      </c>
      <c r="H20" s="39">
        <v>101200</v>
      </c>
      <c r="I20" s="56"/>
      <c r="J20" s="39"/>
      <c r="K20" s="54" t="s">
        <v>44</v>
      </c>
      <c r="L20" s="54" t="s">
        <v>44</v>
      </c>
      <c r="M20" s="70">
        <f>(' Database'!$C$3-'List4a Records w suspicious DOB'!D20)/365.25</f>
        <v>72.520191649555102</v>
      </c>
    </row>
    <row r="21" spans="2:13" ht="17" thickBot="1">
      <c r="B21" s="59">
        <v>375122</v>
      </c>
      <c r="C21" s="60" t="s">
        <v>71</v>
      </c>
      <c r="D21" s="61">
        <v>17859</v>
      </c>
      <c r="E21" s="61">
        <v>39834</v>
      </c>
      <c r="F21" s="62">
        <v>109200</v>
      </c>
      <c r="G21" s="62">
        <v>104000</v>
      </c>
      <c r="H21" s="62">
        <v>99000</v>
      </c>
      <c r="I21" s="61"/>
      <c r="J21" s="62"/>
      <c r="K21" s="63" t="s">
        <v>44</v>
      </c>
      <c r="L21" s="63" t="s">
        <v>44</v>
      </c>
      <c r="M21" s="71">
        <f>(' Database'!$C$3-'List4a Records w suspicious DOB'!D21)/365.25</f>
        <v>72.413415468856954</v>
      </c>
    </row>
    <row r="22" spans="2:13" ht="6" customHeight="1" thickBot="1"/>
    <row r="23" spans="2:13" ht="21" thickBot="1">
      <c r="B23" s="147" t="s">
        <v>105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9"/>
    </row>
    <row r="24" spans="2:13" ht="25" customHeight="1" thickBot="1">
      <c r="B24" s="150" t="s">
        <v>106</v>
      </c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2"/>
    </row>
    <row r="25" spans="2:13" ht="9" customHeight="1" thickBot="1"/>
    <row r="26" spans="2:13" ht="21" thickBot="1">
      <c r="B26" s="144" t="s">
        <v>107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/>
    </row>
    <row r="27" spans="2:13" ht="29">
      <c r="B27" s="49" t="s">
        <v>28</v>
      </c>
      <c r="C27" s="50" t="s">
        <v>29</v>
      </c>
      <c r="D27" s="51" t="s">
        <v>30</v>
      </c>
      <c r="E27" s="50" t="s">
        <v>31</v>
      </c>
      <c r="F27" s="50" t="s">
        <v>32</v>
      </c>
      <c r="G27" s="50" t="s">
        <v>33</v>
      </c>
      <c r="H27" s="50" t="s">
        <v>34</v>
      </c>
      <c r="I27" s="52" t="s">
        <v>35</v>
      </c>
      <c r="J27" s="52" t="s">
        <v>36</v>
      </c>
      <c r="K27" s="52" t="s">
        <v>37</v>
      </c>
      <c r="L27" s="52" t="s">
        <v>38</v>
      </c>
      <c r="M27" s="53" t="s">
        <v>39</v>
      </c>
    </row>
    <row r="28" spans="2:13" ht="17" thickBot="1">
      <c r="B28" s="59">
        <v>250067</v>
      </c>
      <c r="C28" s="60" t="s">
        <v>54</v>
      </c>
      <c r="D28" s="61" t="s">
        <v>55</v>
      </c>
      <c r="E28" s="61">
        <v>40073</v>
      </c>
      <c r="F28" s="62">
        <v>90000</v>
      </c>
      <c r="G28" s="62">
        <v>85700</v>
      </c>
      <c r="H28" s="62">
        <v>81600</v>
      </c>
      <c r="I28" s="61"/>
      <c r="J28" s="62"/>
      <c r="K28" s="63" t="s">
        <v>44</v>
      </c>
      <c r="L28" s="63" t="s">
        <v>44</v>
      </c>
      <c r="M28" s="65" t="s">
        <v>108</v>
      </c>
    </row>
  </sheetData>
  <mergeCells count="4">
    <mergeCell ref="B2:M2"/>
    <mergeCell ref="B23:M23"/>
    <mergeCell ref="B24:M24"/>
    <mergeCell ref="B26:M26"/>
  </mergeCells>
  <printOptions horizontalCentered="1"/>
  <pageMargins left="0.7" right="0.7" top="0.75" bottom="0.75" header="0.3" footer="0.3"/>
  <pageSetup scale="64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6BB9-78A7-8C4E-92C7-7FAC9D335E2C}">
  <sheetPr>
    <pageSetUpPr fitToPage="1"/>
  </sheetPr>
  <dimension ref="B1:N16"/>
  <sheetViews>
    <sheetView showGridLines="0" zoomScale="150" workbookViewId="0">
      <selection activeCell="I16" sqref="I16"/>
    </sheetView>
  </sheetViews>
  <sheetFormatPr baseColWidth="10" defaultRowHeight="16"/>
  <cols>
    <col min="1" max="1" width="1.33203125" customWidth="1"/>
  </cols>
  <sheetData>
    <row r="1" spans="2:14" ht="8" customHeight="1" thickBot="1"/>
    <row r="2" spans="2:14" ht="21" thickBot="1">
      <c r="B2" s="144" t="s">
        <v>109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2:14" ht="29">
      <c r="B3" s="49" t="s">
        <v>28</v>
      </c>
      <c r="C3" s="50" t="s">
        <v>29</v>
      </c>
      <c r="D3" s="51" t="s">
        <v>30</v>
      </c>
      <c r="E3" s="50" t="s">
        <v>31</v>
      </c>
      <c r="F3" s="50" t="s">
        <v>32</v>
      </c>
      <c r="G3" s="50" t="s">
        <v>33</v>
      </c>
      <c r="H3" s="50" t="s">
        <v>34</v>
      </c>
      <c r="I3" s="52" t="s">
        <v>35</v>
      </c>
      <c r="J3" s="52" t="s">
        <v>36</v>
      </c>
      <c r="K3" s="52" t="s">
        <v>37</v>
      </c>
      <c r="L3" s="52" t="s">
        <v>38</v>
      </c>
      <c r="M3" s="50" t="s">
        <v>39</v>
      </c>
      <c r="N3" s="53" t="s">
        <v>40</v>
      </c>
    </row>
    <row r="4" spans="2:14">
      <c r="B4" s="57">
        <v>489909</v>
      </c>
      <c r="C4" s="58" t="s">
        <v>80</v>
      </c>
      <c r="D4" s="56">
        <v>24490</v>
      </c>
      <c r="E4" s="56">
        <v>1</v>
      </c>
      <c r="F4" s="39">
        <v>139700</v>
      </c>
      <c r="G4" s="39">
        <v>133100</v>
      </c>
      <c r="H4" s="39">
        <v>126700</v>
      </c>
      <c r="I4" s="56"/>
      <c r="J4" s="39"/>
      <c r="K4" s="54" t="s">
        <v>44</v>
      </c>
      <c r="L4" s="54" t="s">
        <v>44</v>
      </c>
      <c r="M4" s="73">
        <f>(' Database'!$C$3-'List4b Records w suspicious DOH'!D4)/365.25</f>
        <v>54.258726899383987</v>
      </c>
      <c r="N4" s="68">
        <f>(' Database'!$C$3-E4)/365.25</f>
        <v>121.30595482546201</v>
      </c>
    </row>
    <row r="5" spans="2:14">
      <c r="B5" s="57">
        <v>430534</v>
      </c>
      <c r="C5" s="58" t="s">
        <v>77</v>
      </c>
      <c r="D5" s="56">
        <v>16018</v>
      </c>
      <c r="E5" s="56">
        <v>1</v>
      </c>
      <c r="F5" s="39">
        <v>102000</v>
      </c>
      <c r="G5" s="39">
        <v>2400</v>
      </c>
      <c r="H5" s="39"/>
      <c r="I5" s="56"/>
      <c r="J5" s="39"/>
      <c r="K5" s="54" t="s">
        <v>44</v>
      </c>
      <c r="L5" s="54" t="s">
        <v>44</v>
      </c>
      <c r="M5" s="73">
        <f>(' Database'!$C$3-'List4b Records w suspicious DOH'!D5)/365.25</f>
        <v>77.453798767967143</v>
      </c>
      <c r="N5" s="68">
        <f>(' Database'!$C$3-E5)/365.25</f>
        <v>121.30595482546201</v>
      </c>
    </row>
    <row r="6" spans="2:14" ht="17" thickBot="1">
      <c r="B6" s="59">
        <v>426223</v>
      </c>
      <c r="C6" s="60" t="s">
        <v>75</v>
      </c>
      <c r="D6" s="61">
        <v>26191</v>
      </c>
      <c r="E6" s="61">
        <v>27116</v>
      </c>
      <c r="F6" s="62">
        <v>104400</v>
      </c>
      <c r="G6" s="62">
        <v>99400</v>
      </c>
      <c r="H6" s="62">
        <v>94700</v>
      </c>
      <c r="I6" s="61"/>
      <c r="J6" s="62"/>
      <c r="K6" s="63" t="s">
        <v>44</v>
      </c>
      <c r="L6" s="63" t="s">
        <v>44</v>
      </c>
      <c r="M6" s="75">
        <f>(' Database'!$C$3-'List4b Records w suspicious DOH'!D6)/365.25</f>
        <v>49.601642710472277</v>
      </c>
      <c r="N6" s="69">
        <f>(' Database'!$C$3-E6)/365.25</f>
        <v>47.069130732375086</v>
      </c>
    </row>
    <row r="7" spans="2:14" ht="11" customHeight="1" thickBot="1"/>
    <row r="8" spans="2:14" ht="21" thickBot="1">
      <c r="B8" s="144" t="s">
        <v>110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6"/>
    </row>
    <row r="9" spans="2:14" ht="29">
      <c r="B9" s="49" t="s">
        <v>28</v>
      </c>
      <c r="C9" s="50" t="s">
        <v>29</v>
      </c>
      <c r="D9" s="51" t="s">
        <v>30</v>
      </c>
      <c r="E9" s="50" t="s">
        <v>31</v>
      </c>
      <c r="F9" s="50" t="s">
        <v>32</v>
      </c>
      <c r="G9" s="50" t="s">
        <v>33</v>
      </c>
      <c r="H9" s="50" t="s">
        <v>34</v>
      </c>
      <c r="I9" s="52" t="s">
        <v>35</v>
      </c>
      <c r="J9" s="52" t="s">
        <v>36</v>
      </c>
      <c r="K9" s="52" t="s">
        <v>37</v>
      </c>
      <c r="L9" s="52" t="s">
        <v>38</v>
      </c>
      <c r="M9" s="50" t="s">
        <v>39</v>
      </c>
      <c r="N9" s="53" t="s">
        <v>40</v>
      </c>
    </row>
    <row r="10" spans="2:14">
      <c r="B10" s="57">
        <v>123465</v>
      </c>
      <c r="C10" s="58" t="s">
        <v>95</v>
      </c>
      <c r="D10" s="56">
        <v>16803</v>
      </c>
      <c r="E10" s="56"/>
      <c r="F10" s="39"/>
      <c r="G10" s="39"/>
      <c r="H10" s="39"/>
      <c r="I10" s="56">
        <v>40544</v>
      </c>
      <c r="J10" s="39">
        <v>10349</v>
      </c>
      <c r="K10" s="54" t="s">
        <v>91</v>
      </c>
      <c r="L10" s="54" t="s">
        <v>91</v>
      </c>
      <c r="M10" s="73">
        <f>(' Database'!$C$3-'List4b Records w suspicious DOH'!D10)/365.25</f>
        <v>75.304585900068446</v>
      </c>
      <c r="N10" s="68" t="s">
        <v>108</v>
      </c>
    </row>
    <row r="11" spans="2:14">
      <c r="B11" s="57">
        <v>123472</v>
      </c>
      <c r="C11" s="58" t="s">
        <v>93</v>
      </c>
      <c r="D11" s="56">
        <v>19725</v>
      </c>
      <c r="E11" s="56"/>
      <c r="F11" s="39"/>
      <c r="G11" s="39"/>
      <c r="H11" s="39"/>
      <c r="I11" s="56">
        <v>43466</v>
      </c>
      <c r="J11" s="39">
        <v>5840</v>
      </c>
      <c r="K11" s="54" t="s">
        <v>89</v>
      </c>
      <c r="L11" s="54" t="s">
        <v>44</v>
      </c>
      <c r="M11" s="73">
        <f>(' Database'!$C$3-'List4b Records w suspicious DOH'!D11)/365.25</f>
        <v>67.304585900068446</v>
      </c>
      <c r="N11" s="68" t="s">
        <v>108</v>
      </c>
    </row>
    <row r="12" spans="2:14">
      <c r="B12" s="57">
        <v>123466</v>
      </c>
      <c r="C12" s="58" t="s">
        <v>94</v>
      </c>
      <c r="D12" s="56">
        <v>22098</v>
      </c>
      <c r="E12" s="56"/>
      <c r="F12" s="39"/>
      <c r="G12" s="39"/>
      <c r="H12" s="39"/>
      <c r="I12" s="56">
        <v>45839</v>
      </c>
      <c r="J12" s="39">
        <v>15804</v>
      </c>
      <c r="K12" s="54" t="s">
        <v>89</v>
      </c>
      <c r="L12" s="54" t="s">
        <v>89</v>
      </c>
      <c r="M12" s="73">
        <f>(' Database'!$C$3-'List4b Records w suspicious DOH'!D12)/365.25</f>
        <v>60.807665982203972</v>
      </c>
      <c r="N12" s="68" t="s">
        <v>108</v>
      </c>
    </row>
    <row r="13" spans="2:14">
      <c r="B13" s="57">
        <v>123485</v>
      </c>
      <c r="C13" s="58" t="s">
        <v>90</v>
      </c>
      <c r="D13" s="56">
        <v>16254</v>
      </c>
      <c r="E13" s="56"/>
      <c r="F13" s="39"/>
      <c r="G13" s="39"/>
      <c r="H13" s="39"/>
      <c r="I13" s="56">
        <v>39995</v>
      </c>
      <c r="J13" s="39">
        <v>18047</v>
      </c>
      <c r="K13" s="54" t="s">
        <v>91</v>
      </c>
      <c r="L13" s="54" t="s">
        <v>91</v>
      </c>
      <c r="M13" s="73">
        <f>(' Database'!$C$3-'List4b Records w suspicious DOH'!D13)/365.25</f>
        <v>76.807665982203972</v>
      </c>
      <c r="N13" s="68" t="s">
        <v>108</v>
      </c>
    </row>
    <row r="14" spans="2:14">
      <c r="B14" s="57">
        <v>123484</v>
      </c>
      <c r="C14" s="58" t="s">
        <v>92</v>
      </c>
      <c r="D14" s="56">
        <v>18203</v>
      </c>
      <c r="E14" s="56"/>
      <c r="F14" s="39"/>
      <c r="G14" s="39"/>
      <c r="H14" s="39"/>
      <c r="I14" s="56">
        <v>41944</v>
      </c>
      <c r="J14" s="39">
        <v>9625</v>
      </c>
      <c r="K14" s="54" t="s">
        <v>91</v>
      </c>
      <c r="L14" s="54" t="s">
        <v>44</v>
      </c>
      <c r="M14" s="73">
        <f>(' Database'!$C$3-'List4b Records w suspicious DOH'!D14)/365.25</f>
        <v>71.471594798083501</v>
      </c>
      <c r="N14" s="68" t="s">
        <v>108</v>
      </c>
    </row>
    <row r="15" spans="2:14">
      <c r="B15" s="57">
        <v>123451</v>
      </c>
      <c r="C15" s="58" t="s">
        <v>96</v>
      </c>
      <c r="D15" s="56">
        <v>13789</v>
      </c>
      <c r="E15" s="56"/>
      <c r="F15" s="39"/>
      <c r="G15" s="39"/>
      <c r="H15" s="39"/>
      <c r="I15" s="56">
        <v>37530</v>
      </c>
      <c r="J15" s="39">
        <v>7800</v>
      </c>
      <c r="K15" s="54" t="s">
        <v>91</v>
      </c>
      <c r="L15" s="54" t="s">
        <v>91</v>
      </c>
      <c r="M15" s="73">
        <f>(' Database'!$C$3-'List4b Records w suspicious DOH'!D15)/365.25</f>
        <v>83.5564681724846</v>
      </c>
      <c r="N15" s="68" t="s">
        <v>108</v>
      </c>
    </row>
    <row r="16" spans="2:14" ht="17" thickBot="1">
      <c r="B16" s="59">
        <v>123486</v>
      </c>
      <c r="C16" s="60" t="s">
        <v>88</v>
      </c>
      <c r="D16" s="61">
        <v>19725</v>
      </c>
      <c r="E16" s="61"/>
      <c r="F16" s="62"/>
      <c r="G16" s="62"/>
      <c r="H16" s="62"/>
      <c r="I16" s="61">
        <v>43466</v>
      </c>
      <c r="J16" s="62">
        <v>8990</v>
      </c>
      <c r="K16" s="63" t="s">
        <v>89</v>
      </c>
      <c r="L16" s="63" t="s">
        <v>89</v>
      </c>
      <c r="M16" s="75">
        <f>(' Database'!$C$3-'List4b Records w suspicious DOH'!D16)/365.25</f>
        <v>67.304585900068446</v>
      </c>
      <c r="N16" s="69" t="s">
        <v>108</v>
      </c>
    </row>
  </sheetData>
  <mergeCells count="2">
    <mergeCell ref="B2:N2"/>
    <mergeCell ref="B8:N8"/>
  </mergeCells>
  <printOptions horizontalCentered="1"/>
  <pageMargins left="0.7" right="0.7" top="0.75" bottom="0.75" header="0.3" footer="0.3"/>
  <pageSetup scale="59" orientation="portrait" horizontalDpi="0" verticalDpi="0"/>
  <headerFooter>
    <oddHeader>&amp;L&amp;"Helvetica,Regular"&amp;K000000&amp;A
&amp;F&amp;C&amp;"Calibri,Regular"&amp;K000000&amp;P of &amp;N&amp;R&amp;"Helvetica,Regular"&amp;K000000&amp;D
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A133-FEBF-AD40-8627-D95F30F115E5}">
  <sheetPr>
    <pageSetUpPr fitToPage="1"/>
  </sheetPr>
  <dimension ref="B1:P31"/>
  <sheetViews>
    <sheetView showGridLines="0" workbookViewId="0">
      <selection activeCell="R21" sqref="R21"/>
    </sheetView>
  </sheetViews>
  <sheetFormatPr baseColWidth="10" defaultRowHeight="16"/>
  <cols>
    <col min="1" max="1" width="1.5" customWidth="1"/>
    <col min="15" max="15" width="15.6640625" customWidth="1"/>
    <col min="16" max="16" width="15.5" customWidth="1"/>
  </cols>
  <sheetData>
    <row r="1" spans="2:16" ht="8" customHeight="1" thickBot="1"/>
    <row r="2" spans="2:16" ht="21" thickBot="1">
      <c r="B2" s="144" t="s">
        <v>112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6"/>
    </row>
    <row r="3" spans="2:16" ht="29">
      <c r="B3" s="49" t="s">
        <v>28</v>
      </c>
      <c r="C3" s="50" t="s">
        <v>29</v>
      </c>
      <c r="D3" s="51" t="s">
        <v>30</v>
      </c>
      <c r="E3" s="50" t="s">
        <v>31</v>
      </c>
      <c r="F3" s="50" t="s">
        <v>32</v>
      </c>
      <c r="G3" s="50" t="s">
        <v>33</v>
      </c>
      <c r="H3" s="50" t="s">
        <v>34</v>
      </c>
      <c r="I3" s="52" t="s">
        <v>35</v>
      </c>
      <c r="J3" s="52" t="s">
        <v>36</v>
      </c>
      <c r="K3" s="52" t="s">
        <v>37</v>
      </c>
      <c r="L3" s="52" t="s">
        <v>38</v>
      </c>
      <c r="M3" s="50" t="s">
        <v>39</v>
      </c>
      <c r="N3" s="50" t="s">
        <v>40</v>
      </c>
      <c r="O3" s="53" t="s">
        <v>41</v>
      </c>
      <c r="P3" s="53" t="s">
        <v>42</v>
      </c>
    </row>
    <row r="4" spans="2:16">
      <c r="B4" s="57">
        <v>290999</v>
      </c>
      <c r="C4" s="58" t="s">
        <v>60</v>
      </c>
      <c r="D4" s="56">
        <v>25991</v>
      </c>
      <c r="E4" s="56">
        <v>41600</v>
      </c>
      <c r="F4" s="39">
        <v>85000</v>
      </c>
      <c r="G4" s="39">
        <v>2000</v>
      </c>
      <c r="H4" s="39"/>
      <c r="I4" s="56"/>
      <c r="J4" s="39"/>
      <c r="K4" s="54" t="s">
        <v>44</v>
      </c>
      <c r="L4" s="54"/>
      <c r="M4" s="73">
        <f>(' Database'!$C$3-'List4c Records w suspicious sal'!D4)/365.25</f>
        <v>50.149212867898697</v>
      </c>
      <c r="N4" s="74">
        <f>(' Database'!$C$3-'List4c Records w suspicious sal'!E4)/365.25</f>
        <v>7.4140999315537304</v>
      </c>
      <c r="O4" s="80">
        <f t="shared" ref="O4:O17" si="0">AVERAGE(F4:H4)</f>
        <v>43500</v>
      </c>
      <c r="P4" s="81">
        <f t="shared" ref="P4:P17" si="1">(F4-IF(H4="",G4,H4))/IF(H4="",G4,H4)</f>
        <v>41.5</v>
      </c>
    </row>
    <row r="5" spans="2:16">
      <c r="B5" s="57">
        <v>430534</v>
      </c>
      <c r="C5" s="58" t="s">
        <v>77</v>
      </c>
      <c r="D5" s="56">
        <v>16018</v>
      </c>
      <c r="E5" s="56">
        <v>1</v>
      </c>
      <c r="F5" s="39">
        <v>102000</v>
      </c>
      <c r="G5" s="39">
        <v>2400</v>
      </c>
      <c r="H5" s="39"/>
      <c r="I5" s="56"/>
      <c r="J5" s="39"/>
      <c r="K5" s="54" t="s">
        <v>44</v>
      </c>
      <c r="L5" s="54" t="s">
        <v>44</v>
      </c>
      <c r="M5" s="73">
        <f>(' Database'!$C$3-'List4c Records w suspicious sal'!D5)/365.25</f>
        <v>77.453798767967143</v>
      </c>
      <c r="N5" s="74">
        <f>(' Database'!$C$3-'List4c Records w suspicious sal'!E5)/365.25</f>
        <v>121.30595482546201</v>
      </c>
      <c r="O5" s="80">
        <f t="shared" si="0"/>
        <v>52200</v>
      </c>
      <c r="P5" s="81">
        <f t="shared" si="1"/>
        <v>41.5</v>
      </c>
    </row>
    <row r="6" spans="2:16">
      <c r="B6" s="57">
        <v>352244</v>
      </c>
      <c r="C6" s="58" t="s">
        <v>68</v>
      </c>
      <c r="D6" s="56">
        <v>21370</v>
      </c>
      <c r="E6" s="56">
        <v>41429</v>
      </c>
      <c r="F6" s="39">
        <v>384000</v>
      </c>
      <c r="G6" s="39">
        <v>38400</v>
      </c>
      <c r="H6" s="39"/>
      <c r="I6" s="56"/>
      <c r="J6" s="39"/>
      <c r="K6" s="54" t="s">
        <v>44</v>
      </c>
      <c r="L6" s="54"/>
      <c r="M6" s="73">
        <f>(' Database'!$C$3-'List4c Records w suspicious sal'!D6)/365.25</f>
        <v>62.800821355236138</v>
      </c>
      <c r="N6" s="74">
        <f>(' Database'!$C$3-'List4c Records w suspicious sal'!E6)/365.25</f>
        <v>7.8822724161533193</v>
      </c>
      <c r="O6" s="80">
        <f t="shared" si="0"/>
        <v>211200</v>
      </c>
      <c r="P6" s="81">
        <f t="shared" si="1"/>
        <v>9</v>
      </c>
    </row>
    <row r="7" spans="2:16">
      <c r="B7" s="57">
        <v>206418</v>
      </c>
      <c r="C7" s="58" t="s">
        <v>50</v>
      </c>
      <c r="D7" s="56">
        <v>20874</v>
      </c>
      <c r="E7" s="56">
        <v>40497</v>
      </c>
      <c r="F7" s="39">
        <v>320000</v>
      </c>
      <c r="G7" s="39">
        <v>32000</v>
      </c>
      <c r="H7" s="39"/>
      <c r="I7" s="56"/>
      <c r="J7" s="39"/>
      <c r="K7" s="54" t="s">
        <v>44</v>
      </c>
      <c r="L7" s="54" t="s">
        <v>44</v>
      </c>
      <c r="M7" s="73">
        <f>(' Database'!$C$3-'List4c Records w suspicious sal'!D7)/365.25</f>
        <v>64.158795345653658</v>
      </c>
      <c r="N7" s="74">
        <f>(' Database'!$C$3-'List4c Records w suspicious sal'!E7)/365.25</f>
        <v>10.433949349760438</v>
      </c>
      <c r="O7" s="80">
        <f t="shared" si="0"/>
        <v>176000</v>
      </c>
      <c r="P7" s="81">
        <f t="shared" si="1"/>
        <v>9</v>
      </c>
    </row>
    <row r="8" spans="2:16">
      <c r="B8" s="57">
        <v>538228</v>
      </c>
      <c r="C8" s="58" t="s">
        <v>82</v>
      </c>
      <c r="D8" s="56">
        <v>15818</v>
      </c>
      <c r="E8" s="56">
        <v>41629</v>
      </c>
      <c r="F8" s="39">
        <v>460800</v>
      </c>
      <c r="G8" s="39">
        <v>46100</v>
      </c>
      <c r="H8" s="39"/>
      <c r="I8" s="56"/>
      <c r="J8" s="39"/>
      <c r="K8" s="54" t="s">
        <v>44</v>
      </c>
      <c r="L8" s="54"/>
      <c r="M8" s="73">
        <f>(' Database'!$C$3-'List4c Records w suspicious sal'!D8)/365.25</f>
        <v>78.001368925393564</v>
      </c>
      <c r="N8" s="74">
        <f>(' Database'!$C$3-'List4c Records w suspicious sal'!E8)/365.25</f>
        <v>7.3347022587268995</v>
      </c>
      <c r="O8" s="80">
        <f t="shared" si="0"/>
        <v>253450</v>
      </c>
      <c r="P8" s="81">
        <f t="shared" si="1"/>
        <v>8.9956616052060738</v>
      </c>
    </row>
    <row r="9" spans="2:16">
      <c r="B9" s="57">
        <v>565414</v>
      </c>
      <c r="C9" s="58" t="s">
        <v>84</v>
      </c>
      <c r="D9" s="56">
        <v>21758</v>
      </c>
      <c r="E9" s="56">
        <v>41474</v>
      </c>
      <c r="F9" s="39">
        <v>132500</v>
      </c>
      <c r="G9" s="39">
        <v>57600</v>
      </c>
      <c r="H9" s="39"/>
      <c r="I9" s="56"/>
      <c r="J9" s="39"/>
      <c r="K9" s="54" t="s">
        <v>44</v>
      </c>
      <c r="L9" s="54"/>
      <c r="M9" s="73">
        <f>(' Database'!$C$3-'List4c Records w suspicious sal'!D9)/365.25</f>
        <v>61.738535249828885</v>
      </c>
      <c r="N9" s="74">
        <f>(' Database'!$C$3-'List4c Records w suspicious sal'!E9)/365.25</f>
        <v>7.7590691307323754</v>
      </c>
      <c r="O9" s="82">
        <f t="shared" si="0"/>
        <v>95050</v>
      </c>
      <c r="P9" s="81">
        <f t="shared" si="1"/>
        <v>1.3003472222222223</v>
      </c>
    </row>
    <row r="10" spans="2:16">
      <c r="B10" s="57">
        <v>369257</v>
      </c>
      <c r="C10" s="58" t="s">
        <v>70</v>
      </c>
      <c r="D10" s="56">
        <v>3651</v>
      </c>
      <c r="E10" s="56">
        <v>41274</v>
      </c>
      <c r="F10" s="39">
        <v>110400</v>
      </c>
      <c r="G10" s="39">
        <v>48000</v>
      </c>
      <c r="H10" s="39"/>
      <c r="I10" s="56"/>
      <c r="J10" s="39"/>
      <c r="K10" s="54" t="s">
        <v>44</v>
      </c>
      <c r="L10" s="54" t="s">
        <v>44</v>
      </c>
      <c r="M10" s="73">
        <f>(' Database'!$C$3-'List4c Records w suspicious sal'!D10)/365.25</f>
        <v>111.31279945242984</v>
      </c>
      <c r="N10" s="74">
        <f>(' Database'!$C$3-'List4c Records w suspicious sal'!E10)/365.25</f>
        <v>8.3066392881587952</v>
      </c>
      <c r="O10" s="80">
        <f t="shared" si="0"/>
        <v>79200</v>
      </c>
      <c r="P10" s="81">
        <f t="shared" si="1"/>
        <v>1.3</v>
      </c>
    </row>
    <row r="11" spans="2:16">
      <c r="B11" s="57">
        <v>225139</v>
      </c>
      <c r="C11" s="58" t="s">
        <v>52</v>
      </c>
      <c r="D11" s="56">
        <v>33987</v>
      </c>
      <c r="E11" s="56">
        <v>41074</v>
      </c>
      <c r="F11" s="39">
        <v>92000</v>
      </c>
      <c r="G11" s="39">
        <v>40000</v>
      </c>
      <c r="H11" s="39"/>
      <c r="I11" s="56"/>
      <c r="J11" s="39"/>
      <c r="K11" s="54" t="s">
        <v>44</v>
      </c>
      <c r="L11" s="54" t="s">
        <v>44</v>
      </c>
      <c r="M11" s="73">
        <f>(' Database'!$C$3-'List4c Records w suspicious sal'!D11)/365.25</f>
        <v>28.257357973990416</v>
      </c>
      <c r="N11" s="74">
        <f>(' Database'!$C$3-'List4c Records w suspicious sal'!E11)/365.25</f>
        <v>8.8542094455852158</v>
      </c>
      <c r="O11" s="80">
        <f t="shared" si="0"/>
        <v>66000</v>
      </c>
      <c r="P11" s="81">
        <f t="shared" si="1"/>
        <v>1.3</v>
      </c>
    </row>
    <row r="12" spans="2:16">
      <c r="B12" s="57">
        <v>579268</v>
      </c>
      <c r="C12" s="58" t="s">
        <v>87</v>
      </c>
      <c r="D12" s="56">
        <v>22081</v>
      </c>
      <c r="E12" s="56">
        <v>40774</v>
      </c>
      <c r="F12" s="39">
        <v>88000</v>
      </c>
      <c r="G12" s="39">
        <v>83800</v>
      </c>
      <c r="H12" s="39">
        <v>40000</v>
      </c>
      <c r="I12" s="56"/>
      <c r="J12" s="39"/>
      <c r="K12" s="54" t="s">
        <v>44</v>
      </c>
      <c r="L12" s="54" t="s">
        <v>44</v>
      </c>
      <c r="M12" s="73">
        <f>(' Database'!$C$3-'List4c Records w suspicious sal'!D12)/365.25</f>
        <v>60.854209445585212</v>
      </c>
      <c r="N12" s="74">
        <f>(' Database'!$C$3-'List4c Records w suspicious sal'!E12)/365.25</f>
        <v>9.6755646817248468</v>
      </c>
      <c r="O12" s="80">
        <f t="shared" si="0"/>
        <v>70600</v>
      </c>
      <c r="P12" s="81">
        <f t="shared" si="1"/>
        <v>1.2</v>
      </c>
    </row>
    <row r="13" spans="2:16">
      <c r="B13" s="57">
        <v>255179</v>
      </c>
      <c r="C13" s="58" t="s">
        <v>57</v>
      </c>
      <c r="D13" s="56">
        <v>22281</v>
      </c>
      <c r="E13" s="56">
        <v>40774</v>
      </c>
      <c r="F13" s="39">
        <v>88000</v>
      </c>
      <c r="G13" s="39">
        <v>83800</v>
      </c>
      <c r="H13" s="39">
        <v>40000</v>
      </c>
      <c r="I13" s="56"/>
      <c r="J13" s="39"/>
      <c r="K13" s="54" t="s">
        <v>44</v>
      </c>
      <c r="L13" s="54" t="s">
        <v>44</v>
      </c>
      <c r="M13" s="73">
        <f>(' Database'!$C$3-'List4c Records w suspicious sal'!D13)/365.25</f>
        <v>60.306639288158799</v>
      </c>
      <c r="N13" s="74">
        <f>(' Database'!$C$3-'List4c Records w suspicious sal'!E13)/365.25</f>
        <v>9.6755646817248468</v>
      </c>
      <c r="O13" s="80">
        <f t="shared" si="0"/>
        <v>70600</v>
      </c>
      <c r="P13" s="81">
        <f t="shared" si="1"/>
        <v>1.2</v>
      </c>
    </row>
    <row r="14" spans="2:16">
      <c r="B14" s="57">
        <v>423109</v>
      </c>
      <c r="C14" s="58" t="s">
        <v>74</v>
      </c>
      <c r="D14" s="56">
        <v>16218</v>
      </c>
      <c r="E14" s="56">
        <v>40974</v>
      </c>
      <c r="F14" s="39">
        <v>105600</v>
      </c>
      <c r="G14" s="39">
        <v>100600</v>
      </c>
      <c r="H14" s="39">
        <v>48000</v>
      </c>
      <c r="I14" s="56"/>
      <c r="J14" s="39"/>
      <c r="K14" s="54" t="s">
        <v>44</v>
      </c>
      <c r="L14" s="54" t="s">
        <v>44</v>
      </c>
      <c r="M14" s="73">
        <f>(' Database'!$C$3-'List4c Records w suspicious sal'!D14)/365.25</f>
        <v>76.906228610540722</v>
      </c>
      <c r="N14" s="74">
        <f>(' Database'!$C$3-'List4c Records w suspicious sal'!E14)/365.25</f>
        <v>9.1279945242984262</v>
      </c>
      <c r="O14" s="80">
        <f t="shared" si="0"/>
        <v>84733.333333333328</v>
      </c>
      <c r="P14" s="81">
        <f t="shared" si="1"/>
        <v>1.2</v>
      </c>
    </row>
    <row r="15" spans="2:16">
      <c r="B15" s="57">
        <v>302798</v>
      </c>
      <c r="C15" s="58" t="s">
        <v>62</v>
      </c>
      <c r="D15" s="56">
        <v>28924</v>
      </c>
      <c r="E15" s="56">
        <v>35009</v>
      </c>
      <c r="F15" s="39">
        <v>300000</v>
      </c>
      <c r="G15" s="39">
        <v>276000</v>
      </c>
      <c r="H15" s="39">
        <v>252000</v>
      </c>
      <c r="I15" s="56"/>
      <c r="J15" s="39"/>
      <c r="K15" s="54" t="s">
        <v>44</v>
      </c>
      <c r="L15" s="54" t="s">
        <v>44</v>
      </c>
      <c r="M15" s="73">
        <f>(' Database'!$C$3-'List4c Records w suspicious sal'!D15)/365.25</f>
        <v>42.119096509240244</v>
      </c>
      <c r="N15" s="74">
        <f>(' Database'!$C$3-'List4c Records w suspicious sal'!E15)/365.25</f>
        <v>25.459274469541409</v>
      </c>
      <c r="O15" s="80">
        <f t="shared" si="0"/>
        <v>276000</v>
      </c>
      <c r="P15" s="81">
        <f t="shared" si="1"/>
        <v>0.19047619047619047</v>
      </c>
    </row>
    <row r="16" spans="2:16">
      <c r="B16" s="57">
        <v>123491</v>
      </c>
      <c r="C16" s="58" t="s">
        <v>43</v>
      </c>
      <c r="D16" s="56">
        <v>24017</v>
      </c>
      <c r="E16" s="56">
        <v>34809</v>
      </c>
      <c r="F16" s="39">
        <v>250000</v>
      </c>
      <c r="G16" s="39">
        <v>230000</v>
      </c>
      <c r="H16" s="39">
        <v>210000</v>
      </c>
      <c r="I16" s="56"/>
      <c r="J16" s="39"/>
      <c r="K16" s="54" t="s">
        <v>44</v>
      </c>
      <c r="L16" s="54" t="s">
        <v>44</v>
      </c>
      <c r="M16" s="73">
        <f>(' Database'!$C$3-'List4c Records w suspicious sal'!D16)/365.25</f>
        <v>55.553730321697465</v>
      </c>
      <c r="N16" s="74">
        <f>(' Database'!$C$3-'List4c Records w suspicious sal'!E16)/365.25</f>
        <v>26.00684462696783</v>
      </c>
      <c r="O16" s="80">
        <f t="shared" si="0"/>
        <v>230000</v>
      </c>
      <c r="P16" s="81">
        <f t="shared" si="1"/>
        <v>0.19047619047619047</v>
      </c>
    </row>
    <row r="17" spans="2:16" ht="17" thickBot="1">
      <c r="B17" s="59">
        <v>446641</v>
      </c>
      <c r="C17" s="60" t="s">
        <v>43</v>
      </c>
      <c r="D17" s="61">
        <v>23652</v>
      </c>
      <c r="E17" s="61">
        <v>35209</v>
      </c>
      <c r="F17" s="62">
        <v>360000</v>
      </c>
      <c r="G17" s="62">
        <v>331200</v>
      </c>
      <c r="H17" s="62">
        <v>302400</v>
      </c>
      <c r="I17" s="61"/>
      <c r="J17" s="62"/>
      <c r="K17" s="63" t="s">
        <v>44</v>
      </c>
      <c r="L17" s="63" t="s">
        <v>44</v>
      </c>
      <c r="M17" s="75">
        <f>(' Database'!$C$3-'List4c Records w suspicious sal'!D17)/365.25</f>
        <v>56.553045859000683</v>
      </c>
      <c r="N17" s="76">
        <f>(' Database'!$C$3-'List4c Records w suspicious sal'!E17)/365.25</f>
        <v>24.911704312114988</v>
      </c>
      <c r="O17" s="83">
        <f t="shared" si="0"/>
        <v>331200</v>
      </c>
      <c r="P17" s="84">
        <f t="shared" si="1"/>
        <v>0.19047619047619047</v>
      </c>
    </row>
    <row r="18" spans="2:16" ht="13" customHeight="1" thickBot="1"/>
    <row r="19" spans="2:16" ht="21" thickBot="1">
      <c r="B19" s="144" t="s">
        <v>111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6"/>
    </row>
    <row r="20" spans="2:16" ht="29">
      <c r="B20" s="49" t="s">
        <v>28</v>
      </c>
      <c r="C20" s="50" t="s">
        <v>29</v>
      </c>
      <c r="D20" s="51" t="s">
        <v>30</v>
      </c>
      <c r="E20" s="50" t="s">
        <v>31</v>
      </c>
      <c r="F20" s="50" t="s">
        <v>32</v>
      </c>
      <c r="G20" s="50" t="s">
        <v>33</v>
      </c>
      <c r="H20" s="50" t="s">
        <v>34</v>
      </c>
      <c r="I20" s="52" t="s">
        <v>35</v>
      </c>
      <c r="J20" s="52" t="s">
        <v>36</v>
      </c>
      <c r="K20" s="52" t="s">
        <v>37</v>
      </c>
      <c r="L20" s="52" t="s">
        <v>38</v>
      </c>
      <c r="M20" s="50" t="s">
        <v>39</v>
      </c>
      <c r="N20" s="50" t="s">
        <v>40</v>
      </c>
      <c r="O20" s="53" t="s">
        <v>41</v>
      </c>
      <c r="P20" s="53" t="s">
        <v>42</v>
      </c>
    </row>
    <row r="21" spans="2:16" ht="20" thickBot="1">
      <c r="B21" s="85" t="s">
        <v>106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86"/>
    </row>
    <row r="22" spans="2:16" ht="11" customHeight="1" thickBot="1"/>
    <row r="23" spans="2:16" ht="21" thickBot="1">
      <c r="B23" s="144" t="s">
        <v>113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6"/>
    </row>
    <row r="24" spans="2:16" ht="29">
      <c r="B24" s="49" t="s">
        <v>28</v>
      </c>
      <c r="C24" s="50" t="s">
        <v>29</v>
      </c>
      <c r="D24" s="51" t="s">
        <v>30</v>
      </c>
      <c r="E24" s="50" t="s">
        <v>31</v>
      </c>
      <c r="F24" s="50" t="s">
        <v>32</v>
      </c>
      <c r="G24" s="50" t="s">
        <v>33</v>
      </c>
      <c r="H24" s="50" t="s">
        <v>34</v>
      </c>
      <c r="I24" s="52" t="s">
        <v>35</v>
      </c>
      <c r="J24" s="52" t="s">
        <v>36</v>
      </c>
      <c r="K24" s="52" t="s">
        <v>37</v>
      </c>
      <c r="L24" s="52" t="s">
        <v>38</v>
      </c>
      <c r="M24" s="50" t="s">
        <v>39</v>
      </c>
      <c r="N24" s="50" t="s">
        <v>40</v>
      </c>
      <c r="O24" s="53" t="s">
        <v>41</v>
      </c>
      <c r="P24" s="53" t="s">
        <v>42</v>
      </c>
    </row>
    <row r="25" spans="2:16">
      <c r="B25" s="57">
        <v>123465</v>
      </c>
      <c r="C25" s="58" t="s">
        <v>95</v>
      </c>
      <c r="D25" s="56">
        <v>16803</v>
      </c>
      <c r="E25" s="56"/>
      <c r="F25" s="39"/>
      <c r="G25" s="39"/>
      <c r="H25" s="39"/>
      <c r="I25" s="56">
        <v>40544</v>
      </c>
      <c r="J25" s="39">
        <v>10349</v>
      </c>
      <c r="K25" s="54" t="s">
        <v>91</v>
      </c>
      <c r="L25" s="54" t="s">
        <v>91</v>
      </c>
      <c r="M25" s="73">
        <f>(' Database'!$C$3-'List4c Records w suspicious sal'!D25)/365.25</f>
        <v>75.304585900068446</v>
      </c>
      <c r="N25" s="87" t="s">
        <v>108</v>
      </c>
      <c r="O25" s="87" t="s">
        <v>108</v>
      </c>
      <c r="P25" s="81" t="s">
        <v>108</v>
      </c>
    </row>
    <row r="26" spans="2:16">
      <c r="B26" s="57">
        <v>123472</v>
      </c>
      <c r="C26" s="58" t="s">
        <v>93</v>
      </c>
      <c r="D26" s="56">
        <v>19725</v>
      </c>
      <c r="E26" s="56"/>
      <c r="F26" s="39"/>
      <c r="G26" s="39"/>
      <c r="H26" s="39"/>
      <c r="I26" s="56">
        <v>43466</v>
      </c>
      <c r="J26" s="39">
        <v>5840</v>
      </c>
      <c r="K26" s="54" t="s">
        <v>89</v>
      </c>
      <c r="L26" s="54" t="s">
        <v>44</v>
      </c>
      <c r="M26" s="73">
        <f>(' Database'!$C$3-'List4c Records w suspicious sal'!D26)/365.25</f>
        <v>67.304585900068446</v>
      </c>
      <c r="N26" s="87" t="s">
        <v>108</v>
      </c>
      <c r="O26" s="87" t="s">
        <v>108</v>
      </c>
      <c r="P26" s="81" t="s">
        <v>108</v>
      </c>
    </row>
    <row r="27" spans="2:16">
      <c r="B27" s="57">
        <v>123466</v>
      </c>
      <c r="C27" s="58" t="s">
        <v>94</v>
      </c>
      <c r="D27" s="56">
        <v>22098</v>
      </c>
      <c r="E27" s="56"/>
      <c r="F27" s="39"/>
      <c r="G27" s="39"/>
      <c r="H27" s="39"/>
      <c r="I27" s="56">
        <v>45839</v>
      </c>
      <c r="J27" s="39">
        <v>15804</v>
      </c>
      <c r="K27" s="54" t="s">
        <v>89</v>
      </c>
      <c r="L27" s="54" t="s">
        <v>89</v>
      </c>
      <c r="M27" s="73">
        <f>(' Database'!$C$3-'List4c Records w suspicious sal'!D27)/365.25</f>
        <v>60.807665982203972</v>
      </c>
      <c r="N27" s="87" t="s">
        <v>108</v>
      </c>
      <c r="O27" s="87" t="s">
        <v>108</v>
      </c>
      <c r="P27" s="81" t="s">
        <v>108</v>
      </c>
    </row>
    <row r="28" spans="2:16">
      <c r="B28" s="57">
        <v>123485</v>
      </c>
      <c r="C28" s="58" t="s">
        <v>90</v>
      </c>
      <c r="D28" s="56">
        <v>16254</v>
      </c>
      <c r="E28" s="56"/>
      <c r="F28" s="39"/>
      <c r="G28" s="39"/>
      <c r="H28" s="39"/>
      <c r="I28" s="56">
        <v>39995</v>
      </c>
      <c r="J28" s="39">
        <v>18047</v>
      </c>
      <c r="K28" s="54" t="s">
        <v>91</v>
      </c>
      <c r="L28" s="54" t="s">
        <v>91</v>
      </c>
      <c r="M28" s="73">
        <f>(' Database'!$C$3-'List4c Records w suspicious sal'!D28)/365.25</f>
        <v>76.807665982203972</v>
      </c>
      <c r="N28" s="87" t="s">
        <v>108</v>
      </c>
      <c r="O28" s="87" t="s">
        <v>108</v>
      </c>
      <c r="P28" s="81" t="s">
        <v>108</v>
      </c>
    </row>
    <row r="29" spans="2:16">
      <c r="B29" s="57">
        <v>123484</v>
      </c>
      <c r="C29" s="58" t="s">
        <v>92</v>
      </c>
      <c r="D29" s="56">
        <v>18203</v>
      </c>
      <c r="E29" s="56"/>
      <c r="F29" s="39"/>
      <c r="G29" s="39"/>
      <c r="H29" s="39"/>
      <c r="I29" s="56">
        <v>41944</v>
      </c>
      <c r="J29" s="39">
        <v>9625</v>
      </c>
      <c r="K29" s="54" t="s">
        <v>91</v>
      </c>
      <c r="L29" s="54" t="s">
        <v>44</v>
      </c>
      <c r="M29" s="73">
        <f>(' Database'!$C$3-'List4c Records w suspicious sal'!D29)/365.25</f>
        <v>71.471594798083501</v>
      </c>
      <c r="N29" s="87" t="s">
        <v>108</v>
      </c>
      <c r="O29" s="87" t="s">
        <v>108</v>
      </c>
      <c r="P29" s="81" t="s">
        <v>108</v>
      </c>
    </row>
    <row r="30" spans="2:16">
      <c r="B30" s="57">
        <v>123451</v>
      </c>
      <c r="C30" s="58" t="s">
        <v>96</v>
      </c>
      <c r="D30" s="56">
        <v>13789</v>
      </c>
      <c r="E30" s="56"/>
      <c r="F30" s="39"/>
      <c r="G30" s="39"/>
      <c r="H30" s="39"/>
      <c r="I30" s="56">
        <v>37530</v>
      </c>
      <c r="J30" s="39">
        <v>7800</v>
      </c>
      <c r="K30" s="54" t="s">
        <v>91</v>
      </c>
      <c r="L30" s="54" t="s">
        <v>91</v>
      </c>
      <c r="M30" s="73">
        <f>(' Database'!$C$3-'List4c Records w suspicious sal'!D30)/365.25</f>
        <v>83.5564681724846</v>
      </c>
      <c r="N30" s="87" t="s">
        <v>108</v>
      </c>
      <c r="O30" s="87" t="s">
        <v>108</v>
      </c>
      <c r="P30" s="81" t="s">
        <v>108</v>
      </c>
    </row>
    <row r="31" spans="2:16" ht="17" thickBot="1">
      <c r="B31" s="59">
        <v>123486</v>
      </c>
      <c r="C31" s="60" t="s">
        <v>88</v>
      </c>
      <c r="D31" s="61">
        <v>19725</v>
      </c>
      <c r="E31" s="61"/>
      <c r="F31" s="62"/>
      <c r="G31" s="62"/>
      <c r="H31" s="62"/>
      <c r="I31" s="61">
        <v>43466</v>
      </c>
      <c r="J31" s="62">
        <v>8990</v>
      </c>
      <c r="K31" s="63" t="s">
        <v>89</v>
      </c>
      <c r="L31" s="63" t="s">
        <v>89</v>
      </c>
      <c r="M31" s="75">
        <f>(' Database'!$C$3-'List4c Records w suspicious sal'!D31)/365.25</f>
        <v>67.304585900068446</v>
      </c>
      <c r="N31" s="88" t="s">
        <v>108</v>
      </c>
      <c r="O31" s="88" t="s">
        <v>108</v>
      </c>
      <c r="P31" s="84" t="s">
        <v>108</v>
      </c>
    </row>
  </sheetData>
  <mergeCells count="3">
    <mergeCell ref="B2:P2"/>
    <mergeCell ref="B19:P19"/>
    <mergeCell ref="B23:P23"/>
  </mergeCells>
  <printOptions horizontalCentered="1"/>
  <pageMargins left="0.7" right="0.7" top="0.75" bottom="0.75" header="0.3" footer="0.3"/>
  <pageSetup scale="49" orientation="portrait" horizontalDpi="0" verticalDpi="0"/>
  <headerFooter>
    <oddFooter>&amp;L&amp;"Helvetica,Regular"&amp;K000000&amp;A
&amp;F&amp;C&amp;"Calibri,Regular"&amp;K000000&amp;P of &amp;N&amp;R&amp;"Helvetica,Regular"&amp;K000000&amp;D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Filter Age Service</vt:lpstr>
      <vt:lpstr>Advanced Filters</vt:lpstr>
      <vt:lpstr>Employee Database (Salary Sort)</vt:lpstr>
      <vt:lpstr>Employee Database (SORTED)</vt:lpstr>
      <vt:lpstr>Listings</vt:lpstr>
      <vt:lpstr>Employee Database</vt:lpstr>
      <vt:lpstr>List4a Records w suspicious DOB</vt:lpstr>
      <vt:lpstr>List4b Records w suspicious DOH</vt:lpstr>
      <vt:lpstr>List4c Records w suspicious sal</vt:lpstr>
      <vt:lpstr> Database</vt:lpstr>
      <vt:lpstr>Sort_IDs</vt:lpstr>
      <vt:lpstr>Sort_Names</vt:lpstr>
      <vt:lpstr>Goal Equations</vt:lpstr>
      <vt:lpstr>Mortality Improvements</vt:lpstr>
      <vt:lpstr>Filter 1</vt:lpstr>
      <vt:lpstr>Filter 2</vt:lpstr>
      <vt:lpstr>Sheet5</vt:lpstr>
      <vt:lpstr>Qx</vt:lpstr>
      <vt:lpstr>'Advanced Filters'!Criteria</vt:lpstr>
      <vt:lpstr>'Employee Database (Salary Sort)'!Criteria</vt:lpstr>
      <vt:lpstr>'Employee Database (SORTED)'!Criteria</vt:lpstr>
      <vt:lpstr>'Filter 2'!Criteria</vt:lpstr>
      <vt:lpstr>'Filter Age Service'!Criteria</vt:lpstr>
      <vt:lpstr>QxTable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2021-04-08T02:19:42Z</dcterms:created>
  <dcterms:modified xsi:type="dcterms:W3CDTF">2021-04-23T02:20:28Z</dcterms:modified>
</cp:coreProperties>
</file>