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11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<sst xmlns="http://schemas.openxmlformats.org/spreadsheetml/2006/main" count="24" uniqueCount="20">
  <si>
    <t>分</t>
  </si>
  <si>
    <t>秒</t>
  </si>
  <si>
    <t>重量/g</t>
  </si>
  <si>
    <t>时间</t>
  </si>
  <si>
    <t>应力重量</t>
  </si>
  <si>
    <t>σ/ε</t>
  </si>
  <si>
    <t>一阶差分</t>
  </si>
  <si>
    <t>对数</t>
  </si>
  <si>
    <t>保留 E2 E3</t>
  </si>
  <si>
    <t>保留E3</t>
  </si>
  <si>
    <t>σ/ε理论值</t>
  </si>
  <si>
    <t>σ/ε实际值</t>
  </si>
  <si>
    <t>相对误差</t>
  </si>
  <si>
    <t>τ1</t>
  </si>
  <si>
    <t>E0</t>
  </si>
  <si>
    <t>τ2</t>
  </si>
  <si>
    <t>τ3</t>
  </si>
  <si>
    <t>E1</t>
  </si>
  <si>
    <t>E2</t>
  </si>
  <si>
    <t>E3</t>
  </si>
</sst>
</file>

<file path=xl/styles.xml><?xml version="1.0" encoding="utf-8"?>
<styleSheet xmlns="http://schemas.openxmlformats.org/spreadsheetml/2006/main">
  <numFmts count="5">
    <numFmt numFmtId="176" formatCode="0.0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34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应力随时间变化</a:t>
            </a: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"应力随时间变化1"</c:f>
              <c:strCache>
                <c:ptCount val="1"/>
                <c:pt idx="0">
                  <c:v>应力随时间变化1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Sheet1!$D$2:$D$26</c:f>
              <c:numCache>
                <c:formatCode>General</c:formatCode>
                <c:ptCount val="25"/>
                <c:pt idx="0">
                  <c:v>42</c:v>
                </c:pt>
                <c:pt idx="1">
                  <c:v>57</c:v>
                </c:pt>
                <c:pt idx="2">
                  <c:v>74</c:v>
                </c:pt>
                <c:pt idx="3">
                  <c:v>91</c:v>
                </c:pt>
                <c:pt idx="4">
                  <c:v>114</c:v>
                </c:pt>
                <c:pt idx="5">
                  <c:v>365</c:v>
                </c:pt>
                <c:pt idx="6">
                  <c:v>409</c:v>
                </c:pt>
                <c:pt idx="7">
                  <c:v>437</c:v>
                </c:pt>
                <c:pt idx="8">
                  <c:v>523</c:v>
                </c:pt>
                <c:pt idx="9">
                  <c:v>553</c:v>
                </c:pt>
                <c:pt idx="10">
                  <c:v>591</c:v>
                </c:pt>
                <c:pt idx="11">
                  <c:v>904</c:v>
                </c:pt>
                <c:pt idx="12">
                  <c:v>943</c:v>
                </c:pt>
                <c:pt idx="13">
                  <c:v>995</c:v>
                </c:pt>
                <c:pt idx="14">
                  <c:v>1060</c:v>
                </c:pt>
                <c:pt idx="15">
                  <c:v>1127</c:v>
                </c:pt>
                <c:pt idx="16">
                  <c:v>1192</c:v>
                </c:pt>
                <c:pt idx="17">
                  <c:v>1264</c:v>
                </c:pt>
                <c:pt idx="18">
                  <c:v>1333</c:v>
                </c:pt>
                <c:pt idx="19">
                  <c:v>1410</c:v>
                </c:pt>
                <c:pt idx="20">
                  <c:v>1485</c:v>
                </c:pt>
                <c:pt idx="21">
                  <c:v>1566</c:v>
                </c:pt>
                <c:pt idx="22">
                  <c:v>1651</c:v>
                </c:pt>
                <c:pt idx="23">
                  <c:v>1740</c:v>
                </c:pt>
                <c:pt idx="24">
                  <c:v>1850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8.7638727673535</c:v>
                </c:pt>
                <c:pt idx="1">
                  <c:v>8.63870962439949</c:v>
                </c:pt>
                <c:pt idx="2">
                  <c:v>8.63870962439957</c:v>
                </c:pt>
                <c:pt idx="3">
                  <c:v>8.33642875252656</c:v>
                </c:pt>
                <c:pt idx="4">
                  <c:v>8.02591157100376</c:v>
                </c:pt>
                <c:pt idx="5">
                  <c:v>7.68773333453737</c:v>
                </c:pt>
                <c:pt idx="6">
                  <c:v>7.44657127772072</c:v>
                </c:pt>
                <c:pt idx="7">
                  <c:v>7.42304078031031</c:v>
                </c:pt>
                <c:pt idx="8">
                  <c:v>7.37757840623376</c:v>
                </c:pt>
                <c:pt idx="9">
                  <c:v>7.14118962816938</c:v>
                </c:pt>
                <c:pt idx="10">
                  <c:v>6.97848274641092</c:v>
                </c:pt>
                <c:pt idx="11">
                  <c:v>7.11521414176596</c:v>
                </c:pt>
                <c:pt idx="12">
                  <c:v>6.82753206931449</c:v>
                </c:pt>
                <c:pt idx="13">
                  <c:v>6.60438851799997</c:v>
                </c:pt>
                <c:pt idx="14">
                  <c:v>6.57408316850495</c:v>
                </c:pt>
                <c:pt idx="15">
                  <c:v>6.60438851799997</c:v>
                </c:pt>
                <c:pt idx="16">
                  <c:v>6.50210966887987</c:v>
                </c:pt>
                <c:pt idx="17">
                  <c:v>6.54466928329835</c:v>
                </c:pt>
                <c:pt idx="18">
                  <c:v>6.43497036604224</c:v>
                </c:pt>
                <c:pt idx="19">
                  <c:v>6.4612876743593</c:v>
                </c:pt>
                <c:pt idx="20">
                  <c:v>6.38432663322348</c:v>
                </c:pt>
                <c:pt idx="21">
                  <c:v>6.33612453140529</c:v>
                </c:pt>
                <c:pt idx="22">
                  <c:v>6.29013941816347</c:v>
                </c:pt>
                <c:pt idx="23">
                  <c:v>6.0782954221035</c:v>
                </c:pt>
                <c:pt idx="24">
                  <c:v>6.01660185309785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92892"/>
        <c:axId val="231519574"/>
      </c:scatterChart>
      <c:valAx>
        <c:axId val="9306928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19574"/>
        <c:crosses val="autoZero"/>
        <c:crossBetween val="midCat"/>
      </c:valAx>
      <c:valAx>
        <c:axId val="231519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6928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应力随时间变化</a:t>
            </a: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"应力随时间变化2"</c:f>
              <c:strCache>
                <c:ptCount val="1"/>
                <c:pt idx="0">
                  <c:v>应力随时间变化2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Sheet1!$D$2:$D$13</c:f>
              <c:numCache>
                <c:formatCode>General</c:formatCode>
                <c:ptCount val="12"/>
                <c:pt idx="0">
                  <c:v>42</c:v>
                </c:pt>
                <c:pt idx="1">
                  <c:v>57</c:v>
                </c:pt>
                <c:pt idx="2">
                  <c:v>74</c:v>
                </c:pt>
                <c:pt idx="3">
                  <c:v>91</c:v>
                </c:pt>
                <c:pt idx="4">
                  <c:v>114</c:v>
                </c:pt>
                <c:pt idx="5">
                  <c:v>365</c:v>
                </c:pt>
                <c:pt idx="6">
                  <c:v>409</c:v>
                </c:pt>
                <c:pt idx="7">
                  <c:v>437</c:v>
                </c:pt>
                <c:pt idx="8">
                  <c:v>523</c:v>
                </c:pt>
                <c:pt idx="9">
                  <c:v>553</c:v>
                </c:pt>
                <c:pt idx="10">
                  <c:v>591</c:v>
                </c:pt>
                <c:pt idx="11">
                  <c:v>904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870634.762403022</c:v>
                </c:pt>
                <c:pt idx="1">
                  <c:v>798367.050339972</c:v>
                </c:pt>
                <c:pt idx="2">
                  <c:v>728956.311244756</c:v>
                </c:pt>
                <c:pt idx="3">
                  <c:v>659225.24058041</c:v>
                </c:pt>
                <c:pt idx="4">
                  <c:v>598256.433574415</c:v>
                </c:pt>
                <c:pt idx="5">
                  <c:v>177381.55736819</c:v>
                </c:pt>
                <c:pt idx="6">
                  <c:v>136078.72908477</c:v>
                </c:pt>
                <c:pt idx="7">
                  <c:v>122000.503983122</c:v>
                </c:pt>
                <c:pt idx="8">
                  <c:v>78051.3313700163</c:v>
                </c:pt>
                <c:pt idx="9">
                  <c:v>63533.3987722949</c:v>
                </c:pt>
                <c:pt idx="10">
                  <c:v>56926.0691583126</c:v>
                </c:pt>
                <c:pt idx="11">
                  <c:v>22359.7232027885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92892"/>
        <c:axId val="231519574"/>
      </c:scatterChart>
      <c:valAx>
        <c:axId val="9306928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19574"/>
        <c:crosses val="autoZero"/>
        <c:crossBetween val="midCat"/>
      </c:valAx>
      <c:valAx>
        <c:axId val="231519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6928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应力随时间变化</a:t>
            </a:r>
            <a:r>
              <a:rPr lang="en-US" altLang="zh-CN"/>
              <a:t>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"应力随时间变化3"</c:f>
              <c:strCache>
                <c:ptCount val="1"/>
                <c:pt idx="0">
                  <c:v>应力随时间变化3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Sheet1!$D$2:$D$5</c:f>
              <c:numCache>
                <c:formatCode>General</c:formatCode>
                <c:ptCount val="4"/>
                <c:pt idx="0">
                  <c:v>42</c:v>
                </c:pt>
                <c:pt idx="1">
                  <c:v>57</c:v>
                </c:pt>
                <c:pt idx="2">
                  <c:v>74</c:v>
                </c:pt>
                <c:pt idx="3">
                  <c:v>91</c:v>
                </c:pt>
              </c:numCache>
            </c:numRef>
          </c:xVal>
          <c:yVal>
            <c:numRef>
              <c:f>Sheet1!$N$2:$N$5</c:f>
              <c:numCache>
                <c:formatCode>General</c:formatCode>
                <c:ptCount val="4"/>
                <c:pt idx="0">
                  <c:v>8.6526620459197</c:v>
                </c:pt>
                <c:pt idx="1">
                  <c:v>8.51983621753369</c:v>
                </c:pt>
                <c:pt idx="2">
                  <c:v>8.52849734279515</c:v>
                </c:pt>
                <c:pt idx="3">
                  <c:v>8.19859452001852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92892"/>
        <c:axId val="231519574"/>
      </c:scatterChart>
      <c:valAx>
        <c:axId val="9306928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19574"/>
        <c:crosses val="autoZero"/>
        <c:crossBetween val="midCat"/>
      </c:valAx>
      <c:valAx>
        <c:axId val="231519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6928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127000</xdr:colOff>
      <xdr:row>30</xdr:row>
      <xdr:rowOff>93980</xdr:rowOff>
    </xdr:from>
    <xdr:to>
      <xdr:col>6</xdr:col>
      <xdr:colOff>139700</xdr:colOff>
      <xdr:row>41</xdr:row>
      <xdr:rowOff>213995</xdr:rowOff>
    </xdr:to>
    <xdr:graphicFrame>
      <xdr:nvGraphicFramePr>
        <xdr:cNvPr id="5" name="图表 4"/>
        <xdr:cNvGraphicFramePr/>
      </xdr:nvGraphicFramePr>
      <xdr:xfrm>
        <a:off x="127000" y="6494780"/>
        <a:ext cx="3157220" cy="246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275590</xdr:colOff>
      <xdr:row>30</xdr:row>
      <xdr:rowOff>90805</xdr:rowOff>
    </xdr:from>
    <xdr:to>
      <xdr:col>10</xdr:col>
      <xdr:colOff>19050</xdr:colOff>
      <xdr:row>41</xdr:row>
      <xdr:rowOff>210185</xdr:rowOff>
    </xdr:to>
    <xdr:graphicFrame>
      <xdr:nvGraphicFramePr>
        <xdr:cNvPr id="6" name="图表 5"/>
        <xdr:cNvGraphicFramePr/>
      </xdr:nvGraphicFramePr>
      <xdr:xfrm>
        <a:off x="3420110" y="6491605"/>
        <a:ext cx="3157220" cy="246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237490</xdr:colOff>
      <xdr:row>30</xdr:row>
      <xdr:rowOff>88265</xdr:rowOff>
    </xdr:from>
    <xdr:to>
      <xdr:col>13</xdr:col>
      <xdr:colOff>778510</xdr:colOff>
      <xdr:row>41</xdr:row>
      <xdr:rowOff>207645</xdr:rowOff>
    </xdr:to>
    <xdr:graphicFrame>
      <xdr:nvGraphicFramePr>
        <xdr:cNvPr id="7" name="图表 6"/>
        <xdr:cNvGraphicFramePr/>
      </xdr:nvGraphicFramePr>
      <xdr:xfrm>
        <a:off x="6795770" y="6489065"/>
        <a:ext cx="3106420" cy="246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abSelected="1" zoomScale="148" zoomScaleNormal="148" topLeftCell="A26" workbookViewId="0">
      <selection activeCell="F44" sqref="F44"/>
    </sheetView>
  </sheetViews>
  <sheetFormatPr defaultColWidth="9.23076923076923" defaultRowHeight="16.8"/>
  <cols>
    <col min="1" max="2" width="3.84615384615385" style="2" customWidth="1"/>
    <col min="3" max="3" width="8.07692307692308" style="2" customWidth="1"/>
    <col min="4" max="4" width="6" style="2" customWidth="1"/>
    <col min="5" max="11" width="12.9230769230769" style="2" customWidth="1"/>
    <col min="12" max="12" width="13" style="2" customWidth="1"/>
    <col min="13" max="16" width="12.9230769230769" style="2" customWidth="1"/>
    <col min="17" max="17" width="10.3076923076923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</v>
      </c>
      <c r="K1" s="2" t="s">
        <v>7</v>
      </c>
      <c r="L1" s="2" t="s">
        <v>9</v>
      </c>
      <c r="M1" s="2" t="s">
        <v>6</v>
      </c>
      <c r="N1" s="2" t="s">
        <v>7</v>
      </c>
      <c r="O1" s="2" t="s">
        <v>10</v>
      </c>
      <c r="P1" s="2" t="s">
        <v>11</v>
      </c>
      <c r="Q1" s="2" t="s">
        <v>12</v>
      </c>
    </row>
    <row r="2" spans="1:17">
      <c r="A2" s="2">
        <v>0</v>
      </c>
      <c r="B2" s="2">
        <v>42</v>
      </c>
      <c r="C2" s="2">
        <v>1.05</v>
      </c>
      <c r="D2" s="3">
        <f>60*A2+B2</f>
        <v>42</v>
      </c>
      <c r="E2" s="2">
        <f>79.38-(C2+36)</f>
        <v>42.33</v>
      </c>
      <c r="F2" s="2">
        <f>E2*9.8/1000/0.052/PI()/25*100000000*4</f>
        <v>40629465.6385128</v>
      </c>
      <c r="G2" s="2">
        <f>(F2-F3)/(D3-D2)</f>
        <v>6398.84489148955</v>
      </c>
      <c r="H2" s="2">
        <f>LOG(G2)/LOG(EXP((1)))</f>
        <v>8.7638727673535</v>
      </c>
      <c r="I2" s="2">
        <f>F2-$I$28-$E$29*EXP(-D2/$E$28)</f>
        <v>870634.762403022</v>
      </c>
      <c r="J2" s="2">
        <f>(I2-I3)/(D3-D2)</f>
        <v>4817.84747087002</v>
      </c>
      <c r="K2" s="2">
        <f>LOG(J2:J6)/LOG(EXP(1))</f>
        <v>8.4800825244898</v>
      </c>
      <c r="L2" s="10">
        <f>I2-$K$29*EXP(D2/$K$28)</f>
        <v>290236.74342401</v>
      </c>
      <c r="M2" s="2">
        <f>(L2-L3)/(D3-D2)</f>
        <v>5725.36765697669</v>
      </c>
      <c r="N2" s="3">
        <f>LOG(M2:M6)/LOG(EXP(1))</f>
        <v>8.6526620459197</v>
      </c>
      <c r="O2" s="2">
        <f>$I$28+$E$29*EXP(-D2/$E$28)+$K$29*EXP(-D2/$K$28)+N29*EXP(-D2/$N$28)</f>
        <v>40974438.1245645</v>
      </c>
      <c r="P2" s="2">
        <v>40629465.6385128</v>
      </c>
      <c r="Q2" s="12">
        <f>(O2-P2)/P2</f>
        <v>0.00849069709951232</v>
      </c>
    </row>
    <row r="3" spans="1:17">
      <c r="A3" s="2">
        <v>0</v>
      </c>
      <c r="B3" s="2">
        <v>57</v>
      </c>
      <c r="C3" s="2">
        <v>1.15</v>
      </c>
      <c r="D3" s="3">
        <f>60*A3+B3</f>
        <v>57</v>
      </c>
      <c r="E3" s="2">
        <f>79.38-(C3+36)</f>
        <v>42.23</v>
      </c>
      <c r="F3" s="2">
        <f>E3*9.8/1000/0.052/PI()/25*100000000*4</f>
        <v>40533482.9651405</v>
      </c>
      <c r="G3" s="2">
        <f>(F3-F4)/(D4-D3)</f>
        <v>5646.03961013783</v>
      </c>
      <c r="H3" s="2">
        <f>LOG(G3)/LOG(EXP((1)))</f>
        <v>8.63870962439949</v>
      </c>
      <c r="I3" s="2">
        <f>F3-$I$28-$E$29*EXP(-D3/$E$28)</f>
        <v>798367.050339972</v>
      </c>
      <c r="J3" s="2">
        <f>(I3-I4)/(D4-D3)</f>
        <v>4082.98465265975</v>
      </c>
      <c r="K3" s="2">
        <f>LOG(J3:J6)/LOG(EXP(1))</f>
        <v>8.31458353247336</v>
      </c>
      <c r="L3" s="10">
        <f>I3-$K$29*EXP(D3/$K$28)</f>
        <v>204356.228569359</v>
      </c>
      <c r="M3" s="2">
        <f>(L3-L4)/(D4-D3)</f>
        <v>5013.23260995096</v>
      </c>
      <c r="N3" s="3">
        <f>LOG(M3:M6)/LOG(EXP(1))</f>
        <v>8.51983621753369</v>
      </c>
      <c r="O3" s="2">
        <f t="shared" ref="O3:O27" si="0">$I$28+$E$29*EXP(-D3/$E$28)+$K$29*EXP(-D3/$K$28)+N30*EXP(-D3/$N$28)</f>
        <v>40233167.4075237</v>
      </c>
      <c r="P3" s="2">
        <v>40533482.9651405</v>
      </c>
      <c r="Q3" s="12">
        <f t="shared" ref="Q3:Q27" si="1">(O3-P3)/P3</f>
        <v>-0.00740907357689998</v>
      </c>
    </row>
    <row r="4" spans="1:17">
      <c r="A4" s="2">
        <v>1</v>
      </c>
      <c r="B4" s="2">
        <v>14</v>
      </c>
      <c r="C4" s="2">
        <v>1.25</v>
      </c>
      <c r="D4" s="3">
        <f>60*A4+B4</f>
        <v>74</v>
      </c>
      <c r="E4" s="2">
        <f>79.38-(C4+36)</f>
        <v>42.13</v>
      </c>
      <c r="F4" s="2">
        <f>E4*9.8/1000/0.052/PI()/25*100000000*4</f>
        <v>40437500.2917681</v>
      </c>
      <c r="G4" s="2">
        <f>(F4-F5)/(D5-D4)</f>
        <v>5646.03961013827</v>
      </c>
      <c r="H4" s="2">
        <f>LOG(G4)/LOG(EXP((1)))</f>
        <v>8.63870962439957</v>
      </c>
      <c r="I4" s="2">
        <f>F4-$I$28-$E$29*EXP(-D4/$E$28)</f>
        <v>728956.311244756</v>
      </c>
      <c r="J4" s="2">
        <f>(I4-I5)/(D5-D4)</f>
        <v>4101.82768613801</v>
      </c>
      <c r="K4" s="2">
        <f>LOG(J4:J6)/LOG(EXP(1))</f>
        <v>8.31918793047014</v>
      </c>
      <c r="L4" s="10">
        <f>I4-$K$29*EXP(D4/$K$28)</f>
        <v>119131.274200193</v>
      </c>
      <c r="M4" s="2">
        <f>(L4-L5)/(D5-D4)</f>
        <v>5056.84142363995</v>
      </c>
      <c r="N4" s="3">
        <f>LOG(M4:M6)/LOG(EXP(1))</f>
        <v>8.52849734279515</v>
      </c>
      <c r="O4" s="2">
        <f t="shared" si="0"/>
        <v>40193679.8121225</v>
      </c>
      <c r="P4" s="2">
        <v>40437500.2917681</v>
      </c>
      <c r="Q4" s="12">
        <f t="shared" si="1"/>
        <v>-0.00602956359533504</v>
      </c>
    </row>
    <row r="5" spans="1:17">
      <c r="A5" s="2">
        <v>1</v>
      </c>
      <c r="B5" s="2">
        <v>31</v>
      </c>
      <c r="C5" s="2">
        <v>1.35</v>
      </c>
      <c r="D5" s="3">
        <f>60*A5+B5</f>
        <v>91</v>
      </c>
      <c r="E5" s="2">
        <f>79.38-(C5+36)</f>
        <v>42.03</v>
      </c>
      <c r="F5" s="2">
        <f>E5*9.8/1000/0.052/PI()/25*100000000*4</f>
        <v>40341517.6183958</v>
      </c>
      <c r="G5" s="2">
        <f>(F5-F6)/(D6-D5)</f>
        <v>4173.15971184101</v>
      </c>
      <c r="H5" s="2">
        <f>LOG(G5)/LOG(EXP((1)))</f>
        <v>8.33642875252656</v>
      </c>
      <c r="I5" s="2">
        <f>F5-$I$28-$E$29*EXP(-D5/$E$28)</f>
        <v>659225.24058041</v>
      </c>
      <c r="J5" s="2">
        <f>(I5-I6)/(D6-D5)</f>
        <v>2650.81769591282</v>
      </c>
      <c r="K5" s="2">
        <f>LOG(J5:J6)/LOG(EXP(1))</f>
        <v>7.88262343587944</v>
      </c>
      <c r="L5" s="10">
        <f>I5-$K$29*EXP(D5/$K$28)</f>
        <v>33164.9699983139</v>
      </c>
      <c r="M5" s="2">
        <f>(L5-L6)/(D6-D5)</f>
        <v>3635.83661899693</v>
      </c>
      <c r="N5" s="3">
        <f>LOG(M5:M6)/LOG(EXP(1))</f>
        <v>8.19859452001852</v>
      </c>
      <c r="O5" s="2">
        <f t="shared" si="0"/>
        <v>40154847.4821371</v>
      </c>
      <c r="P5" s="2">
        <v>40341517.6183958</v>
      </c>
      <c r="Q5" s="12">
        <f t="shared" si="1"/>
        <v>-0.00462724625346215</v>
      </c>
    </row>
    <row r="6" spans="1:17">
      <c r="A6" s="2">
        <v>1</v>
      </c>
      <c r="B6" s="2">
        <v>54</v>
      </c>
      <c r="C6" s="2">
        <v>1.45</v>
      </c>
      <c r="D6" s="2">
        <f>60*A6+B6</f>
        <v>114</v>
      </c>
      <c r="E6" s="2">
        <f>79.38-(C6+36)</f>
        <v>41.93</v>
      </c>
      <c r="F6" s="2">
        <f>E6*9.8/1000/0.052/PI()/25*100000000*4</f>
        <v>40245534.9450234</v>
      </c>
      <c r="G6" s="2">
        <f>(F6-F7)/(D7-D6)</f>
        <v>3059.20871306273</v>
      </c>
      <c r="H6" s="2">
        <f>LOG(G6)/LOG(EXP((1)))</f>
        <v>8.02591157100376</v>
      </c>
      <c r="I6" s="2">
        <f>F6-$I$28-$E$29*EXP(-D6/$E$28)</f>
        <v>598256.433574415</v>
      </c>
      <c r="J6" s="2">
        <f>(I6-I7)/(D7-D6)</f>
        <v>1676.79233548297</v>
      </c>
      <c r="K6" s="2">
        <f>LOG(J6:J7)/LOG(EXP(1))</f>
        <v>7.42463792319725</v>
      </c>
      <c r="L6" s="10">
        <f>I6-$K$29*EXP(D6/$K$28)</f>
        <v>-50459.2722386156</v>
      </c>
      <c r="O6" s="2">
        <f t="shared" si="0"/>
        <v>40103330.3286404</v>
      </c>
      <c r="P6" s="2">
        <v>40245534.9450234</v>
      </c>
      <c r="Q6" s="12">
        <f t="shared" si="1"/>
        <v>-0.0035334259210947</v>
      </c>
    </row>
    <row r="7" spans="1:17">
      <c r="A7" s="2">
        <v>6</v>
      </c>
      <c r="B7" s="2">
        <v>5</v>
      </c>
      <c r="C7" s="2">
        <v>2.25</v>
      </c>
      <c r="D7" s="4">
        <f>60*A7+B7</f>
        <v>365</v>
      </c>
      <c r="E7" s="6">
        <f>79.38-(C7+36)</f>
        <v>41.13</v>
      </c>
      <c r="F7" s="2">
        <f>E7*9.8/1000/0.052/PI()/25*100000000*4</f>
        <v>39477673.5580447</v>
      </c>
      <c r="G7" s="2">
        <f>(F7-F8)/(D8-D7)</f>
        <v>2181.42439482581</v>
      </c>
      <c r="H7" s="2">
        <f>LOG(G7)/LOG(EXP((1)))</f>
        <v>7.68773333453737</v>
      </c>
      <c r="I7" s="2">
        <f>F7-$I$28-$E$29*EXP(-D7/$E$28)</f>
        <v>177381.55736819</v>
      </c>
      <c r="J7" s="4">
        <f>(I7-I8)/(D8-D7)</f>
        <v>938.700642804991</v>
      </c>
      <c r="K7" s="2">
        <f>LOG(J7:J13)/LOG(EXP(1))</f>
        <v>6.84449662412485</v>
      </c>
      <c r="O7" s="2">
        <f t="shared" si="0"/>
        <v>39609702.9658325</v>
      </c>
      <c r="P7" s="2">
        <v>39477673.5580447</v>
      </c>
      <c r="Q7" s="12">
        <f t="shared" si="1"/>
        <v>0.00334440699991306</v>
      </c>
    </row>
    <row r="8" spans="1:17">
      <c r="A8" s="2">
        <v>6</v>
      </c>
      <c r="B8" s="2">
        <v>49</v>
      </c>
      <c r="C8" s="2">
        <v>2.35</v>
      </c>
      <c r="D8" s="4">
        <f>60*A8+B8</f>
        <v>409</v>
      </c>
      <c r="E8" s="6">
        <f>79.38-(C8+36)</f>
        <v>41.03</v>
      </c>
      <c r="F8" s="2">
        <f>E8*9.8/1000/0.052/PI()/25*100000000*4</f>
        <v>39381690.8846724</v>
      </c>
      <c r="G8" s="2">
        <f>(F8-F9)/(D9-D8)</f>
        <v>1713.97631022068</v>
      </c>
      <c r="H8" s="2">
        <f>LOG(G8)/LOG(EXP((1)))</f>
        <v>7.44657127772072</v>
      </c>
      <c r="I8" s="2">
        <f>F8-$I$28-$E$29*EXP(-D8/$E$28)</f>
        <v>136078.72908477</v>
      </c>
      <c r="J8" s="4">
        <f>(I8-I9)/(D9-D8)</f>
        <v>502.79375363029</v>
      </c>
      <c r="K8" s="2">
        <f>LOG(J8:J14)/LOG(EXP(1))</f>
        <v>6.22018005346926</v>
      </c>
      <c r="O8" s="2">
        <f t="shared" si="0"/>
        <v>39534681.2238203</v>
      </c>
      <c r="P8" s="2">
        <v>39381690.8846724</v>
      </c>
      <c r="Q8" s="12">
        <f t="shared" si="1"/>
        <v>0.00388480879594369</v>
      </c>
    </row>
    <row r="9" spans="1:17">
      <c r="A9" s="2">
        <v>7</v>
      </c>
      <c r="B9" s="2">
        <v>17</v>
      </c>
      <c r="C9" s="2">
        <v>2.4</v>
      </c>
      <c r="D9" s="4">
        <f>60*A9+B9</f>
        <v>437</v>
      </c>
      <c r="E9" s="6">
        <f>79.38-(C9+36)</f>
        <v>40.98</v>
      </c>
      <c r="F9" s="2">
        <f>E9*9.8/1000/0.052/PI()/25*100000000*4</f>
        <v>39333699.5479862</v>
      </c>
      <c r="G9" s="2">
        <f>(F9-F10)/(D10-D9)</f>
        <v>1674.11639602915</v>
      </c>
      <c r="H9" s="2">
        <f>LOG(G9)/LOG(EXP((1)))</f>
        <v>7.42304078031031</v>
      </c>
      <c r="I9" s="2">
        <f>F9-$I$28-$E$29*EXP(-D9/$E$28)</f>
        <v>122000.503983122</v>
      </c>
      <c r="J9" s="4">
        <f>(I9-I10)/(D10-D9)</f>
        <v>511.036890850064</v>
      </c>
      <c r="K9" s="2">
        <f>LOG(J9:J15)/LOG(EXP(1))</f>
        <v>6.23644178104224</v>
      </c>
      <c r="O9" s="2">
        <f t="shared" si="0"/>
        <v>39488525.2555742</v>
      </c>
      <c r="P9" s="2">
        <v>39333699.5479862</v>
      </c>
      <c r="Q9" s="12">
        <f t="shared" si="1"/>
        <v>0.00393621015483532</v>
      </c>
    </row>
    <row r="10" spans="1:17">
      <c r="A10" s="2">
        <v>8</v>
      </c>
      <c r="B10" s="2">
        <v>43</v>
      </c>
      <c r="C10" s="2">
        <v>2.55</v>
      </c>
      <c r="D10" s="4">
        <f>60*A10+B10</f>
        <v>523</v>
      </c>
      <c r="E10" s="6">
        <f>79.38-(C10+36)</f>
        <v>40.83</v>
      </c>
      <c r="F10" s="2">
        <f>E10*9.8/1000/0.052/PI()/25*100000000*4</f>
        <v>39189725.5379277</v>
      </c>
      <c r="G10" s="2">
        <f>(F10-F11)/(D11-D10)</f>
        <v>1599.71122287263</v>
      </c>
      <c r="H10" s="2">
        <f>LOG(G10)/LOG(EXP((1)))</f>
        <v>7.37757840623376</v>
      </c>
      <c r="I10" s="2">
        <f>F10-$I$28-$E$29*EXP(-D10/$E$28)</f>
        <v>78051.3313700163</v>
      </c>
      <c r="J10" s="4">
        <f>(I10-I11)/(D11-D10)</f>
        <v>483.931086590715</v>
      </c>
      <c r="K10" s="2">
        <f>LOG(J10:J16)/LOG(EXP(1))</f>
        <v>6.18194251350216</v>
      </c>
      <c r="O10" s="2">
        <f t="shared" si="0"/>
        <v>39354045.6847476</v>
      </c>
      <c r="P10" s="2">
        <v>39189725.5379277</v>
      </c>
      <c r="Q10" s="12">
        <f t="shared" si="1"/>
        <v>0.00419293946473166</v>
      </c>
    </row>
    <row r="11" spans="1:17">
      <c r="A11" s="2">
        <v>9</v>
      </c>
      <c r="B11" s="2">
        <v>13</v>
      </c>
      <c r="C11" s="2">
        <v>2.6</v>
      </c>
      <c r="D11" s="4">
        <f>60*A11+B11</f>
        <v>553</v>
      </c>
      <c r="E11" s="6">
        <f>79.38-(C11+36)</f>
        <v>40.78</v>
      </c>
      <c r="F11" s="2">
        <f>E11*9.8/1000/0.052/PI()/25*100000000*4</f>
        <v>39141734.2012415</v>
      </c>
      <c r="G11" s="2">
        <f>(F11-F12)/(D12-D11)</f>
        <v>1262.92991279399</v>
      </c>
      <c r="H11" s="2">
        <f>LOG(G11)/LOG(EXP((1)))</f>
        <v>7.14118962816938</v>
      </c>
      <c r="I11" s="2">
        <f>F11-$I$28-$E$29*EXP(-D11/$E$28)</f>
        <v>63533.3987722949</v>
      </c>
      <c r="J11" s="4">
        <f>(I11-I12)/(D12-D11)</f>
        <v>173.877095104796</v>
      </c>
      <c r="K11" s="2">
        <f>LOG(J11:J17)/LOG(EXP(1))</f>
        <v>5.15834869965941</v>
      </c>
      <c r="O11" s="2">
        <f t="shared" si="0"/>
        <v>39309590.8313243</v>
      </c>
      <c r="P11" s="2">
        <v>39141734.2012415</v>
      </c>
      <c r="Q11" s="12">
        <f t="shared" si="1"/>
        <v>0.0042884310955623</v>
      </c>
    </row>
    <row r="12" spans="1:17">
      <c r="A12" s="2">
        <v>9</v>
      </c>
      <c r="B12" s="2">
        <v>51</v>
      </c>
      <c r="C12" s="2">
        <v>2.65</v>
      </c>
      <c r="D12" s="4">
        <f>60*A12+B12</f>
        <v>591</v>
      </c>
      <c r="E12" s="6">
        <f>79.38-(C12+36)</f>
        <v>40.73</v>
      </c>
      <c r="F12" s="2">
        <f>E12*9.8/1000/0.052/PI()/25*100000000*4</f>
        <v>39093742.8645553</v>
      </c>
      <c r="G12" s="2">
        <f>(F12-F13)/(D13-D12)</f>
        <v>1073.28867988243</v>
      </c>
      <c r="H12" s="2">
        <f>LOG(G12)/LOG(EXP((1)))</f>
        <v>6.97848274641092</v>
      </c>
      <c r="I12" s="2">
        <f>F12-$I$28-$E$29*EXP(-D12/$E$28)</f>
        <v>56926.0691583126</v>
      </c>
      <c r="J12" s="4">
        <f>(I12-I13)/(D13-D12)</f>
        <v>110.435610081547</v>
      </c>
      <c r="K12" s="2">
        <f>LOG(J12:J18)/LOG(EXP(1))</f>
        <v>4.70443263691976</v>
      </c>
      <c r="O12" s="2">
        <f t="shared" si="0"/>
        <v>39255008.3499703</v>
      </c>
      <c r="P12" s="2">
        <v>39093742.8645553</v>
      </c>
      <c r="Q12" s="12">
        <f t="shared" si="1"/>
        <v>0.00412509710246169</v>
      </c>
    </row>
    <row r="13" spans="1:17">
      <c r="A13" s="2">
        <v>15</v>
      </c>
      <c r="B13" s="2">
        <v>4</v>
      </c>
      <c r="C13" s="2">
        <v>3</v>
      </c>
      <c r="D13" s="4">
        <f>60*A13+B13</f>
        <v>904</v>
      </c>
      <c r="E13" s="6">
        <f t="shared" ref="E13:E27" si="2">79.38-(C13+36)</f>
        <v>40.38</v>
      </c>
      <c r="F13" s="2">
        <f>E13*9.8/1000/0.052/PI()/25*100000000*4</f>
        <v>38757803.5077521</v>
      </c>
      <c r="G13" s="2">
        <f>(F13-F14)/(D14-D13)</f>
        <v>1230.54709451703</v>
      </c>
      <c r="H13" s="2">
        <f>LOG(G13)/LOG(EXP((1)))</f>
        <v>7.11521414176596</v>
      </c>
      <c r="I13" s="2">
        <f>F13-$I$28-$E$29*EXP(-D13/$E$28)</f>
        <v>22359.7232027885</v>
      </c>
      <c r="J13" s="4">
        <f>(I13-I14)/(D14-D13)</f>
        <v>383.047467481858</v>
      </c>
      <c r="K13" s="2">
        <f>LOG(J13:J21)/LOG(EXP(1))</f>
        <v>5.94815891748518</v>
      </c>
      <c r="O13" s="2">
        <f t="shared" si="0"/>
        <v>38869950.2764195</v>
      </c>
      <c r="P13" s="2">
        <v>38757803.5077521</v>
      </c>
      <c r="Q13" s="12">
        <f t="shared" si="1"/>
        <v>0.00289352745815199</v>
      </c>
    </row>
    <row r="14" s="1" customFormat="1" spans="1:17">
      <c r="A14" s="5">
        <v>15</v>
      </c>
      <c r="B14" s="5">
        <v>43</v>
      </c>
      <c r="C14" s="5">
        <v>3.05</v>
      </c>
      <c r="D14" s="6">
        <f t="shared" ref="D14:D23" si="3">60*A14+B14</f>
        <v>943</v>
      </c>
      <c r="E14" s="6">
        <f t="shared" si="2"/>
        <v>40.33</v>
      </c>
      <c r="F14" s="5">
        <f>E14*9.8/1000/0.052/PI()/25*100000000*4</f>
        <v>38709812.1710659</v>
      </c>
      <c r="G14" s="5">
        <f>(F14-F15)/(D15-D14)</f>
        <v>922.910320888059</v>
      </c>
      <c r="H14" s="5">
        <f>LOG(G14)/LOG(EXP((1)))</f>
        <v>6.82753206931449</v>
      </c>
      <c r="I14" s="5">
        <f>F14-$I$28-$E$29*EXP(-D14/$E$28)</f>
        <v>7420.87197099603</v>
      </c>
      <c r="J14" s="6"/>
      <c r="K14" s="5"/>
      <c r="L14" s="5"/>
      <c r="M14" s="5"/>
      <c r="N14" s="5"/>
      <c r="O14" s="2">
        <f t="shared" si="0"/>
        <v>38829029.6694206</v>
      </c>
      <c r="P14" s="5">
        <v>38709812.1710659</v>
      </c>
      <c r="Q14" s="12">
        <f t="shared" si="1"/>
        <v>0.00307977465320256</v>
      </c>
    </row>
    <row r="15" spans="1:17">
      <c r="A15" s="2">
        <v>16</v>
      </c>
      <c r="B15" s="2">
        <v>35</v>
      </c>
      <c r="C15" s="2">
        <v>3.1</v>
      </c>
      <c r="D15" s="7">
        <f t="shared" si="3"/>
        <v>995</v>
      </c>
      <c r="E15" s="6">
        <f t="shared" si="2"/>
        <v>40.28</v>
      </c>
      <c r="F15" s="6">
        <f>E15*9.8/1000/0.052/PI()/25*100000000*4</f>
        <v>38661820.8343798</v>
      </c>
      <c r="G15" s="6">
        <f>(F15-F16)/(D16-D15)</f>
        <v>738.328256710218</v>
      </c>
      <c r="H15" s="7">
        <f>LOG(G15)/LOG(EXP((1)))</f>
        <v>6.60438851799997</v>
      </c>
      <c r="I15" s="2">
        <f>F15-$E$29*EXP(-D15/$E$28)</f>
        <v>37533031.2201509</v>
      </c>
      <c r="O15" s="2">
        <f t="shared" si="0"/>
        <v>38776586.6551126</v>
      </c>
      <c r="P15" s="11">
        <v>38661820.8343798</v>
      </c>
      <c r="Q15" s="12">
        <f t="shared" si="1"/>
        <v>0.00296845358692469</v>
      </c>
    </row>
    <row r="16" spans="1:17">
      <c r="A16" s="2">
        <v>17</v>
      </c>
      <c r="B16" s="2">
        <v>40</v>
      </c>
      <c r="C16" s="2">
        <v>3.15</v>
      </c>
      <c r="D16" s="7">
        <f t="shared" si="3"/>
        <v>1060</v>
      </c>
      <c r="E16" s="6">
        <f t="shared" si="2"/>
        <v>40.23</v>
      </c>
      <c r="F16" s="6">
        <f>E16*9.8/1000/0.052/PI()/25*100000000*4</f>
        <v>38613829.4976936</v>
      </c>
      <c r="G16" s="6">
        <f>(F16-F17)/(D17-D16)</f>
        <v>716.288607256404</v>
      </c>
      <c r="H16" s="7">
        <f>LOG(G16)/LOG(EXP((1)))</f>
        <v>6.57408316850495</v>
      </c>
      <c r="I16" s="2">
        <f>F16-$E$29*EXP(-D16/$E$28)</f>
        <v>37536190.8695151</v>
      </c>
      <c r="O16" s="2">
        <f t="shared" si="0"/>
        <v>38714266.2943965</v>
      </c>
      <c r="P16" s="11">
        <v>38613829.4976936</v>
      </c>
      <c r="Q16" s="12">
        <f t="shared" si="1"/>
        <v>0.00260105765238645</v>
      </c>
    </row>
    <row r="17" spans="1:17">
      <c r="A17" s="2">
        <v>18</v>
      </c>
      <c r="B17" s="2">
        <v>47</v>
      </c>
      <c r="C17" s="2">
        <v>3.2</v>
      </c>
      <c r="D17" s="7">
        <f t="shared" si="3"/>
        <v>1127</v>
      </c>
      <c r="E17" s="6">
        <f t="shared" si="2"/>
        <v>40.18</v>
      </c>
      <c r="F17" s="6">
        <f>E17*9.8/1000/0.052/PI()/25*100000000*4</f>
        <v>38565838.1610074</v>
      </c>
      <c r="G17" s="6">
        <f>(F17-F18)/(D18-D17)</f>
        <v>738.328256710218</v>
      </c>
      <c r="H17" s="7">
        <f>LOG(G17)/LOG(EXP((1)))</f>
        <v>6.60438851799997</v>
      </c>
      <c r="I17" s="2">
        <f t="shared" ref="I17:I26" si="4">F17-$E$29*EXP(-D17/$E$28)</f>
        <v>37538499.5564798</v>
      </c>
      <c r="O17" s="2">
        <f t="shared" si="0"/>
        <v>38653569.4489999</v>
      </c>
      <c r="P17" s="11">
        <v>38565838.1610074</v>
      </c>
      <c r="Q17" s="12">
        <f t="shared" si="1"/>
        <v>0.0022748445820428</v>
      </c>
    </row>
    <row r="18" spans="1:17">
      <c r="A18" s="2">
        <v>19</v>
      </c>
      <c r="B18" s="2">
        <v>52</v>
      </c>
      <c r="C18" s="2">
        <v>3.25</v>
      </c>
      <c r="D18" s="7">
        <f t="shared" si="3"/>
        <v>1192</v>
      </c>
      <c r="E18" s="6">
        <f t="shared" si="2"/>
        <v>40.13</v>
      </c>
      <c r="F18" s="6">
        <f>E18*9.8/1000/0.052/PI()/25*100000000*4</f>
        <v>38517846.8243213</v>
      </c>
      <c r="G18" s="6">
        <f>(F18-F19)/(D19-D18)</f>
        <v>666.546342863598</v>
      </c>
      <c r="H18" s="7">
        <f>LOG(G18)/LOG(EXP((1)))</f>
        <v>6.50210966887987</v>
      </c>
      <c r="I18" s="2">
        <f t="shared" si="4"/>
        <v>37537061.9637037</v>
      </c>
      <c r="O18" s="2">
        <f t="shared" si="0"/>
        <v>38597907.6295189</v>
      </c>
      <c r="P18" s="11">
        <v>38517846.8243213</v>
      </c>
      <c r="Q18" s="12">
        <f t="shared" si="1"/>
        <v>0.00207853791939204</v>
      </c>
    </row>
    <row r="19" spans="1:17">
      <c r="A19" s="2">
        <v>21</v>
      </c>
      <c r="B19" s="2">
        <v>4</v>
      </c>
      <c r="C19" s="2">
        <v>3.3</v>
      </c>
      <c r="D19" s="7">
        <f t="shared" si="3"/>
        <v>1264</v>
      </c>
      <c r="E19" s="6">
        <f t="shared" si="2"/>
        <v>40.08</v>
      </c>
      <c r="F19" s="6">
        <f>E19*9.8/1000/0.052/PI()/25*100000000*4</f>
        <v>38469855.4876351</v>
      </c>
      <c r="G19" s="6">
        <f>(F19-F20)/(D20-D19)</f>
        <v>695.52661864006</v>
      </c>
      <c r="H19" s="7">
        <f>LOG(G19)/LOG(EXP((1)))</f>
        <v>6.54466928329835</v>
      </c>
      <c r="I19" s="2">
        <f t="shared" si="4"/>
        <v>37538179.3088963</v>
      </c>
      <c r="O19" s="2">
        <f t="shared" si="0"/>
        <v>38539722.6647888</v>
      </c>
      <c r="P19" s="11">
        <v>38469855.4876351</v>
      </c>
      <c r="Q19" s="12">
        <f t="shared" si="1"/>
        <v>0.00181615387601802</v>
      </c>
    </row>
    <row r="20" spans="1:17">
      <c r="A20" s="2">
        <v>22</v>
      </c>
      <c r="B20" s="2">
        <v>13</v>
      </c>
      <c r="C20" s="2">
        <v>3.35</v>
      </c>
      <c r="D20" s="7">
        <f t="shared" si="3"/>
        <v>1333</v>
      </c>
      <c r="E20" s="6">
        <f t="shared" si="2"/>
        <v>40.03</v>
      </c>
      <c r="F20" s="6">
        <f>E20*9.8/1000/0.052/PI()/25*100000000*4</f>
        <v>38421864.1509489</v>
      </c>
      <c r="G20" s="6">
        <f>(F20-F21)/(D21-D20)</f>
        <v>623.26411280752</v>
      </c>
      <c r="H20" s="7">
        <f>LOG(G20)/LOG(EXP((1)))</f>
        <v>6.43497036604224</v>
      </c>
      <c r="I20" s="2">
        <f t="shared" si="4"/>
        <v>37534941.4695548</v>
      </c>
      <c r="O20" s="2">
        <f t="shared" si="0"/>
        <v>38487169.3455228</v>
      </c>
      <c r="P20" s="11">
        <v>38421864.1509489</v>
      </c>
      <c r="Q20" s="12">
        <f t="shared" si="1"/>
        <v>0.00169968834196424</v>
      </c>
    </row>
    <row r="21" spans="1:17">
      <c r="A21" s="2">
        <v>23</v>
      </c>
      <c r="B21" s="2">
        <v>30</v>
      </c>
      <c r="C21" s="2">
        <v>3.4</v>
      </c>
      <c r="D21" s="7">
        <f t="shared" si="3"/>
        <v>1410</v>
      </c>
      <c r="E21" s="6">
        <f t="shared" si="2"/>
        <v>39.98</v>
      </c>
      <c r="F21" s="6">
        <f>E21*9.8/1000/0.052/PI()/25*100000000*4</f>
        <v>38373872.8142627</v>
      </c>
      <c r="G21" s="6">
        <f>(F21-F22)/(D22-D21)</f>
        <v>639.884489148855</v>
      </c>
      <c r="H21" s="7">
        <f>LOG(G21)/LOG(EXP((1)))</f>
        <v>6.4612876743593</v>
      </c>
      <c r="I21" s="2">
        <f t="shared" si="4"/>
        <v>37534359.1297054</v>
      </c>
      <c r="O21" s="2">
        <f t="shared" si="0"/>
        <v>38431983.9757717</v>
      </c>
      <c r="P21" s="11">
        <v>38373872.8142627</v>
      </c>
      <c r="Q21" s="12">
        <f t="shared" si="1"/>
        <v>0.00151434184895026</v>
      </c>
    </row>
    <row r="22" spans="1:17">
      <c r="A22" s="2">
        <v>24</v>
      </c>
      <c r="B22" s="2">
        <v>45</v>
      </c>
      <c r="C22" s="2">
        <v>3.45</v>
      </c>
      <c r="D22" s="7">
        <f t="shared" si="3"/>
        <v>1485</v>
      </c>
      <c r="E22" s="6">
        <f t="shared" si="2"/>
        <v>39.93</v>
      </c>
      <c r="F22" s="6">
        <f>E22*9.8/1000/0.052/PI()/25*100000000*4</f>
        <v>38325881.4775766</v>
      </c>
      <c r="G22" s="6">
        <f>(F22-F23)/(D23-D22)</f>
        <v>592.485638100976</v>
      </c>
      <c r="H22" s="7">
        <f>LOG(G22)/LOG(EXP((1)))</f>
        <v>6.38432663322348</v>
      </c>
      <c r="I22" s="2">
        <f t="shared" si="4"/>
        <v>37530107.9529399</v>
      </c>
      <c r="O22" s="2">
        <f t="shared" si="0"/>
        <v>38381509.0721604</v>
      </c>
      <c r="P22" s="11">
        <v>38325881.4775766</v>
      </c>
      <c r="Q22" s="12">
        <f t="shared" si="1"/>
        <v>0.00145143679516779</v>
      </c>
    </row>
    <row r="23" spans="1:17">
      <c r="A23" s="2">
        <v>26</v>
      </c>
      <c r="B23" s="2">
        <v>6</v>
      </c>
      <c r="C23" s="2">
        <v>3.5</v>
      </c>
      <c r="D23" s="7">
        <f t="shared" si="3"/>
        <v>1566</v>
      </c>
      <c r="E23" s="6">
        <f t="shared" si="2"/>
        <v>39.88</v>
      </c>
      <c r="F23" s="6">
        <f>E23*9.8/1000/0.052/PI()/25*100000000*4</f>
        <v>38277890.1408904</v>
      </c>
      <c r="G23" s="6">
        <f>(F23-F24)/(D24-D23)</f>
        <v>564.603961013696</v>
      </c>
      <c r="H23" s="7">
        <f>LOG(G23)/LOG(EXP((1)))</f>
        <v>6.33612453140529</v>
      </c>
      <c r="I23" s="2">
        <f t="shared" si="4"/>
        <v>37526799.8830931</v>
      </c>
      <c r="O23" s="2">
        <f t="shared" si="0"/>
        <v>38330377.7402437</v>
      </c>
      <c r="P23" s="11">
        <v>38277890.1408904</v>
      </c>
      <c r="Q23" s="12">
        <f t="shared" si="1"/>
        <v>0.0013712249854972</v>
      </c>
    </row>
    <row r="24" spans="1:17">
      <c r="A24" s="2">
        <v>27</v>
      </c>
      <c r="B24" s="2">
        <v>31</v>
      </c>
      <c r="C24" s="2">
        <v>3.55</v>
      </c>
      <c r="D24" s="7">
        <f>60*A24+B24</f>
        <v>1651</v>
      </c>
      <c r="E24" s="6">
        <f t="shared" si="2"/>
        <v>39.83</v>
      </c>
      <c r="F24" s="6">
        <f>E24*9.8/1000/0.052/PI()/25*100000000*4</f>
        <v>38229898.8042042</v>
      </c>
      <c r="G24" s="6">
        <f>(F24-F25)/(D25-D24)</f>
        <v>539.228502091732</v>
      </c>
      <c r="H24" s="7">
        <f>LOG(G24)/LOG(EXP((1)))</f>
        <v>6.29013941816347</v>
      </c>
      <c r="I24" s="2">
        <f t="shared" si="4"/>
        <v>37523003.0128081</v>
      </c>
      <c r="O24" s="2">
        <f t="shared" si="0"/>
        <v>38280231.039759</v>
      </c>
      <c r="P24" s="11">
        <v>38229898.8042042</v>
      </c>
      <c r="Q24" s="12">
        <f t="shared" si="1"/>
        <v>0.00131656732372123</v>
      </c>
    </row>
    <row r="25" spans="1:17">
      <c r="A25" s="2">
        <v>29</v>
      </c>
      <c r="B25" s="2">
        <v>0</v>
      </c>
      <c r="C25" s="2">
        <v>3.6</v>
      </c>
      <c r="D25" s="7">
        <f>60*A25+B25</f>
        <v>1740</v>
      </c>
      <c r="E25" s="6">
        <f t="shared" si="2"/>
        <v>39.78</v>
      </c>
      <c r="F25" s="6">
        <f>E25*9.8/1000/0.052/PI()/25*100000000*4</f>
        <v>38181907.4675181</v>
      </c>
      <c r="G25" s="6">
        <f>(F25-F26)/(D26-D25)</f>
        <v>436.284878965264</v>
      </c>
      <c r="H25" s="7">
        <f>LOG(G25)/LOG(EXP((1)))</f>
        <v>6.0782954221035</v>
      </c>
      <c r="I25" s="2">
        <f t="shared" si="4"/>
        <v>37518501.6318026</v>
      </c>
      <c r="O25" s="2">
        <f t="shared" si="0"/>
        <v>38231292.4927762</v>
      </c>
      <c r="P25" s="11">
        <v>38181907.4675181</v>
      </c>
      <c r="Q25" s="12">
        <f t="shared" si="1"/>
        <v>0.00129341430362466</v>
      </c>
    </row>
    <row r="26" spans="1:17">
      <c r="A26" s="2">
        <v>30</v>
      </c>
      <c r="B26" s="2">
        <v>50</v>
      </c>
      <c r="C26" s="2">
        <v>3.65</v>
      </c>
      <c r="D26" s="7">
        <f>60*A26+B26</f>
        <v>1850</v>
      </c>
      <c r="E26" s="6">
        <f t="shared" si="2"/>
        <v>39.73</v>
      </c>
      <c r="F26" s="6">
        <f>E26*9.8/1000/0.052/PI()/25*100000000*4</f>
        <v>38133916.1308319</v>
      </c>
      <c r="G26" s="6">
        <f>(F26-F27)/(D27-D26)</f>
        <v>410.18236483901</v>
      </c>
      <c r="H26" s="7">
        <f>LOG(G26)/LOG(EXP((1)))</f>
        <v>6.01660185309785</v>
      </c>
      <c r="I26" s="2">
        <f t="shared" si="4"/>
        <v>37520582.9550081</v>
      </c>
      <c r="O26" s="2">
        <f t="shared" si="0"/>
        <v>38175443.1278665</v>
      </c>
      <c r="P26" s="11">
        <v>38133916.1308319</v>
      </c>
      <c r="Q26" s="12">
        <f t="shared" si="1"/>
        <v>0.00108897803446468</v>
      </c>
    </row>
    <row r="27" spans="1:17">
      <c r="A27" s="2">
        <v>32</v>
      </c>
      <c r="B27" s="2">
        <v>47</v>
      </c>
      <c r="C27" s="2">
        <v>3.7</v>
      </c>
      <c r="D27" s="6">
        <f>60*A27+B27</f>
        <v>1967</v>
      </c>
      <c r="E27" s="6">
        <f t="shared" si="2"/>
        <v>39.68</v>
      </c>
      <c r="F27" s="6">
        <f>E27*9.8/1000/0.052/PI()/25*100000000*4</f>
        <v>38085924.7941457</v>
      </c>
      <c r="G27" s="6"/>
      <c r="H27" s="6"/>
      <c r="I27" s="2"/>
      <c r="J27" s="2"/>
      <c r="K27" s="2"/>
      <c r="O27" s="2">
        <f t="shared" si="0"/>
        <v>38121168.5401046</v>
      </c>
      <c r="P27" s="11">
        <v>38085924.7941457</v>
      </c>
      <c r="Q27" s="12">
        <f t="shared" si="1"/>
        <v>0.00092537456158356</v>
      </c>
    </row>
    <row r="28" spans="4:17">
      <c r="D28" s="8" t="s">
        <v>13</v>
      </c>
      <c r="E28" s="8">
        <f>-1/INDEX(LINEST(H16:H26,D16:D26,1,1),1,1)</f>
        <v>1401.65567090409</v>
      </c>
      <c r="F28" s="9"/>
      <c r="G28" s="2"/>
      <c r="H28" s="8" t="s">
        <v>14</v>
      </c>
      <c r="I28" s="8">
        <f>AVERAGE(I15:I26)</f>
        <v>37530938.2461382</v>
      </c>
      <c r="J28" s="8" t="s">
        <v>15</v>
      </c>
      <c r="K28" s="8">
        <f>-1/INDEX(LINEST(K7:K13,D7:D13,1,1),1,1)</f>
        <v>647.01384091654</v>
      </c>
      <c r="M28" s="8" t="s">
        <v>16</v>
      </c>
      <c r="N28" s="8">
        <f>-1/INDEX(LINEST(N2:N5,D2:D5,1,1),1,1)</f>
        <v>120.72210852603</v>
      </c>
      <c r="O28" s="11"/>
      <c r="P28" s="11"/>
      <c r="Q28" s="2"/>
    </row>
    <row r="29" spans="4:17">
      <c r="D29" s="8" t="s">
        <v>17</v>
      </c>
      <c r="E29" s="8">
        <f>EXP(INDEX(LINEST(H16:H26,D16:D26,1,1),1,2))*E28</f>
        <v>2295660.70951077</v>
      </c>
      <c r="H29" s="8"/>
      <c r="I29" s="8"/>
      <c r="J29" s="8" t="s">
        <v>18</v>
      </c>
      <c r="K29" s="8">
        <f>EXP(INDEX(LINEST(K7:K13,D7:D13,1,1),1,2))*K28</f>
        <v>543919.090009353</v>
      </c>
      <c r="M29" s="8" t="s">
        <v>19</v>
      </c>
      <c r="N29" s="8">
        <f>EXP(INDEX(LINEST(N2:N5,D2:D5,1,1),1,2))*N28</f>
        <v>999588.471794448</v>
      </c>
      <c r="Q29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learning_rate</dc:creator>
  <cp:lastModifiedBy>2021012539</cp:lastModifiedBy>
  <dcterms:created xsi:type="dcterms:W3CDTF">2022-10-27T18:26:08Z</dcterms:created>
  <dcterms:modified xsi:type="dcterms:W3CDTF">2022-10-27T21:05:45Z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8CED68D33D1BC079C05C5A631B0CBA7C</vt:lpwstr>
  </property>
  <property fmtid="{D5CDD505-2E9C-101B-9397-08002B2CF9AE}" pid="3" name="KSOProductBuildVer">
    <vt:lpwstr>2052-4.3.0.7281</vt:lpwstr>
  </property>
</Properties>
</file>