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il2\Desktop\RBootCamp_write\RBootCamp\hw\02-Homework\01-Excel\excel-challenge\"/>
    </mc:Choice>
  </mc:AlternateContent>
  <xr:revisionPtr revIDLastSave="0" documentId="13_ncr:1_{B7AD122D-FD27-46ED-887E-1496802FA475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KickStarter Data" sheetId="1" r:id="rId1"/>
    <sheet name="Category Stats" sheetId="2" r:id="rId2"/>
    <sheet name="Sub-Category Stats" sheetId="3" r:id="rId3"/>
    <sheet name=" Launch Date" sheetId="4" r:id="rId4"/>
    <sheet name="BONUS" sheetId="5" r:id="rId5"/>
    <sheet name="Bonus Statistical Analysis" sheetId="7" r:id="rId6"/>
  </sheets>
  <definedNames>
    <definedName name="_xlnm._FilterDatabase" localSheetId="0" hidden="1">'KickStarter Data'!$F$1:$F$4115</definedName>
  </definedNames>
  <calcPr calcId="191029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A2" i="7"/>
  <c r="D13" i="5"/>
  <c r="D12" i="5"/>
  <c r="D11" i="5"/>
  <c r="D10" i="5"/>
  <c r="D9" i="5"/>
  <c r="D8" i="5"/>
  <c r="D7" i="5"/>
  <c r="D6" i="5"/>
  <c r="D5" i="5"/>
  <c r="D4" i="5"/>
  <c r="D3" i="5"/>
  <c r="D2" i="5"/>
  <c r="C3" i="5"/>
  <c r="C4" i="5"/>
  <c r="C13" i="5"/>
  <c r="C12" i="5"/>
  <c r="C11" i="5"/>
  <c r="C10" i="5"/>
  <c r="C9" i="5"/>
  <c r="C8" i="5"/>
  <c r="C7" i="5"/>
  <c r="C6" i="5"/>
  <c r="C5" i="5"/>
  <c r="C2" i="5"/>
  <c r="B13" i="5"/>
  <c r="E13" i="5" s="1"/>
  <c r="B12" i="5"/>
  <c r="B11" i="5"/>
  <c r="B10" i="5"/>
  <c r="B9" i="5"/>
  <c r="B8" i="5"/>
  <c r="E8" i="5" s="1"/>
  <c r="B7" i="5"/>
  <c r="B6" i="5"/>
  <c r="B5" i="5"/>
  <c r="B4" i="5"/>
  <c r="B3" i="5"/>
  <c r="E3" i="5" s="1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" i="1"/>
  <c r="P3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5" i="5" l="1"/>
  <c r="H5" i="5" s="1"/>
  <c r="E12" i="5"/>
  <c r="G12" i="5" s="1"/>
  <c r="G5" i="5"/>
  <c r="G13" i="5"/>
  <c r="H8" i="5"/>
  <c r="G3" i="5"/>
  <c r="E2" i="5"/>
  <c r="H2" i="5" s="1"/>
  <c r="E10" i="5"/>
  <c r="H10" i="5" s="1"/>
  <c r="G8" i="5"/>
  <c r="E11" i="5"/>
  <c r="H11" i="5" s="1"/>
  <c r="H3" i="5"/>
  <c r="H13" i="5"/>
  <c r="E9" i="5"/>
  <c r="G9" i="5" s="1"/>
  <c r="E4" i="5"/>
  <c r="H4" i="5" s="1"/>
  <c r="F8" i="5"/>
  <c r="E6" i="5"/>
  <c r="H6" i="5" s="1"/>
  <c r="E7" i="5"/>
  <c r="F7" i="5" s="1"/>
  <c r="F13" i="5"/>
  <c r="F3" i="5"/>
  <c r="F11" i="5" l="1"/>
  <c r="F12" i="5"/>
  <c r="F5" i="5"/>
  <c r="G11" i="5"/>
  <c r="H12" i="5"/>
  <c r="G2" i="5"/>
  <c r="F2" i="5"/>
  <c r="F10" i="5"/>
  <c r="G10" i="5"/>
  <c r="G7" i="5"/>
  <c r="F6" i="5"/>
  <c r="H7" i="5"/>
  <c r="F4" i="5"/>
  <c r="F9" i="5"/>
  <c r="H9" i="5"/>
  <c r="G4" i="5"/>
  <c r="G6" i="5"/>
</calcChain>
</file>

<file path=xl/sharedStrings.xml><?xml version="1.0" encoding="utf-8"?>
<sst xmlns="http://schemas.openxmlformats.org/spreadsheetml/2006/main" count="33094" uniqueCount="8412">
  <si>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</si>
  <si>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</si>
  <si>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</si>
  <si>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</si>
  <si>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</si>
  <si>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</si>
  <si>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</si>
  <si>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</si>
  <si>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</si>
  <si>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</si>
  <si>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</si>
  <si>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</si>
  <si>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</si>
  <si>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</si>
  <si>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</si>
  <si>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</si>
  <si>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</si>
  <si>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</si>
  <si>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</si>
  <si>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</si>
  <si>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</si>
  <si>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</si>
  <si>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</si>
  <si>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</si>
  <si>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</si>
  <si>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</si>
  <si>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</si>
  <si>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</si>
  <si>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</si>
  <si>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</si>
  <si>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</si>
  <si>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</si>
  <si>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</si>
  <si>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</si>
  <si>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</si>
  <si>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</si>
  <si>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</si>
  <si>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</si>
  <si>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</si>
  <si>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</si>
  <si>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</si>
  <si>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</si>
  <si>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</si>
  <si>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</si>
  <si>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</si>
  <si>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</si>
  <si>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</si>
  <si>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</si>
  <si>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</si>
  <si>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</si>
  <si>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</si>
  <si>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</si>
  <si>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</si>
  <si>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</si>
  <si>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</si>
  <si>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</si>
  <si>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</si>
  <si>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</si>
  <si>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</si>
  <si>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</si>
  <si>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</si>
  <si>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</si>
  <si>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</si>
  <si>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</si>
  <si>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</si>
  <si>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</si>
  <si>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</si>
  <si>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</si>
  <si>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</si>
  <si>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</si>
  <si>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</si>
  <si>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</si>
  <si>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</si>
  <si>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</si>
  <si>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</si>
  <si>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</si>
  <si>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</si>
  <si>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</si>
  <si>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</si>
  <si>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</si>
  <si>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</si>
  <si>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</si>
  <si>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</si>
  <si>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</si>
  <si>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</si>
  <si>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</si>
  <si>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</si>
  <si>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</si>
  <si>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</si>
  <si>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</si>
  <si>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</si>
  <si>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</si>
  <si>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</si>
  <si>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</si>
  <si>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</si>
  <si>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</si>
  <si>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</si>
  <si>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</si>
  <si>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</si>
  <si>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</si>
  <si>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</si>
  <si>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</si>
  <si>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</si>
  <si>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</si>
  <si>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</si>
  <si>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</si>
  <si>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</si>
  <si>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</si>
  <si>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</si>
  <si>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</si>
  <si>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</si>
  <si>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</si>
  <si>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</si>
  <si>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</si>
  <si>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</si>
  <si>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</si>
  <si>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</si>
  <si>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</si>
  <si>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</si>
  <si>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</si>
  <si>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</si>
  <si>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</si>
  <si>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</si>
  <si>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</si>
  <si>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</si>
  <si>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</si>
  <si>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</si>
  <si>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</si>
  <si>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</si>
  <si>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</si>
  <si>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</si>
  <si>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</si>
  <si>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</si>
  <si>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</si>
  <si>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</si>
  <si>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</si>
  <si>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</si>
  <si>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</si>
  <si>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</si>
  <si>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</si>
  <si>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</si>
  <si>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</si>
  <si>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</si>
  <si>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</si>
  <si>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</si>
  <si>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</si>
  <si>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</si>
  <si>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</si>
  <si>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</si>
  <si>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</si>
  <si>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</si>
  <si>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</si>
  <si>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</si>
  <si>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</si>
  <si>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</si>
  <si>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</si>
  <si>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</si>
  <si>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</si>
  <si>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</si>
  <si>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</si>
  <si>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</si>
  <si>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</si>
  <si>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</si>
  <si>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</si>
  <si>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</si>
  <si>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</si>
  <si>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</si>
  <si>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</si>
  <si>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</si>
  <si>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</si>
  <si>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</si>
  <si>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</si>
  <si>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</si>
  <si>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</si>
  <si>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</si>
  <si>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</si>
  <si>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</si>
  <si>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</si>
  <si>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</si>
  <si>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</si>
  <si>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</si>
  <si>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</si>
  <si>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</si>
  <si>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</si>
  <si>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</si>
  <si>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</si>
  <si>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</si>
  <si>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</si>
  <si>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</si>
  <si>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</si>
  <si>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</si>
  <si>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</si>
  <si>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</si>
  <si>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</si>
  <si>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</si>
  <si>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</si>
  <si>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</si>
  <si>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</si>
  <si>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</si>
  <si>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</si>
  <si>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</si>
  <si>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</si>
  <si>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</si>
  <si>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</si>
  <si>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</si>
  <si>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</si>
  <si>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</si>
  <si>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</si>
  <si>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</si>
  <si>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</si>
  <si>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</si>
  <si>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</si>
  <si>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</si>
  <si>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</si>
  <si>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</si>
  <si>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</si>
  <si>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</si>
  <si>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</si>
  <si>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</si>
  <si>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</si>
  <si>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</si>
  <si>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</si>
  <si>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</si>
  <si>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</si>
  <si>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</si>
  <si>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</si>
  <si>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</si>
  <si>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</si>
  <si>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</si>
  <si>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</si>
  <si>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</si>
  <si>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</si>
  <si>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</si>
  <si>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</si>
  <si>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</si>
  <si>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</si>
  <si>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</si>
  <si>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</si>
  <si>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</si>
  <si>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</si>
  <si>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</si>
  <si>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</si>
  <si>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</si>
  <si>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</si>
  <si>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</si>
  <si>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</si>
  <si>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</si>
  <si>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</si>
  <si>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</si>
  <si>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</si>
  <si>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</si>
  <si>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</si>
  <si>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</si>
  <si>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</si>
  <si>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</si>
  <si>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</si>
  <si>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</si>
  <si>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</si>
  <si>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</si>
  <si>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</si>
  <si>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</si>
  <si>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</si>
  <si>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</si>
  <si>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</si>
  <si>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</si>
  <si>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</si>
  <si>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</si>
  <si>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</si>
  <si>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</si>
  <si>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</si>
  <si>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</si>
  <si>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</si>
  <si>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</si>
  <si>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</si>
  <si>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</si>
  <si>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</si>
  <si>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</si>
  <si>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</si>
  <si>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</si>
  <si>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</si>
  <si>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</si>
  <si>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</si>
  <si>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</si>
  <si>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</si>
  <si>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</si>
  <si>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</si>
  <si>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</si>
  <si>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</si>
  <si>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</si>
  <si>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</si>
  <si>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</si>
  <si>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</si>
  <si>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</si>
  <si>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</si>
  <si>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</si>
  <si>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</si>
  <si>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</si>
  <si>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</si>
  <si>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</si>
  <si>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</si>
  <si>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</si>
  <si>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</si>
  <si>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</si>
  <si>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</si>
  <si>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</si>
  <si>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</si>
  <si>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</si>
  <si>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</si>
  <si>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</si>
  <si>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</si>
  <si>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</si>
  <si>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</si>
  <si>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</si>
  <si>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</si>
  <si>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</si>
  <si>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</si>
  <si>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</si>
  <si>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</si>
  <si>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</si>
  <si>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</si>
  <si>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</si>
  <si>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</si>
  <si>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</si>
  <si>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</si>
  <si>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</si>
  <si>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</si>
  <si>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</si>
  <si>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</si>
  <si>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</si>
  <si>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</si>
  <si>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</si>
  <si>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</si>
  <si>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</si>
  <si>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</si>
  <si>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</si>
  <si>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</si>
  <si>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</si>
  <si>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</si>
  <si>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</si>
  <si>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</si>
  <si>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</si>
  <si>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</si>
  <si>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</si>
  <si>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</si>
  <si>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</si>
  <si>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</si>
  <si>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</si>
  <si>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</si>
  <si>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</si>
  <si>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</si>
  <si>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</si>
  <si>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</si>
  <si>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</si>
  <si>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</si>
  <si>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</si>
  <si>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</si>
  <si>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</si>
  <si>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</si>
  <si>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</si>
  <si>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</si>
  <si>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</si>
  <si>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</si>
  <si>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</si>
  <si>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</si>
  <si>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</si>
  <si>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</si>
  <si>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</si>
  <si>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</si>
  <si>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</si>
  <si>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</si>
  <si>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</si>
  <si>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</si>
  <si>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</si>
  <si>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</si>
  <si>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</si>
  <si>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</si>
  <si>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</si>
  <si>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</si>
  <si>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</si>
  <si>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</si>
  <si>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</si>
  <si>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</si>
  <si>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</si>
  <si>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</si>
  <si>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</si>
  <si>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</si>
  <si>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</si>
  <si>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</si>
  <si>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</si>
  <si>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</si>
  <si>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</si>
  <si>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</si>
  <si>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</si>
  <si>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</si>
  <si>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</si>
  <si>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</si>
  <si>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</si>
  <si>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</si>
  <si>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</si>
  <si>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</si>
  <si>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</si>
  <si>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</si>
  <si>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</si>
  <si>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</si>
  <si>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</si>
  <si>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</si>
  <si>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</si>
  <si>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</si>
  <si>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</si>
  <si>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</si>
  <si>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</si>
  <si>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</si>
  <si>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</si>
  <si>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</si>
  <si>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</si>
  <si>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</si>
  <si>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</si>
  <si>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</si>
  <si>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</si>
  <si>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</si>
  <si>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</si>
  <si>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</si>
  <si>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</si>
  <si>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</si>
  <si>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</si>
  <si>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</si>
  <si>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</si>
  <si>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</si>
  <si>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</si>
  <si>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</si>
  <si>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</si>
  <si>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</si>
  <si>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</si>
  <si>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</si>
  <si>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</si>
  <si>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</si>
  <si>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</si>
  <si>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</si>
  <si>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</si>
  <si>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</si>
  <si>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</si>
  <si>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</si>
  <si>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</si>
  <si>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</si>
  <si>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</si>
  <si>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</si>
  <si>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</si>
  <si>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</si>
  <si>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</si>
  <si>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</si>
  <si>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</si>
  <si>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</si>
  <si>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</si>
  <si>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</si>
  <si>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</si>
  <si>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</si>
  <si>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</si>
  <si>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</si>
  <si>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</si>
  <si>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</si>
  <si>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</si>
  <si>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</si>
  <si>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</si>
  <si>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</si>
  <si>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</si>
  <si>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</si>
  <si>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</si>
  <si>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</si>
  <si>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</si>
  <si>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</si>
  <si>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</si>
  <si>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</si>
  <si>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</si>
  <si>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</si>
  <si>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</si>
  <si>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</si>
  <si>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</si>
  <si>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</si>
  <si>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</si>
  <si>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</si>
  <si>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</si>
  <si>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</si>
  <si>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</si>
  <si>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</si>
  <si>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</si>
  <si>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</si>
  <si>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</si>
  <si>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</si>
  <si>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</si>
  <si>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</si>
  <si>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</si>
  <si>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</si>
  <si>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</si>
  <si>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</si>
  <si>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</si>
  <si>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</si>
  <si>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</si>
  <si>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</si>
  <si>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</si>
  <si>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</si>
  <si>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</si>
  <si>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</si>
  <si>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</si>
  <si>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</si>
  <si>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</si>
  <si>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</si>
  <si>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</si>
  <si>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</si>
  <si>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</si>
  <si>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</si>
  <si>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</si>
  <si>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</si>
  <si>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</si>
  <si>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</si>
  <si>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</si>
  <si>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</si>
  <si>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</si>
  <si>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</si>
  <si>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</si>
  <si>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</si>
  <si>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</si>
  <si>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</si>
  <si>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</si>
  <si>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</si>
  <si>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</si>
  <si>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</si>
  <si>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</si>
  <si>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</si>
  <si>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</si>
  <si>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</si>
  <si>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</si>
  <si>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</si>
  <si>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</si>
  <si>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</si>
  <si>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</si>
  <si>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</si>
  <si>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</si>
  <si>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</si>
  <si>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</si>
  <si>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</si>
  <si>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</si>
  <si>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</si>
  <si>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</si>
  <si>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</si>
  <si>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</si>
  <si>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</si>
  <si>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</si>
  <si>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</si>
  <si>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</si>
  <si>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</si>
  <si>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</si>
  <si>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</si>
  <si>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</si>
  <si>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</si>
  <si>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</si>
  <si>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</si>
  <si>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</si>
  <si>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</si>
  <si>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</si>
  <si>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</si>
  <si>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</si>
  <si>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</si>
  <si>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</si>
  <si>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</si>
  <si>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</si>
  <si>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</si>
  <si>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</si>
  <si>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</si>
  <si>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</si>
  <si>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</si>
  <si>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</si>
  <si>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</si>
  <si>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</si>
  <si>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</si>
  <si>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</si>
  <si>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</si>
  <si>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</si>
  <si>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</si>
  <si>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</si>
  <si>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</si>
  <si>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</si>
  <si>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</si>
  <si>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</si>
  <si>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</si>
  <si>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</si>
  <si>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</si>
  <si>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</si>
  <si>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</si>
  <si>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</si>
  <si>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</si>
  <si>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</si>
  <si>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</si>
  <si>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</si>
  <si>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</si>
  <si>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</si>
  <si>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</si>
  <si>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</si>
  <si>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</si>
  <si>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</si>
  <si>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</si>
  <si>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</si>
  <si>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</si>
  <si>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</si>
  <si>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</si>
  <si>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</si>
  <si>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</si>
  <si>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</si>
  <si>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</si>
  <si>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</si>
  <si>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</si>
  <si>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</si>
  <si>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</si>
  <si>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</si>
  <si>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</si>
  <si>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</si>
  <si>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</si>
  <si>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</si>
  <si>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</si>
  <si>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</si>
  <si>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</si>
  <si>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</si>
  <si>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</si>
  <si>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</si>
  <si>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</si>
  <si>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</si>
  <si>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</si>
  <si>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</si>
  <si>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</si>
  <si>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</si>
  <si>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</si>
  <si>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</si>
  <si>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</si>
  <si>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</si>
  <si>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</si>
  <si>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</si>
  <si>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</si>
  <si>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</si>
  <si>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</si>
  <si>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</si>
  <si>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</si>
  <si>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</si>
  <si>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</si>
  <si>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</si>
  <si>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</si>
  <si>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</si>
  <si>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</si>
  <si>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</si>
  <si>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</si>
  <si>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</si>
  <si>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</si>
  <si>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</si>
  <si>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</si>
  <si>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</si>
  <si>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</si>
  <si>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</si>
  <si>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</si>
  <si>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</si>
  <si>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</si>
  <si>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</si>
  <si>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</si>
  <si>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</si>
  <si>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</si>
  <si>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</si>
  <si>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</si>
  <si>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</si>
  <si>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</si>
  <si>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</si>
  <si>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</si>
  <si>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</si>
  <si>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</si>
  <si>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</si>
  <si>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</si>
  <si>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</si>
  <si>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</si>
  <si>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</si>
  <si>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</si>
  <si>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</si>
  <si>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</si>
  <si>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</si>
  <si>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</si>
  <si>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</si>
  <si>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</si>
  <si>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</si>
  <si>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</si>
  <si>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</si>
  <si>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</si>
  <si>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</si>
  <si>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</si>
  <si>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</si>
  <si>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</si>
  <si>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</si>
  <si>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</si>
  <si>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</si>
  <si>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</si>
  <si>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</si>
  <si>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</si>
  <si>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</si>
  <si>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</si>
  <si>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</si>
  <si>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</si>
  <si>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</si>
  <si>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</si>
  <si>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</si>
  <si>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</si>
  <si>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</si>
  <si>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</si>
  <si>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</si>
  <si>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</si>
  <si>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</si>
  <si>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</si>
  <si>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</si>
  <si>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</si>
  <si>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</si>
  <si>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</si>
  <si>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</si>
  <si>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</si>
  <si>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</si>
  <si>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</si>
  <si>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</si>
  <si>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</si>
  <si>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</si>
  <si>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</si>
  <si>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</si>
  <si>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</si>
  <si>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</si>
  <si>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</si>
  <si>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</si>
  <si>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</si>
  <si>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</si>
  <si>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</si>
  <si>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</si>
  <si>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</si>
  <si>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</si>
  <si>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</si>
  <si>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</si>
  <si>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</si>
  <si>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</si>
  <si>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</si>
  <si>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</si>
  <si>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</si>
  <si>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</si>
  <si>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</si>
  <si>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</si>
  <si>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</si>
  <si>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</si>
  <si>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</si>
  <si>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</si>
  <si>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</si>
  <si>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</si>
  <si>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</si>
  <si>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</si>
  <si>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</si>
  <si>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</si>
  <si>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</si>
  <si>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</si>
  <si>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</si>
  <si>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</si>
  <si>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</si>
  <si>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</si>
  <si>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</si>
  <si>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</si>
  <si>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</si>
  <si>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</si>
  <si>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</si>
  <si>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</si>
  <si>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</si>
  <si>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</si>
  <si>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</si>
  <si>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</si>
  <si>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</si>
  <si>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</si>
  <si>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</si>
  <si>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</si>
  <si>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</si>
  <si>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</si>
  <si>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</si>
  <si>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</si>
  <si>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</si>
  <si>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</si>
  <si>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</si>
  <si>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</si>
  <si>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</si>
  <si>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</si>
  <si>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</si>
  <si>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</si>
  <si>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</si>
  <si>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</si>
  <si>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</si>
  <si>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</si>
  <si>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</si>
  <si>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</si>
  <si>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</si>
  <si>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</si>
  <si>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</si>
  <si>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</si>
  <si>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</si>
  <si>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</si>
  <si>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</si>
  <si>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</si>
  <si>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</si>
  <si>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</si>
  <si>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</si>
  <si>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</si>
  <si>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</si>
  <si>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</si>
  <si>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</si>
  <si>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</si>
  <si>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</si>
  <si>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</si>
  <si>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</si>
  <si>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</si>
  <si>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</si>
  <si>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</si>
  <si>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</si>
  <si>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</si>
  <si>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</si>
  <si>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</si>
  <si>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</si>
  <si>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</si>
  <si>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</si>
  <si>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</si>
  <si>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</si>
  <si>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</si>
  <si>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</si>
  <si>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</si>
  <si>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</si>
  <si>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</si>
  <si>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</si>
  <si>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</si>
  <si>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</si>
  <si>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</si>
  <si>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</si>
  <si>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</si>
  <si>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</si>
  <si>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</si>
  <si>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</si>
  <si>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</si>
  <si>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</si>
  <si>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</si>
  <si>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</si>
  <si>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</si>
  <si>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</si>
  <si>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</si>
  <si>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</si>
  <si>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</si>
  <si>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</si>
  <si>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</si>
  <si>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</si>
  <si>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</si>
  <si>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</si>
  <si>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</si>
  <si>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</si>
  <si>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</si>
  <si>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</si>
  <si>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</si>
  <si>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</si>
  <si>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</si>
  <si>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</si>
  <si>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</si>
  <si>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</si>
  <si>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</si>
  <si>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</si>
  <si>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</si>
  <si>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</si>
  <si>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</si>
  <si>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</si>
  <si>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</si>
  <si>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</si>
  <si>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</si>
  <si>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</si>
  <si>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</si>
  <si>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</si>
  <si>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</si>
  <si>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</si>
  <si>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</si>
  <si>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</si>
  <si>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</si>
  <si>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</si>
  <si>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</si>
  <si>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</si>
  <si>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</si>
  <si>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</si>
  <si>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</si>
  <si>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</si>
  <si>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</si>
  <si>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</si>
  <si>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</si>
  <si>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</si>
  <si>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</si>
  <si>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</si>
  <si>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</si>
  <si>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</si>
  <si>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</si>
  <si>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</si>
  <si>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</si>
  <si>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</si>
  <si>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</si>
  <si>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</si>
  <si>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</si>
  <si>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</si>
  <si>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</si>
  <si>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</si>
  <si>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</si>
  <si>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</si>
  <si>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</si>
  <si>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</si>
  <si>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</si>
  <si>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</si>
  <si>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</si>
  <si>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</si>
  <si>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</si>
  <si>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</si>
  <si>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</si>
  <si>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</si>
  <si>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</si>
  <si>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</si>
  <si>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</si>
  <si>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</si>
  <si>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</si>
  <si>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</si>
  <si>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</si>
  <si>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</si>
  <si>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</si>
  <si>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</si>
  <si>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</si>
  <si>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</si>
  <si>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</si>
  <si>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</si>
  <si>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</si>
  <si>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</si>
  <si>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</si>
  <si>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</si>
  <si>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</si>
  <si>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</si>
  <si>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</si>
  <si>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</si>
  <si>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</si>
  <si>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</si>
  <si>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</si>
  <si>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</si>
  <si>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</si>
  <si>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</si>
  <si>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</si>
  <si>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</si>
  <si>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</si>
  <si>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</si>
  <si>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</si>
  <si>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</si>
  <si>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</si>
  <si>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</si>
  <si>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</si>
  <si>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</si>
  <si>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</si>
  <si>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</si>
  <si>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</si>
  <si>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</si>
  <si>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</si>
  <si>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</si>
  <si>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</si>
  <si>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</si>
  <si>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</si>
  <si>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</si>
  <si>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</si>
  <si>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</si>
  <si>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</si>
  <si>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</si>
  <si>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</si>
  <si>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</si>
  <si>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</si>
  <si>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</si>
  <si>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</si>
  <si>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</si>
  <si>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</si>
  <si>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</si>
  <si>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</si>
  <si>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</si>
  <si>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</si>
  <si>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</si>
  <si>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</si>
  <si>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</si>
  <si>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</si>
  <si>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</si>
  <si>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</si>
  <si>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</si>
  <si>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</si>
  <si>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</si>
  <si>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</si>
  <si>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</si>
  <si>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</si>
  <si>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</si>
  <si>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</si>
  <si>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</si>
  <si>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</si>
  <si>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</si>
  <si>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</si>
  <si>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</si>
  <si>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</si>
  <si>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</si>
  <si>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</si>
  <si>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</si>
  <si>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</si>
  <si>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</si>
  <si>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</si>
  <si>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</si>
  <si>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</si>
  <si>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</si>
  <si>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</si>
  <si>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</si>
  <si>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</si>
  <si>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</si>
  <si>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</si>
  <si>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</si>
  <si>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</si>
  <si>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</si>
  <si>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</si>
  <si>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</si>
  <si>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</si>
  <si>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</si>
  <si>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</si>
  <si>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</si>
  <si>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</si>
  <si>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</si>
  <si>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</si>
  <si>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</si>
  <si>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</si>
  <si>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</si>
  <si>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</si>
  <si>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</si>
  <si>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</si>
  <si>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</si>
  <si>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</si>
  <si>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</si>
  <si>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</si>
  <si>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</si>
  <si>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</si>
  <si>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</si>
  <si>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</si>
  <si>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</si>
  <si>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</si>
  <si>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</si>
  <si>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</si>
  <si>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</si>
  <si>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</si>
  <si>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</si>
  <si>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</si>
  <si>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</si>
  <si>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</si>
  <si>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</si>
  <si>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</si>
  <si>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</si>
  <si>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</si>
  <si>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</si>
  <si>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</si>
  <si>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</si>
  <si>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</si>
  <si>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</si>
  <si>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</si>
  <si>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</si>
  <si>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</si>
  <si>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</si>
  <si>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</si>
  <si>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</si>
  <si>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</si>
  <si>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</si>
  <si>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</si>
  <si>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</si>
  <si>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</si>
  <si>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</si>
  <si>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</si>
  <si>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</si>
  <si>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</si>
  <si>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</si>
  <si>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</si>
  <si>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</si>
  <si>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</si>
  <si>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</si>
  <si>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</si>
  <si>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</si>
  <si>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</si>
  <si>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</si>
  <si>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</si>
  <si>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</si>
  <si>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</si>
  <si>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</si>
  <si>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</si>
  <si>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</si>
  <si>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</si>
  <si>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</si>
  <si>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</si>
  <si>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</si>
  <si>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</si>
  <si>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</si>
  <si>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</si>
  <si>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</si>
  <si>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</si>
  <si>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</si>
  <si>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</si>
  <si>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</si>
  <si>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</si>
  <si>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</si>
  <si>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</si>
  <si>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</si>
  <si>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</si>
  <si>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</si>
  <si>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</si>
  <si>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</si>
  <si>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</si>
  <si>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</si>
  <si>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</si>
  <si>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</si>
  <si>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</si>
  <si>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</si>
  <si>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</si>
  <si>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</si>
  <si>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</si>
  <si>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</si>
  <si>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</si>
  <si>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</si>
  <si>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</si>
  <si>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</si>
  <si>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</si>
  <si>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</si>
  <si>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</si>
  <si>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</si>
  <si>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</si>
  <si>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</si>
  <si>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</si>
  <si>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</si>
  <si>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</si>
  <si>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</si>
  <si>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</si>
  <si>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</si>
  <si>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</si>
  <si>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</si>
  <si>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</si>
  <si>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</si>
  <si>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</si>
  <si>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</si>
  <si>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</si>
  <si>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</si>
  <si>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</si>
  <si>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</si>
  <si>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</si>
  <si>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</si>
  <si>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</si>
  <si>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</si>
  <si>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</si>
  <si>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</si>
  <si>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</si>
  <si>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</si>
  <si>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</si>
  <si>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</si>
  <si>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</si>
  <si>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</si>
  <si>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</si>
  <si>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</si>
  <si>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</si>
  <si>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</si>
  <si>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</si>
  <si>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</si>
  <si>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</si>
  <si>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</si>
  <si>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</si>
  <si>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</si>
  <si>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</si>
  <si>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</si>
  <si>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</si>
  <si>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</si>
  <si>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</si>
  <si>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</si>
  <si>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</si>
  <si>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</si>
  <si>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</si>
  <si>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</si>
  <si>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</si>
  <si>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</si>
  <si>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</si>
  <si>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</si>
  <si>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</si>
  <si>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</si>
  <si>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</si>
  <si>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</si>
  <si>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</si>
  <si>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</si>
  <si>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</si>
  <si>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</si>
  <si>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</si>
  <si>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</si>
  <si>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</si>
  <si>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</si>
  <si>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</si>
  <si>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</si>
  <si>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</si>
  <si>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</si>
  <si>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</si>
  <si>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</si>
  <si>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</si>
  <si>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</si>
  <si>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</si>
  <si>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</si>
  <si>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</si>
  <si>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</si>
  <si>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</si>
  <si>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</si>
  <si>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</si>
  <si>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</si>
  <si>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</si>
  <si>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</si>
  <si>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</si>
  <si>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</si>
  <si>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</si>
  <si>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</si>
  <si>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</si>
  <si>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</si>
  <si>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</si>
  <si>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</si>
  <si>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</si>
  <si>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</si>
  <si>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</si>
  <si>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</si>
  <si>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</si>
  <si>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</si>
  <si>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</si>
  <si>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</si>
  <si>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</si>
  <si>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</si>
  <si>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</si>
  <si>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</si>
  <si>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</si>
  <si>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</si>
  <si>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</si>
  <si>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</si>
  <si>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</si>
  <si>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</si>
  <si>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</si>
  <si>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</si>
  <si>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</si>
  <si>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</si>
  <si>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</si>
  <si>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</si>
  <si>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</si>
  <si>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</si>
  <si>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</si>
  <si>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</si>
  <si>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</si>
  <si>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</si>
  <si>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</si>
  <si>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</si>
  <si>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</si>
  <si>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</si>
  <si>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</si>
  <si>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</si>
  <si>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</si>
  <si>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</si>
  <si>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</si>
  <si>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</si>
  <si>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</si>
  <si>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</si>
  <si>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</si>
  <si>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</si>
  <si>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</si>
  <si>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</si>
  <si>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</si>
  <si>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</si>
  <si>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</si>
  <si>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</si>
  <si>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</si>
  <si>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</si>
  <si>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</si>
  <si>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</si>
  <si>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</si>
  <si>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</si>
  <si>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</si>
  <si>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</si>
  <si>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</si>
  <si>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</si>
  <si>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</si>
  <si>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</si>
  <si>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</si>
  <si>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</si>
  <si>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</si>
  <si>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</si>
  <si>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</si>
  <si>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</si>
  <si>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</si>
  <si>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</si>
  <si>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</si>
  <si>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</si>
  <si>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</si>
  <si>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</si>
  <si>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</si>
  <si>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</si>
  <si>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</si>
  <si>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</si>
  <si>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</si>
  <si>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</si>
  <si>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</si>
  <si>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</si>
  <si>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</si>
  <si>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</si>
  <si>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</si>
  <si>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</si>
  <si>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</si>
  <si>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</si>
  <si>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</si>
  <si>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</si>
  <si>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</si>
  <si>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</si>
  <si>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</si>
  <si>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</si>
  <si>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</si>
  <si>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</si>
  <si>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</si>
  <si>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</si>
  <si>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</si>
  <si>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</si>
  <si>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</si>
  <si>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</si>
  <si>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</si>
  <si>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</si>
  <si>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</si>
  <si>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</si>
  <si>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</si>
  <si>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</si>
  <si>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</si>
  <si>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</si>
  <si>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</si>
  <si>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</si>
  <si>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</si>
  <si>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</si>
  <si>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</si>
  <si>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</si>
  <si>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</si>
  <si>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</si>
  <si>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</si>
  <si>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</si>
  <si>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</si>
  <si>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</si>
  <si>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</si>
  <si>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</si>
  <si>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</si>
  <si>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</si>
  <si>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</si>
  <si>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</si>
  <si>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</si>
  <si>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</si>
  <si>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</si>
  <si>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</si>
  <si>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</si>
  <si>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</si>
  <si>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</si>
  <si>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</si>
  <si>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</si>
  <si>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</si>
  <si>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</si>
  <si>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</si>
  <si>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</si>
  <si>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</si>
  <si>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</si>
  <si>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</si>
  <si>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</si>
  <si>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</si>
  <si>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</si>
  <si>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</si>
  <si>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</si>
  <si>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</si>
  <si>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</si>
  <si>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</si>
  <si>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</si>
  <si>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</si>
  <si>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</si>
  <si>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</si>
  <si>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</si>
  <si>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</si>
  <si>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</si>
  <si>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</si>
  <si>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</si>
  <si>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</si>
  <si>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</si>
  <si>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</si>
  <si>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</si>
  <si>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</si>
  <si>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</si>
  <si>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</si>
  <si>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</si>
  <si>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</si>
  <si>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</si>
  <si>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</si>
  <si>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</si>
  <si>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</si>
  <si>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</si>
  <si>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</si>
  <si>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</si>
  <si>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</si>
  <si>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</si>
  <si>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</si>
  <si>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</si>
  <si>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</si>
  <si>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</si>
  <si>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</si>
  <si>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</si>
  <si>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</si>
  <si>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</si>
  <si>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</si>
  <si>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</si>
  <si>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</si>
  <si>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</si>
  <si>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</si>
  <si>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</si>
  <si>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</si>
  <si>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</si>
  <si>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</si>
  <si>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</si>
  <si>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</si>
  <si>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</si>
  <si>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</si>
  <si>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</si>
  <si>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</si>
  <si>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</si>
  <si>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</si>
  <si>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</si>
  <si>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</si>
  <si>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</si>
  <si>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</si>
  <si>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</si>
  <si>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</si>
  <si>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</si>
  <si>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</si>
  <si>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</si>
  <si>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</si>
  <si>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</si>
  <si>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</si>
  <si>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</si>
  <si>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</si>
  <si>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</si>
  <si>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</si>
  <si>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</si>
  <si>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</si>
  <si>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</si>
  <si>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</si>
  <si>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</si>
  <si>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</si>
  <si>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</si>
  <si>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</si>
  <si>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</si>
  <si>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</si>
  <si>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</si>
  <si>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</si>
  <si>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</si>
  <si>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</si>
  <si>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</si>
  <si>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</si>
  <si>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</si>
  <si>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</si>
  <si>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</si>
  <si>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</si>
  <si>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</si>
  <si>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</si>
  <si>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</si>
  <si>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</si>
  <si>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</si>
  <si>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</si>
  <si>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</si>
  <si>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</si>
  <si>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</si>
  <si>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</si>
  <si>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</si>
  <si>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</si>
  <si>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</si>
  <si>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</si>
  <si>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</si>
  <si>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</si>
  <si>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</si>
  <si>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</si>
  <si>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</si>
  <si>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</si>
  <si>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</si>
  <si>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</si>
  <si>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</si>
  <si>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</si>
  <si>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</si>
  <si>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</si>
  <si>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</si>
  <si>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</si>
  <si>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</si>
  <si>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</si>
  <si>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</si>
  <si>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</si>
  <si>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</si>
  <si>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</si>
  <si>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</si>
  <si>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</si>
  <si>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</si>
  <si>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</si>
  <si>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</si>
  <si>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</si>
  <si>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</si>
  <si>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</si>
  <si>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</si>
  <si>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</si>
  <si>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</si>
  <si>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</si>
  <si>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</si>
  <si>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</si>
  <si>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</si>
  <si>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</si>
  <si>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</si>
  <si>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</si>
  <si>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</si>
  <si>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</si>
  <si>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</si>
  <si>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</si>
  <si>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</si>
  <si>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</si>
  <si>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</si>
  <si>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</si>
  <si>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</si>
  <si>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</si>
  <si>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</si>
  <si>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</si>
  <si>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</si>
  <si>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</si>
  <si>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</si>
  <si>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</si>
  <si>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</si>
  <si>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</si>
  <si>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</si>
  <si>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</si>
  <si>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</si>
  <si>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</si>
  <si>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</si>
  <si>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</si>
  <si>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</si>
  <si>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</si>
  <si>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</si>
  <si>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</si>
  <si>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</si>
  <si>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</si>
  <si>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</si>
  <si>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</si>
  <si>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</si>
  <si>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</si>
  <si>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</si>
  <si>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</si>
  <si>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</si>
  <si>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</si>
  <si>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</si>
  <si>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</si>
  <si>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</si>
  <si>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</si>
  <si>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</si>
  <si>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</si>
  <si>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</si>
  <si>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</si>
  <si>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</si>
  <si>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</si>
  <si>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</si>
  <si>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</si>
  <si>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</si>
  <si>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</si>
  <si>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</si>
  <si>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</si>
  <si>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</si>
  <si>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</si>
  <si>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</si>
  <si>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</si>
  <si>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</si>
  <si>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</si>
  <si>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</si>
  <si>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</si>
  <si>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</si>
  <si>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</si>
  <si>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</si>
  <si>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</si>
  <si>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</si>
  <si>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</si>
  <si>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</si>
  <si>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</si>
  <si>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</si>
  <si>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</si>
  <si>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</si>
  <si>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</si>
  <si>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</si>
  <si>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</si>
  <si>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</si>
  <si>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</si>
  <si>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</si>
  <si>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</si>
  <si>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</si>
  <si>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</si>
  <si>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</si>
  <si>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</si>
  <si>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</si>
  <si>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</si>
  <si>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</si>
  <si>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</si>
  <si>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</si>
  <si>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</si>
  <si>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</si>
  <si>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</si>
  <si>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</si>
  <si>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</si>
  <si>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</si>
  <si>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</si>
  <si>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</si>
  <si>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</si>
  <si>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</si>
  <si>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</si>
  <si>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</si>
  <si>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</si>
  <si>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</si>
  <si>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</si>
  <si>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</si>
  <si>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</si>
  <si>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</si>
  <si>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</si>
  <si>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</si>
  <si>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</si>
  <si>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</si>
  <si>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</si>
  <si>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</si>
  <si>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</si>
  <si>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</si>
  <si>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</si>
  <si>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</si>
  <si>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</si>
  <si>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</si>
  <si>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</si>
  <si>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</si>
  <si>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</si>
  <si>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</si>
  <si>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</si>
  <si>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</si>
  <si>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</si>
  <si>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</si>
  <si>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</si>
  <si>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</si>
  <si>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</si>
  <si>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</si>
  <si>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</si>
  <si>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</si>
  <si>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</si>
  <si>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</si>
  <si>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</si>
  <si>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</si>
  <si>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</si>
  <si>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</si>
  <si>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</si>
  <si>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</si>
  <si>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</si>
  <si>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</si>
  <si>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</si>
  <si>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</si>
  <si>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</si>
  <si>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</si>
  <si>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</si>
  <si>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</si>
  <si>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</si>
  <si>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</si>
  <si>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</si>
  <si>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</si>
  <si>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</si>
  <si>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</si>
  <si>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</si>
  <si>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</si>
  <si>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</si>
  <si>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</si>
  <si>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</si>
  <si>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</si>
  <si>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</si>
  <si>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</si>
  <si>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</si>
  <si>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</si>
  <si>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</si>
  <si>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</si>
  <si>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</si>
  <si>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</si>
  <si>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</si>
  <si>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</si>
  <si>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</si>
  <si>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</si>
  <si>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</si>
  <si>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</si>
  <si>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</si>
  <si>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</si>
  <si>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</si>
  <si>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</si>
  <si>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</si>
  <si>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</si>
  <si>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</si>
  <si>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</si>
  <si>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</si>
  <si>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</si>
  <si>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</si>
  <si>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</si>
  <si>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</si>
  <si>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</si>
  <si>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</si>
  <si>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</si>
  <si>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</si>
  <si>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</si>
  <si>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</si>
  <si>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</si>
  <si>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</si>
  <si>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</si>
  <si>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</si>
  <si>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</si>
  <si>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</si>
  <si>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</si>
  <si>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</si>
  <si>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</si>
  <si>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</si>
  <si>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</si>
  <si>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</si>
  <si>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</si>
  <si>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</si>
  <si>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</si>
  <si>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</si>
  <si>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</si>
  <si>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</si>
  <si>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</si>
  <si>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</si>
  <si>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</si>
  <si>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</si>
  <si>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</si>
  <si>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</si>
  <si>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</si>
  <si>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</si>
  <si>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</si>
  <si>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</si>
  <si>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</si>
  <si>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</si>
  <si>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</si>
  <si>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</si>
  <si>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</si>
  <si>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</si>
  <si>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</si>
  <si>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</si>
  <si>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</si>
  <si>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</si>
  <si>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</si>
  <si>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</si>
  <si>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</si>
  <si>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</si>
  <si>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</si>
  <si>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</si>
  <si>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</si>
  <si>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</si>
  <si>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</si>
  <si>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</si>
  <si>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</si>
  <si>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</si>
  <si>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</si>
  <si>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</si>
  <si>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</si>
  <si>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</si>
  <si>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</si>
  <si>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</si>
  <si>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</si>
  <si>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</si>
  <si>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</si>
  <si>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</si>
  <si>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</si>
  <si>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</si>
  <si>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</si>
  <si>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</si>
  <si>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</si>
  <si>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</si>
  <si>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</si>
  <si>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</si>
  <si>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</si>
  <si>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</si>
  <si>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</si>
  <si>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</si>
  <si>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</si>
  <si>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</si>
  <si>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</si>
  <si>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</si>
  <si>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</si>
  <si>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</si>
  <si>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</si>
  <si>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</si>
  <si>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</si>
  <si>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</si>
  <si>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</si>
  <si>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</si>
  <si>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</si>
  <si>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</si>
  <si>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</si>
  <si>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</si>
  <si>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</si>
  <si>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</si>
  <si>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</si>
  <si>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</si>
  <si>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</si>
  <si>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</si>
  <si>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</si>
  <si>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</si>
  <si>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</si>
  <si>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</si>
  <si>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</si>
  <si>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</si>
  <si>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</si>
  <si>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</si>
  <si>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</si>
  <si>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</si>
  <si>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</si>
  <si>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</si>
  <si>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</si>
  <si>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</si>
  <si>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</si>
  <si>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</si>
  <si>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</si>
  <si>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</si>
  <si>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</si>
  <si>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</si>
  <si>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</si>
  <si>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</si>
  <si>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</si>
  <si>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</si>
  <si>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</si>
  <si>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</si>
  <si>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</si>
  <si>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</si>
  <si>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</si>
  <si>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</si>
  <si>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</si>
  <si>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</si>
  <si>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</si>
  <si>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</si>
  <si>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</si>
  <si>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</si>
  <si>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</si>
  <si>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</si>
  <si>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</si>
  <si>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</si>
  <si>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</si>
  <si>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</si>
  <si>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</si>
  <si>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</si>
  <si>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</si>
  <si>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</si>
  <si>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</si>
  <si>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</si>
  <si>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</si>
  <si>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</si>
  <si>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</si>
  <si>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</si>
  <si>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</si>
  <si>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</si>
  <si>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</si>
  <si>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</si>
  <si>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</si>
  <si>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</si>
  <si>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</si>
  <si>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</si>
  <si>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</si>
  <si>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</si>
  <si>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</si>
  <si>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</si>
  <si>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</si>
  <si>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</si>
  <si>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</si>
  <si>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</si>
  <si>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</si>
  <si>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</si>
  <si>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</si>
  <si>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</si>
  <si>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</si>
  <si>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</si>
  <si>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</si>
  <si>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</si>
  <si>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</si>
  <si>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</si>
  <si>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</si>
  <si>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</si>
  <si>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</si>
  <si>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</si>
  <si>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</si>
  <si>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</si>
  <si>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</si>
  <si>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</si>
  <si>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</si>
  <si>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</si>
  <si>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</si>
  <si>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</si>
  <si>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</si>
  <si>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</si>
  <si>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</si>
  <si>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</si>
  <si>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</si>
  <si>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</si>
  <si>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</si>
  <si>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</si>
  <si>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</si>
  <si>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</si>
  <si>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</si>
  <si>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</si>
  <si>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</si>
  <si>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</si>
  <si>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</si>
  <si>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</si>
  <si>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</si>
  <si>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</si>
  <si>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</si>
  <si>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</si>
  <si>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</si>
  <si>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</si>
  <si>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</si>
  <si>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</si>
  <si>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</si>
  <si>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</si>
  <si>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</si>
  <si>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</si>
  <si>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</si>
  <si>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</si>
  <si>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</si>
  <si>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</si>
  <si>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</si>
  <si>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</si>
  <si>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</si>
  <si>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</si>
  <si>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</si>
  <si>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</si>
  <si>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</si>
  <si>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</si>
  <si>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</si>
  <si>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</si>
  <si>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</si>
  <si>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</si>
  <si>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</si>
  <si>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</si>
  <si>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</si>
  <si>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</si>
  <si>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</si>
  <si>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</si>
  <si>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</si>
  <si>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</si>
  <si>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</si>
  <si>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</si>
  <si>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</si>
  <si>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</si>
  <si>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</si>
  <si>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</si>
  <si>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</si>
  <si>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</si>
  <si>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</si>
  <si>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</si>
  <si>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</si>
  <si>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</si>
  <si>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</si>
  <si>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</si>
  <si>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</si>
  <si>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</si>
  <si>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</si>
  <si>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</si>
  <si>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</si>
  <si>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</si>
  <si>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</si>
  <si>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</si>
  <si>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</si>
  <si>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</si>
  <si>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</si>
  <si>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</si>
  <si>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</si>
  <si>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</si>
  <si>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</si>
  <si>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</si>
  <si>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</si>
  <si>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</si>
  <si>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</si>
  <si>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</si>
  <si>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</si>
  <si>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</si>
  <si>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</si>
  <si>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</si>
  <si>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</si>
  <si>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</si>
  <si>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</si>
  <si>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</si>
  <si>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</si>
  <si>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</si>
  <si>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</si>
  <si>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</si>
  <si>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</si>
  <si>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</si>
  <si>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</si>
  <si>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</si>
  <si>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</si>
  <si>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</si>
  <si>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</si>
  <si>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</si>
  <si>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</si>
  <si>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</si>
  <si>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</si>
  <si>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</si>
  <si>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</si>
  <si>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</si>
  <si>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</si>
  <si>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</si>
  <si>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</si>
  <si>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</si>
  <si>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</si>
  <si>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</si>
  <si>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</si>
  <si>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</si>
  <si>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</si>
  <si>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</si>
  <si>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</si>
  <si>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</si>
  <si>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</si>
  <si>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</si>
  <si>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</si>
  <si>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</si>
  <si>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</si>
  <si>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</si>
  <si>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</si>
  <si>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</si>
  <si>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</si>
  <si>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</si>
  <si>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</si>
  <si>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</si>
  <si>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</si>
  <si>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</si>
  <si>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</si>
  <si>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</si>
  <si>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</si>
  <si>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</si>
  <si>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</si>
  <si>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</si>
  <si>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</si>
  <si>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</si>
  <si>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</si>
  <si>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</si>
  <si>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</si>
  <si>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</si>
  <si>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</si>
  <si>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</si>
  <si>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</si>
  <si>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</si>
  <si>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</si>
  <si>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</si>
  <si>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</si>
  <si>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</si>
  <si>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</si>
  <si>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</si>
  <si>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</si>
  <si>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</si>
  <si>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</si>
  <si>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</si>
  <si>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</si>
  <si>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</si>
  <si>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</si>
  <si>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</si>
  <si>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</si>
  <si>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</si>
  <si>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</si>
  <si>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</si>
  <si>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</si>
  <si>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</si>
  <si>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</si>
  <si>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</si>
  <si>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</si>
  <si>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</si>
  <si>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</si>
  <si>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</si>
  <si>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</si>
  <si>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</si>
  <si>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</si>
  <si>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</si>
  <si>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</si>
  <si>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</si>
  <si>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</si>
  <si>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</si>
  <si>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</si>
  <si>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</si>
  <si>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</si>
  <si>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</si>
  <si>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</si>
  <si>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</si>
  <si>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</si>
  <si>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</si>
  <si>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</si>
  <si>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</si>
  <si>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</si>
  <si>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</si>
  <si>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</si>
  <si>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</si>
  <si>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</si>
  <si>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</si>
  <si>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</si>
  <si>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</si>
  <si>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</si>
  <si>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</si>
  <si>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</si>
  <si>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</si>
  <si>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</si>
  <si>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</si>
  <si>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</si>
  <si>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</si>
  <si>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</si>
  <si>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</si>
  <si>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</si>
  <si>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</si>
  <si>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</si>
  <si>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</si>
  <si>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</si>
  <si>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</si>
  <si>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</si>
  <si>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</si>
  <si>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</si>
  <si>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</si>
  <si>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</si>
  <si>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</si>
  <si>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</si>
  <si>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</si>
  <si>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</si>
  <si>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</si>
  <si>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</si>
  <si>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</si>
  <si>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</si>
  <si>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</si>
  <si>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</si>
  <si>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</si>
  <si>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</si>
  <si>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</si>
  <si>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</si>
  <si>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</si>
  <si>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</si>
  <si>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</si>
  <si>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</si>
  <si>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</si>
  <si>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</si>
  <si>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</si>
  <si>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</si>
  <si>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</si>
  <si>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</si>
  <si>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</si>
  <si>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</si>
  <si>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</si>
  <si>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</si>
  <si>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</si>
  <si>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</si>
  <si>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</si>
  <si>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</si>
  <si>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</si>
  <si>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</si>
  <si>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</si>
  <si>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</si>
  <si>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</si>
  <si>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</si>
  <si>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</si>
  <si>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</si>
  <si>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</si>
  <si>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</si>
  <si>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</si>
  <si>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</si>
  <si>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</si>
  <si>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</si>
  <si>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</si>
  <si>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</si>
  <si>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</si>
  <si>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</si>
  <si>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</si>
  <si>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</si>
  <si>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</si>
  <si>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</si>
  <si>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</si>
  <si>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</si>
  <si>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</si>
  <si>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</si>
  <si>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</si>
  <si>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</si>
  <si>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</si>
  <si>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</si>
  <si>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</si>
  <si>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</si>
  <si>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</si>
  <si>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</si>
  <si>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</si>
  <si>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</si>
  <si>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</si>
  <si>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</si>
  <si>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</si>
  <si>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</si>
  <si>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</si>
  <si>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</si>
  <si>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</si>
  <si>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</si>
  <si>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</si>
  <si>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</si>
  <si>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</si>
  <si>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</si>
  <si>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</si>
  <si>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</si>
  <si>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</si>
  <si>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</si>
  <si>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</si>
  <si>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</si>
  <si>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</si>
  <si>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</si>
  <si>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</si>
  <si>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</si>
  <si>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</si>
  <si>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</si>
  <si>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</si>
  <si>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</si>
  <si>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</si>
  <si>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</si>
  <si>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</si>
  <si>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</si>
  <si>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</si>
  <si>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</si>
  <si>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</si>
  <si>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</si>
  <si>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</si>
  <si>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</si>
  <si>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</si>
  <si>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</si>
  <si>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</si>
  <si>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</si>
  <si>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</si>
  <si>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</si>
  <si>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</si>
  <si>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</si>
  <si>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</si>
  <si>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</si>
  <si>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</si>
  <si>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</si>
  <si>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</si>
  <si>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</si>
  <si>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</si>
  <si>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</si>
  <si>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</si>
  <si>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</si>
  <si>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</si>
  <si>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</si>
  <si>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</si>
  <si>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</si>
  <si>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</si>
  <si>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</si>
  <si>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</si>
  <si>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</si>
  <si>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</si>
  <si>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</si>
  <si>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</si>
  <si>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</si>
  <si>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</si>
  <si>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</si>
  <si>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</si>
  <si>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</si>
  <si>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</si>
  <si>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</si>
  <si>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</si>
  <si>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</si>
  <si>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</si>
  <si>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</si>
  <si>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</si>
  <si>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</si>
  <si>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</si>
  <si>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</si>
  <si>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</si>
  <si>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</si>
  <si>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</si>
  <si>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</si>
  <si>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</si>
  <si>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</si>
  <si>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</si>
  <si>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</si>
  <si>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</si>
  <si>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</si>
  <si>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</si>
  <si>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</si>
  <si>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</si>
  <si>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</si>
  <si>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</si>
  <si>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</si>
  <si>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</si>
  <si>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</si>
  <si>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</si>
  <si>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</si>
  <si>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</si>
  <si>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</si>
  <si>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</si>
  <si>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</si>
  <si>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</si>
  <si>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</si>
  <si>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</si>
  <si>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</si>
  <si>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</si>
  <si>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</si>
  <si>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</si>
  <si>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</si>
  <si>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</si>
  <si>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</si>
  <si>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</si>
  <si>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</si>
  <si>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</si>
  <si>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</si>
  <si>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</si>
  <si>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</si>
  <si>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</si>
  <si>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</si>
  <si>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</si>
  <si>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</si>
  <si>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</si>
  <si>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</si>
  <si>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</si>
  <si>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</si>
  <si>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</si>
  <si>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</si>
  <si>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</si>
  <si>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</si>
  <si>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</si>
  <si>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</si>
  <si>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</si>
  <si>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</si>
  <si>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</si>
  <si>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</si>
  <si>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</si>
  <si>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</si>
  <si>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</si>
  <si>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</si>
  <si>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</si>
  <si>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</si>
  <si>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</si>
  <si>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</si>
  <si>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</si>
  <si>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</si>
  <si>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</si>
  <si>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</si>
  <si>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</si>
  <si>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</si>
  <si>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</si>
  <si>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</si>
  <si>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</si>
  <si>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</si>
  <si>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</si>
  <si>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</si>
  <si>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</si>
  <si>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</si>
  <si>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</si>
  <si>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</si>
  <si>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</si>
  <si>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</si>
  <si>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</si>
  <si>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</si>
  <si>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</si>
  <si>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</si>
  <si>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</si>
  <si>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</si>
  <si>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</si>
  <si>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</si>
  <si>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</si>
  <si>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</si>
  <si>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</si>
  <si>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</si>
  <si>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</si>
  <si>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</si>
  <si>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</si>
  <si>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</si>
  <si>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</si>
  <si>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</si>
  <si>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</si>
  <si>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</si>
  <si>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</si>
  <si>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</si>
  <si>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</si>
  <si>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</si>
  <si>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</si>
  <si>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</si>
  <si>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</si>
  <si>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</si>
  <si>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</si>
  <si>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</si>
  <si>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</si>
  <si>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</si>
  <si>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</si>
  <si>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</si>
  <si>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</si>
  <si>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</si>
  <si>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</si>
  <si>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</si>
  <si>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</si>
  <si>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</si>
  <si>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</si>
  <si>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</si>
  <si>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</si>
  <si>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</si>
  <si>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</si>
  <si>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</si>
  <si>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</si>
  <si>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</si>
  <si>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</si>
  <si>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</si>
  <si>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</si>
  <si>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</si>
  <si>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</si>
  <si>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</si>
  <si>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</si>
  <si>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</si>
  <si>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</si>
  <si>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</si>
  <si>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</si>
  <si>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</si>
  <si>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</si>
  <si>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</si>
  <si>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</si>
  <si>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</si>
  <si>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</si>
  <si>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</si>
  <si>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</si>
  <si>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</si>
  <si>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</si>
  <si>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</si>
  <si>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</si>
  <si>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</si>
  <si>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</si>
  <si>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</si>
  <si>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</si>
  <si>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</si>
  <si>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</si>
  <si>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</si>
  <si>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</si>
  <si>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</si>
  <si>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</si>
  <si>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</si>
  <si>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</si>
  <si>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</si>
  <si>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</si>
  <si>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</si>
  <si>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</si>
  <si>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</si>
  <si>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</si>
  <si>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</si>
  <si>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</si>
  <si>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</si>
  <si>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</si>
  <si>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</si>
  <si>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</si>
  <si>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</si>
  <si>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</si>
  <si>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</si>
  <si>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</si>
  <si>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</si>
  <si>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</si>
  <si>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</si>
  <si>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</si>
  <si>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</si>
  <si>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</si>
  <si>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</si>
  <si>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</si>
  <si>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</si>
  <si>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</si>
  <si>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</si>
  <si>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</si>
  <si>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</si>
  <si>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</si>
  <si>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</si>
  <si>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</si>
  <si>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</si>
  <si>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</si>
  <si>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</si>
  <si>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</si>
  <si>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</si>
  <si>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</si>
  <si>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</si>
  <si>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</si>
  <si>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</si>
  <si>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</si>
  <si>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</si>
  <si>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</si>
  <si>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</si>
  <si>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</si>
  <si>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</si>
  <si>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</si>
  <si>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</si>
  <si>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</si>
  <si>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</si>
  <si>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</si>
  <si>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</si>
  <si>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</si>
  <si>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</si>
  <si>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</si>
  <si>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</si>
  <si>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</si>
  <si>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</si>
  <si>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</si>
  <si>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</si>
  <si>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</si>
  <si>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</si>
  <si>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</si>
  <si>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</si>
  <si>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</si>
  <si>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</si>
  <si>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</si>
  <si>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</si>
  <si>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</si>
  <si>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</si>
  <si>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</si>
  <si>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</si>
  <si>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</si>
  <si>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</si>
  <si>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</si>
  <si>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</si>
  <si>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</si>
  <si>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</si>
  <si>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</si>
  <si>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</si>
  <si>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</si>
  <si>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</si>
  <si>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</si>
  <si>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</si>
  <si>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</si>
  <si>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</si>
  <si>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</si>
  <si>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</si>
  <si>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</si>
  <si>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</si>
  <si>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</si>
  <si>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</si>
  <si>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</si>
  <si>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</si>
  <si>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</si>
  <si>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</si>
  <si>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</si>
  <si>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</si>
  <si>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</si>
  <si>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</si>
  <si>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</si>
  <si>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</si>
  <si>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</si>
  <si>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</si>
  <si>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</si>
  <si>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</si>
  <si>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</si>
  <si>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</si>
  <si>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</si>
  <si>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</si>
  <si>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</si>
  <si>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</si>
  <si>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</si>
  <si>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</si>
  <si>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</si>
  <si>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</si>
  <si>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</si>
  <si>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</si>
  <si>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</si>
  <si>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</si>
  <si>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</si>
  <si>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</si>
  <si>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</si>
  <si>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</si>
  <si>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</si>
  <si>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</si>
  <si>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</si>
  <si>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</si>
  <si>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</si>
  <si>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</si>
  <si>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</si>
  <si>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</si>
  <si>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</si>
  <si>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</si>
  <si>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</si>
  <si>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</si>
  <si>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</si>
  <si>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</si>
  <si>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</si>
  <si>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</si>
  <si>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</si>
  <si>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</si>
  <si>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</si>
  <si>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</si>
  <si>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</si>
  <si>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</si>
  <si>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</si>
  <si>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</si>
  <si>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</si>
  <si>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</si>
  <si>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</si>
  <si>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</si>
  <si>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</si>
  <si>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</si>
  <si>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</si>
  <si>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</si>
  <si>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</si>
  <si>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</si>
  <si>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</si>
  <si>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</si>
  <si>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</si>
  <si>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</si>
  <si>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</si>
  <si>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</si>
  <si>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</si>
  <si>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</si>
  <si>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</si>
  <si>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</si>
  <si>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</si>
  <si>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</si>
  <si>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</si>
  <si>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</si>
  <si>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</si>
  <si>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</si>
  <si>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</si>
  <si>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</si>
  <si>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</si>
  <si>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</si>
  <si>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</si>
  <si>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</si>
  <si>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</si>
  <si>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</si>
  <si>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</si>
  <si>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</si>
  <si>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</si>
  <si>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</si>
  <si>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</si>
  <si>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</si>
  <si>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</si>
  <si>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</si>
  <si>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</si>
  <si>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</si>
  <si>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</si>
  <si>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</si>
  <si>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</si>
  <si>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</si>
  <si>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</si>
  <si>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</si>
  <si>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</si>
  <si>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</si>
  <si>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</si>
  <si>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</si>
  <si>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</si>
  <si>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</si>
  <si>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</si>
  <si>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</si>
  <si>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</si>
  <si>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</si>
  <si>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</si>
  <si>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</si>
  <si>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</si>
  <si>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</si>
  <si>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</si>
  <si>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</si>
  <si>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</si>
  <si>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</si>
  <si>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</si>
  <si>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</si>
  <si>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</si>
  <si>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</si>
  <si>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</si>
  <si>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</si>
  <si>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</si>
  <si>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</si>
  <si>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</si>
  <si>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</si>
  <si>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</si>
  <si>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</si>
  <si>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</si>
  <si>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</si>
  <si>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</si>
  <si>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</si>
  <si>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</si>
  <si>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</si>
  <si>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</si>
  <si>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</si>
  <si>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</si>
  <si>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</si>
  <si>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</si>
  <si>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</si>
  <si>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</si>
  <si>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</si>
  <si>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</si>
  <si>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</si>
  <si>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</si>
  <si>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</si>
  <si>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</si>
  <si>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</si>
  <si>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</si>
  <si>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</si>
  <si>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</si>
  <si>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</si>
  <si>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</si>
  <si>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</si>
  <si>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</si>
  <si>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</si>
  <si>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</si>
  <si>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</si>
  <si>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</si>
  <si>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</si>
  <si>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</si>
  <si>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</si>
  <si>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</si>
  <si>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</si>
  <si>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</si>
  <si>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</si>
  <si>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</si>
  <si>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</si>
  <si>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</si>
  <si>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</si>
  <si>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</si>
  <si>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</si>
  <si>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</si>
  <si>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</si>
  <si>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</si>
  <si>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</si>
  <si>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</si>
  <si>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</si>
  <si>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</si>
  <si>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</si>
  <si>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</si>
  <si>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</si>
  <si>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</si>
  <si>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</si>
  <si>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</si>
  <si>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</si>
  <si>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</si>
  <si>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</si>
  <si>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</si>
  <si>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</si>
  <si>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</si>
  <si>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</si>
  <si>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</si>
  <si>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</si>
  <si>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</si>
  <si>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</si>
  <si>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</si>
  <si>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</si>
  <si>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</si>
  <si>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</si>
  <si>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</si>
  <si>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</si>
  <si>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</si>
  <si>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</si>
  <si>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</si>
  <si>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</si>
  <si>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</si>
  <si>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</si>
  <si>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</si>
  <si>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</si>
  <si>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</si>
  <si>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</si>
  <si>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</si>
  <si>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</si>
  <si>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</si>
  <si>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</si>
  <si>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</si>
  <si>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</si>
  <si>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</si>
  <si>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</si>
  <si>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</si>
  <si>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</si>
  <si>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</si>
  <si>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</si>
  <si>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</si>
  <si>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</si>
  <si>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</si>
  <si>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</si>
  <si>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</si>
  <si>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</si>
  <si>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</si>
  <si>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</si>
  <si>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</si>
  <si>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</si>
  <si>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</si>
  <si>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</si>
  <si>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</si>
  <si>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</si>
  <si>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</si>
  <si>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</si>
  <si>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</si>
  <si>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</si>
  <si>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</si>
  <si>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</si>
  <si>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</si>
  <si>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</si>
  <si>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</si>
  <si>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</si>
  <si>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</si>
  <si>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</si>
  <si>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</si>
  <si>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</si>
  <si>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</si>
  <si>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</si>
  <si>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</si>
  <si>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</si>
  <si>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</si>
  <si>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</si>
  <si>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</si>
  <si>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</si>
  <si>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</si>
  <si>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</si>
  <si>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</si>
  <si>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</si>
  <si>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</si>
  <si>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</si>
  <si>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</si>
  <si>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</si>
  <si>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</si>
  <si>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</si>
  <si>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</si>
  <si>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</si>
  <si>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</si>
  <si>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</si>
  <si>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</si>
  <si>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</si>
  <si>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</si>
  <si>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</si>
  <si>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</si>
  <si>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</si>
  <si>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</si>
  <si>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</si>
  <si>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</si>
  <si>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</si>
  <si>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</si>
  <si>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</si>
  <si>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</si>
  <si>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</si>
  <si>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</si>
  <si>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</si>
  <si>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</si>
  <si>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</si>
  <si>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</si>
  <si>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</si>
  <si>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</si>
  <si>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</si>
  <si>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</si>
  <si>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</si>
  <si>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</si>
  <si>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</si>
  <si>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</si>
  <si>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</si>
  <si>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</si>
  <si>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</si>
  <si>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</si>
  <si>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</si>
  <si>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</si>
  <si>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</si>
  <si>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</si>
  <si>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</si>
  <si>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</si>
  <si>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</si>
  <si>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</si>
  <si>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</si>
  <si>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</si>
  <si>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</si>
  <si>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</si>
  <si>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</si>
  <si>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</si>
  <si>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</si>
  <si>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</si>
  <si>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</si>
  <si>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</si>
  <si>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</si>
  <si>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</si>
  <si>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</si>
  <si>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</si>
  <si>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</si>
  <si>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</si>
  <si>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</si>
  <si>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</si>
  <si>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</si>
  <si>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</si>
  <si>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</si>
  <si>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</si>
  <si>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</si>
  <si>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</si>
  <si>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</si>
  <si>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</si>
  <si>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</si>
  <si>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</si>
  <si>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</si>
  <si>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</si>
  <si>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</si>
  <si>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</si>
  <si>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</si>
  <si>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</si>
  <si>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</si>
  <si>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</si>
  <si>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</si>
  <si>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</si>
  <si>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</si>
  <si>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</si>
  <si>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</si>
  <si>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</si>
  <si>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</si>
  <si>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</si>
  <si>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</si>
  <si>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</si>
  <si>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</si>
  <si>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</si>
  <si>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</si>
  <si>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</si>
  <si>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</si>
  <si>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</si>
  <si>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</si>
  <si>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</si>
  <si>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</si>
  <si>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</si>
  <si>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</si>
  <si>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</si>
  <si>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</si>
  <si>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</si>
  <si>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</si>
  <si>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</si>
  <si>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</si>
  <si>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</si>
  <si>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</si>
  <si>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</si>
  <si>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</si>
  <si>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</si>
  <si>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</si>
  <si>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</si>
  <si>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</si>
  <si>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</si>
  <si>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</si>
  <si>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</si>
  <si>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</si>
  <si>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</si>
  <si>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</si>
  <si>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</si>
  <si>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</si>
  <si>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</si>
  <si>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</si>
  <si>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</si>
  <si>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</si>
  <si>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</si>
  <si>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</si>
  <si>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</si>
  <si>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</si>
  <si>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</si>
  <si>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</si>
  <si>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</si>
  <si>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</si>
  <si>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</si>
  <si>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</si>
  <si>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</si>
  <si>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</si>
  <si>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</si>
  <si>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</si>
  <si>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</si>
  <si>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</si>
  <si>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</si>
  <si>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</si>
  <si>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</si>
  <si>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</si>
  <si>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</si>
  <si>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</si>
  <si>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</si>
  <si>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</si>
  <si>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</si>
  <si>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</si>
  <si>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</si>
  <si>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</si>
  <si>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</si>
  <si>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</si>
  <si>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</si>
  <si>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</si>
  <si>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</si>
  <si>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</si>
  <si>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</si>
  <si>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</si>
  <si>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</si>
  <si>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</si>
  <si>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</si>
  <si>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</si>
  <si>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</si>
  <si>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</si>
  <si>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</si>
  <si>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</si>
  <si>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</si>
  <si>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</si>
  <si>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</si>
  <si>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</si>
  <si>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</si>
  <si>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</si>
  <si>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</si>
  <si>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</si>
  <si>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</si>
  <si>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</si>
  <si>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</si>
  <si>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</si>
  <si>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</si>
  <si>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</si>
  <si>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</si>
  <si>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</si>
  <si>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</si>
  <si>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</si>
  <si>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</si>
  <si>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</si>
  <si>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</si>
  <si>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</si>
  <si>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</si>
  <si>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</si>
  <si>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</si>
  <si>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</si>
  <si>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</si>
  <si>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</si>
  <si>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</si>
  <si>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</si>
  <si>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</si>
  <si>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</si>
  <si>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</si>
  <si>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</si>
  <si>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</si>
  <si>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</si>
  <si>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</si>
  <si>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</si>
  <si>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</si>
  <si>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</si>
  <si>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</si>
  <si>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</si>
  <si>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</si>
  <si>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</si>
  <si>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</si>
  <si>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</si>
  <si>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</si>
  <si>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</si>
  <si>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</si>
  <si>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</si>
  <si>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</si>
  <si>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</si>
  <si>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</si>
  <si>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</si>
  <si>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</si>
  <si>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</si>
  <si>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</si>
  <si>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</si>
  <si>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</si>
  <si>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</si>
  <si>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</si>
  <si>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</si>
  <si>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</si>
  <si>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</si>
  <si>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</si>
  <si>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</si>
  <si>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</si>
  <si>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</si>
  <si>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</si>
  <si>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</si>
  <si>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</si>
  <si>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</si>
  <si>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</si>
  <si>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</si>
  <si>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</si>
  <si>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</si>
  <si>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</si>
  <si>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</si>
  <si>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</si>
  <si>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</si>
  <si>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</si>
  <si>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</si>
  <si>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</si>
  <si>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</si>
  <si>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</si>
  <si>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</si>
  <si>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</si>
  <si>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</si>
  <si>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</si>
  <si>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</si>
  <si>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</si>
  <si>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</si>
  <si>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</si>
  <si>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</si>
  <si>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</si>
  <si>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</si>
  <si>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</si>
  <si>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</si>
  <si>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</si>
  <si>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</si>
  <si>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</si>
  <si>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</si>
  <si>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</si>
  <si>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</si>
  <si>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</si>
  <si>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</si>
  <si>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</si>
  <si>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</si>
  <si>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</si>
  <si>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</si>
  <si>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</si>
  <si>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</si>
  <si>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</si>
  <si>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</si>
  <si>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</si>
  <si>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</si>
  <si>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</si>
  <si>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</si>
  <si>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</si>
  <si>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</si>
  <si>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</si>
  <si>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</si>
  <si>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</si>
  <si>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</si>
  <si>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</si>
  <si>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</si>
  <si>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</si>
  <si>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</si>
  <si>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</si>
  <si>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</si>
  <si>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</si>
  <si>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</si>
  <si>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</si>
  <si>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</si>
  <si>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</si>
  <si>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</si>
  <si>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</si>
  <si>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</si>
  <si>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</si>
  <si>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</si>
  <si>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</si>
  <si>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</si>
  <si>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</si>
  <si>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</si>
  <si>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</si>
  <si>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</si>
  <si>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</si>
  <si>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</si>
  <si>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</si>
  <si>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</si>
  <si>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</si>
  <si>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</si>
  <si>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</si>
  <si>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</si>
  <si>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</si>
  <si>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</si>
  <si>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</si>
  <si>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</si>
  <si>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</si>
  <si>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</si>
  <si>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</si>
  <si>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</si>
  <si>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</si>
  <si>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</si>
  <si>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</si>
  <si>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</si>
  <si>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</si>
  <si>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</si>
  <si>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</si>
  <si>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</si>
  <si>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</si>
  <si>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</si>
  <si>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</si>
  <si>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</si>
  <si>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</si>
  <si>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</si>
  <si>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</si>
  <si>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</si>
  <si>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</si>
  <si>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</si>
  <si>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</si>
  <si>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</si>
  <si>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</si>
  <si>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</si>
  <si>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</si>
  <si>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</si>
  <si>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</si>
  <si>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</si>
  <si>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</si>
  <si>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</si>
  <si>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</si>
  <si>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</si>
  <si>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</si>
  <si>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</si>
  <si>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</si>
  <si>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</si>
  <si>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</si>
  <si>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</si>
  <si>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</si>
  <si>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</si>
  <si>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</si>
  <si>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</si>
  <si>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</si>
  <si>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</si>
  <si>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</si>
  <si>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</si>
  <si>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</si>
  <si>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</si>
  <si>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</si>
  <si>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</si>
  <si>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</si>
  <si>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</si>
  <si>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</si>
  <si>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</si>
  <si>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</si>
  <si>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</si>
  <si>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</si>
  <si>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</si>
  <si>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</si>
  <si>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</si>
  <si>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</si>
  <si>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</si>
  <si>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</si>
  <si>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</si>
  <si>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</si>
  <si>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</si>
  <si>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</si>
  <si>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</si>
  <si>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</si>
  <si>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</si>
  <si>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</si>
  <si>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</si>
  <si>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</si>
  <si>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</si>
  <si>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</si>
  <si>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</si>
  <si>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</si>
  <si>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</si>
  <si>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</si>
  <si>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</si>
  <si>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</si>
  <si>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</si>
  <si>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</si>
  <si>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</si>
  <si>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</si>
  <si>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</si>
  <si>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</si>
  <si>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</si>
  <si>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</si>
  <si>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</si>
  <si>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</si>
  <si>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</si>
  <si>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</si>
  <si>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</si>
  <si>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</si>
  <si>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</si>
  <si>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</si>
  <si>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</si>
  <si>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</si>
  <si>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</si>
  <si>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</si>
  <si>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</si>
  <si>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</si>
  <si>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</si>
  <si>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</si>
  <si>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</si>
  <si>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</si>
  <si>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</si>
  <si>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</si>
  <si>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</si>
  <si>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</si>
  <si>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</si>
  <si>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</si>
  <si>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</si>
  <si>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</si>
  <si>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</si>
  <si>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</si>
  <si>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</si>
  <si>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</si>
  <si>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</si>
  <si>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</si>
  <si>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</si>
  <si>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</si>
  <si>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</si>
  <si>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</si>
  <si>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</si>
  <si>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</si>
  <si>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</si>
  <si>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</si>
  <si>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</si>
  <si>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</si>
  <si>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</si>
  <si>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</si>
  <si>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</si>
  <si>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</si>
  <si>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</si>
  <si>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</si>
  <si>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</si>
  <si>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</si>
  <si>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</si>
  <si>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</si>
  <si>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</si>
  <si>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</si>
  <si>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</si>
  <si>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</si>
  <si>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</si>
  <si>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</si>
  <si>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</si>
  <si>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</si>
  <si>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</si>
  <si>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</si>
  <si>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</si>
  <si>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</si>
  <si>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</si>
  <si>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</si>
  <si>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</si>
  <si>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</si>
  <si>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</si>
  <si>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</si>
  <si>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</si>
  <si>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</si>
  <si>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</si>
  <si>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</si>
  <si>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</si>
  <si>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</si>
  <si>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</si>
  <si>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</si>
  <si>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</si>
  <si>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</si>
  <si>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</si>
  <si>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</si>
  <si>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</si>
  <si>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</si>
  <si>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</si>
  <si>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</si>
  <si>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</si>
  <si>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</si>
  <si>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</si>
  <si>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</si>
  <si>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</si>
  <si>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</si>
  <si>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</si>
  <si>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</si>
  <si>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</si>
  <si>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</si>
  <si>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</si>
  <si>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</si>
  <si>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</si>
  <si>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</si>
  <si>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</si>
  <si>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</si>
  <si>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</si>
  <si>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</si>
  <si>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</si>
  <si>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</si>
  <si>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</si>
  <si>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</si>
  <si>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</si>
  <si>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</si>
  <si>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</si>
  <si>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</si>
  <si>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</si>
  <si>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</si>
  <si>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</si>
  <si>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</si>
  <si>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</si>
  <si>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</si>
  <si>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</si>
  <si>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</si>
  <si>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</si>
  <si>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</si>
  <si>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</si>
  <si>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</si>
  <si>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</si>
  <si>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</si>
  <si>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</si>
  <si>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</si>
  <si>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</si>
  <si>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</si>
  <si>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</si>
  <si>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</si>
  <si>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</si>
  <si>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</si>
  <si>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</si>
  <si>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</si>
  <si>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</si>
  <si>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</si>
  <si>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</si>
  <si>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</si>
  <si>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</si>
  <si>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</si>
  <si>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</si>
  <si>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</si>
  <si>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</si>
  <si>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</si>
  <si>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</si>
  <si>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</si>
  <si>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</si>
  <si>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</si>
  <si>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</si>
  <si>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</si>
  <si>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</si>
  <si>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</si>
  <si>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</si>
  <si>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</si>
  <si>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</si>
  <si>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</si>
  <si>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</si>
  <si>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</si>
  <si>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</si>
  <si>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</si>
  <si>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</si>
  <si>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</si>
  <si>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</si>
  <si>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</si>
  <si>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</si>
  <si>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</si>
  <si>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</si>
  <si>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</si>
  <si>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</si>
  <si>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</si>
  <si>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</si>
  <si>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</si>
  <si>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</si>
  <si>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</si>
  <si>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</si>
  <si>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</si>
  <si>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</si>
  <si>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</si>
  <si>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</si>
  <si>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</si>
  <si>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</si>
  <si>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</si>
  <si>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</si>
  <si>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</si>
  <si>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</si>
  <si>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</si>
  <si>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</si>
  <si>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</si>
  <si>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</si>
  <si>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</si>
  <si>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</si>
  <si>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</si>
  <si>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</si>
  <si>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</si>
  <si>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</si>
  <si>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</si>
  <si>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</si>
  <si>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</si>
  <si>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</si>
  <si>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</si>
  <si>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</si>
  <si>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</si>
  <si>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</si>
  <si>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</si>
  <si>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</si>
  <si>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</si>
  <si>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</si>
  <si>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</si>
  <si>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</si>
  <si>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</si>
  <si>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</si>
  <si>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</si>
  <si>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</si>
  <si>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</si>
  <si>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</si>
  <si>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</si>
  <si>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</si>
  <si>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</si>
  <si>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</si>
  <si>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</si>
  <si>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</si>
  <si>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</si>
  <si>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</si>
  <si>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</si>
  <si>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</si>
  <si>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</si>
  <si>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</si>
  <si>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</si>
  <si>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</si>
  <si>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</si>
  <si>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</si>
  <si>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</si>
  <si>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</si>
  <si>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</si>
  <si>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</si>
  <si>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</si>
  <si>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</si>
  <si>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</si>
  <si>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</si>
  <si>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</si>
  <si>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</si>
  <si>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</si>
  <si>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</si>
  <si>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</si>
  <si>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</si>
  <si>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</si>
  <si>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</si>
  <si>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</si>
  <si>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</si>
  <si>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</si>
  <si>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</si>
  <si>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</si>
  <si>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</si>
  <si>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</si>
  <si>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</si>
  <si>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</si>
  <si>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</si>
  <si>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</si>
  <si>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</si>
  <si>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</si>
  <si>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</si>
  <si>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</si>
  <si>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</si>
  <si>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</si>
  <si>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</si>
  <si>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</si>
  <si>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</si>
  <si>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</si>
  <si>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</si>
  <si>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</si>
  <si>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</si>
  <si>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</si>
  <si>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</si>
  <si>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</si>
  <si>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</si>
  <si>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</si>
  <si>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</si>
  <si>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</si>
  <si>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</si>
  <si>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</si>
  <si>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</si>
  <si>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</si>
  <si>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</si>
  <si>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</si>
  <si>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</si>
  <si>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</si>
  <si>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</si>
  <si>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</si>
  <si>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</si>
  <si>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</si>
  <si>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</si>
  <si>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</si>
  <si>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</si>
  <si>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</si>
  <si>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</si>
  <si>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</si>
  <si>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</si>
  <si>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</si>
  <si>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</si>
  <si>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</si>
  <si>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</si>
  <si>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</si>
  <si>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</si>
  <si>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</si>
  <si>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</si>
  <si>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</si>
  <si>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</si>
  <si>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</si>
  <si>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</si>
  <si>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</si>
  <si>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</si>
  <si>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</si>
  <si>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</si>
  <si>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</si>
  <si>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</si>
  <si>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</si>
  <si>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</si>
  <si>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</si>
  <si>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</si>
  <si>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</si>
  <si>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</si>
  <si>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</si>
  <si>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</si>
  <si>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</si>
  <si>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</si>
  <si>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</si>
  <si>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</si>
  <si>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</si>
  <si>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</si>
  <si>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</si>
  <si>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</si>
  <si>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</si>
  <si>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</si>
  <si>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</si>
  <si>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</si>
  <si>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</si>
  <si>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</si>
  <si>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</si>
  <si>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</si>
  <si>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</si>
  <si>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</si>
  <si>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</si>
  <si>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</si>
  <si>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</si>
  <si>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</si>
  <si>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</si>
  <si>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</si>
  <si>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</si>
  <si>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</si>
  <si>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</si>
  <si>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</si>
  <si>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</si>
  <si>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</si>
  <si>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</si>
  <si>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</si>
  <si>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</si>
  <si>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</si>
  <si>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</si>
  <si>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</si>
  <si>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</si>
  <si>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</si>
  <si>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</si>
  <si>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</si>
  <si>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</si>
  <si>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</si>
  <si>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</si>
  <si>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</si>
  <si>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</si>
  <si>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</si>
  <si>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</si>
  <si>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</si>
  <si>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</si>
  <si>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</si>
  <si>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</si>
  <si>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</si>
  <si>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</si>
  <si>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</si>
  <si>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</si>
  <si>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</si>
  <si>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</si>
  <si>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</si>
  <si>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</si>
  <si>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</si>
  <si>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</si>
  <si>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</si>
  <si>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</si>
  <si>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</si>
  <si>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</si>
  <si>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</si>
  <si>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</si>
  <si>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</si>
  <si>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</si>
  <si>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</si>
  <si>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</si>
  <si>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</si>
  <si>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</si>
  <si>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</si>
  <si>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</si>
  <si>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</si>
  <si>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</si>
  <si>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</si>
  <si>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</si>
  <si>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</si>
  <si>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</si>
  <si>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</si>
  <si>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</si>
  <si>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</si>
  <si>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</si>
  <si>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</si>
  <si>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</si>
  <si>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</si>
  <si>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</si>
  <si>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</si>
  <si>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</si>
  <si>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</si>
  <si>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</si>
  <si>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</si>
  <si>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</si>
  <si>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</si>
  <si>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</si>
  <si>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</si>
  <si>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</si>
  <si>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</si>
  <si>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</si>
  <si>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</si>
  <si>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</si>
  <si>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</si>
  <si>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</si>
  <si>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</si>
  <si>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</si>
  <si>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</si>
  <si>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</si>
  <si>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</si>
  <si>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</si>
  <si>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</si>
  <si>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</si>
  <si>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</si>
  <si>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</si>
  <si>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</si>
  <si>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</si>
  <si>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</si>
  <si>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</si>
  <si>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</si>
  <si>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</si>
  <si>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</si>
  <si>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</si>
  <si>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</si>
  <si>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</si>
  <si>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</si>
  <si>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</si>
  <si>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</si>
  <si>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</si>
  <si>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</si>
  <si>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</si>
  <si>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</si>
  <si>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</si>
  <si>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</si>
  <si>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</si>
  <si>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</si>
  <si>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</si>
  <si>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</si>
  <si>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</si>
  <si>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</si>
  <si>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</si>
  <si>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</si>
  <si>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</si>
  <si>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</si>
  <si>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</si>
  <si>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</si>
  <si>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</si>
  <si>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</si>
  <si>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</si>
  <si>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</si>
  <si>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</si>
  <si>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</si>
  <si>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</si>
  <si>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</si>
  <si>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</si>
  <si>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</si>
  <si>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</si>
  <si>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</si>
  <si>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</si>
  <si>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</si>
  <si>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</si>
  <si>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</si>
  <si>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</si>
  <si>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</si>
  <si>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</si>
  <si>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</si>
  <si>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</si>
  <si>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</si>
  <si>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</si>
  <si>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</si>
  <si>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</si>
  <si>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</si>
  <si>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</si>
  <si>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</si>
  <si>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</si>
  <si>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</si>
  <si>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</si>
  <si>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</si>
  <si>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</si>
  <si>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</si>
  <si>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</si>
  <si>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</si>
  <si>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</si>
  <si>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</si>
  <si>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</si>
  <si>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</si>
  <si>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</si>
  <si>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</si>
  <si>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</si>
  <si>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</si>
  <si>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</si>
  <si>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</si>
  <si>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</si>
  <si>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</si>
  <si>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</si>
  <si>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</si>
  <si>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</si>
  <si>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</si>
  <si>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</si>
  <si>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</si>
  <si>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</si>
  <si>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</si>
  <si>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</si>
  <si>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</si>
  <si>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</si>
  <si>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</si>
  <si>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</si>
  <si>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</si>
  <si>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</si>
  <si>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</si>
  <si>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</si>
  <si>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</si>
  <si>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</si>
  <si>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</si>
  <si>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</si>
  <si>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</si>
  <si>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</si>
  <si>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</si>
  <si>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</si>
  <si>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</si>
  <si>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</si>
  <si>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</si>
  <si>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</si>
  <si>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</si>
  <si>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</si>
  <si>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</si>
  <si>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</si>
  <si>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</si>
  <si>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</si>
  <si>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</si>
  <si>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</si>
  <si>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</si>
  <si>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</si>
  <si>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</si>
  <si>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</si>
  <si>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</si>
  <si>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</si>
  <si>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</si>
  <si>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</si>
  <si>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</si>
  <si>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</si>
  <si>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</si>
  <si>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</si>
  <si>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</si>
  <si>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</si>
  <si>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</si>
  <si>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</si>
  <si>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</si>
  <si>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</si>
  <si>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</si>
  <si>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</si>
  <si>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</si>
  <si>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</si>
  <si>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</si>
  <si>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</si>
  <si>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</si>
  <si>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</si>
  <si>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</si>
  <si>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</si>
  <si>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</si>
  <si>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</si>
  <si>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</si>
  <si>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</si>
  <si>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</si>
  <si>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</si>
  <si>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</si>
  <si>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</si>
  <si>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</si>
  <si>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</si>
  <si>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</si>
  <si>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</si>
  <si>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</si>
  <si>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</si>
  <si>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</si>
  <si>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</si>
  <si>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</si>
  <si>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</si>
  <si>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</si>
  <si>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</si>
  <si>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</si>
  <si>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</si>
  <si>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</si>
  <si>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</si>
  <si>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</si>
  <si>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</si>
  <si>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</si>
  <si>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</si>
  <si>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</si>
  <si>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</si>
  <si>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</si>
  <si>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</si>
  <si>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</si>
  <si>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</si>
  <si>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</si>
  <si>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</si>
  <si>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</si>
  <si>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</si>
  <si>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</si>
  <si>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</si>
  <si>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</si>
  <si>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</si>
  <si>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</si>
  <si>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</si>
  <si>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</si>
  <si>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</si>
  <si>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</si>
  <si>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</si>
  <si>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</si>
  <si>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</si>
  <si>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</si>
  <si>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</si>
  <si>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</si>
  <si>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</si>
  <si>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</si>
  <si>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</si>
  <si>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</si>
  <si>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</si>
  <si>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</si>
  <si>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</si>
  <si>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</si>
  <si>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</si>
  <si>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</si>
  <si>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</si>
  <si>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</si>
  <si>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</si>
  <si>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</si>
  <si>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</si>
  <si>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</si>
  <si>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</si>
  <si>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</si>
  <si>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</si>
  <si>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</si>
  <si>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</si>
  <si>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</si>
  <si>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</si>
  <si>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</si>
  <si>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</si>
  <si>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</si>
  <si>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</si>
  <si>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</si>
  <si>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</si>
  <si>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</si>
  <si>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</si>
  <si>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</si>
  <si>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</si>
  <si>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</si>
  <si>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</si>
  <si>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</si>
  <si>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</si>
  <si>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</si>
  <si>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</si>
  <si>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</si>
  <si>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</si>
  <si>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</si>
  <si>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</si>
  <si>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</si>
  <si>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</si>
  <si>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</si>
  <si>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</si>
  <si>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</si>
  <si>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</si>
  <si>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</si>
  <si>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</si>
  <si>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</si>
  <si>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</si>
  <si>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</si>
  <si>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</si>
  <si>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</si>
  <si>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</si>
  <si>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</si>
  <si>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</si>
  <si>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</si>
  <si>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</si>
  <si>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</si>
  <si>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</si>
  <si>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</si>
  <si>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</si>
  <si>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</si>
  <si>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</si>
  <si>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</si>
  <si>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</si>
  <si>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</si>
  <si>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</si>
  <si>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</si>
  <si>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</si>
  <si>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</si>
  <si>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</si>
  <si>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</si>
  <si>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</si>
  <si>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</si>
  <si>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</si>
  <si>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</si>
  <si>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</si>
  <si>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</si>
  <si>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</si>
  <si>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</si>
  <si>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</si>
  <si>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</si>
  <si>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</si>
  <si>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</si>
  <si>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</si>
  <si>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</si>
  <si>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</si>
  <si>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</si>
  <si>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</si>
  <si>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</si>
  <si>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</si>
  <si>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</si>
  <si>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</si>
  <si>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</si>
  <si>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</si>
  <si>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</si>
  <si>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</si>
  <si>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</si>
  <si>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</si>
  <si>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</si>
  <si>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</si>
  <si>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</si>
  <si>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</si>
  <si>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</si>
  <si>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</si>
  <si>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</si>
  <si>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</si>
  <si>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</si>
  <si>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</si>
  <si>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</si>
  <si>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</si>
  <si>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</si>
  <si>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</si>
  <si>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</si>
  <si>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</si>
  <si>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</si>
  <si>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</si>
  <si>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</si>
  <si>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</si>
  <si>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</si>
  <si>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</si>
  <si>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</si>
  <si>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</si>
  <si>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</si>
  <si>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</si>
  <si>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</si>
  <si>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</si>
  <si>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</si>
  <si>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</si>
  <si>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</si>
  <si>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</si>
  <si>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</si>
  <si>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</si>
  <si>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</si>
  <si>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</si>
  <si>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</si>
  <si>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</si>
  <si>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</si>
  <si>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</si>
  <si>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</si>
  <si>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</si>
  <si>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</si>
  <si>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</si>
  <si>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</si>
  <si>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</si>
  <si>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</si>
  <si>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</si>
  <si>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</si>
  <si>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</si>
  <si>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</si>
  <si>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</si>
  <si>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</si>
  <si>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</si>
  <si>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</si>
  <si>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</si>
  <si>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</si>
  <si>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</si>
  <si>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</si>
  <si>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</si>
  <si>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</si>
  <si>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</si>
  <si>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</si>
  <si>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</si>
  <si>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</si>
  <si>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</si>
  <si>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</si>
  <si>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</si>
  <si>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</si>
  <si>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</si>
  <si>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</si>
  <si>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</si>
  <si>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</si>
  <si>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</si>
  <si>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</si>
  <si>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</si>
  <si>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</si>
  <si>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</si>
  <si>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</si>
  <si>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</si>
  <si>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</si>
  <si>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</si>
  <si>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</si>
  <si>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</si>
  <si>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</si>
  <si>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</si>
  <si>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</si>
  <si>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</si>
  <si>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</si>
  <si>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</si>
  <si>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</si>
  <si>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</si>
  <si>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</si>
  <si>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</si>
  <si>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</si>
  <si>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</si>
  <si>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</si>
  <si>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</si>
  <si>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</si>
  <si>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</si>
  <si>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</si>
  <si>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</si>
  <si>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</si>
  <si>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</si>
  <si>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</si>
  <si>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</si>
  <si>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</si>
  <si>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</si>
  <si>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</si>
  <si>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</si>
  <si>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</si>
  <si>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</si>
  <si>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</si>
  <si>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</si>
  <si>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</si>
  <si>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</si>
  <si>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</si>
  <si>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</si>
  <si>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</si>
  <si>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</si>
  <si>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</si>
  <si>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</si>
  <si>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</si>
  <si>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</si>
  <si>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</si>
  <si>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</si>
  <si>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</si>
  <si>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</si>
  <si>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</si>
  <si>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</si>
  <si>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</si>
  <si>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</si>
  <si>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</si>
  <si>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</si>
  <si>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</si>
  <si>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</si>
  <si>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</si>
  <si>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</si>
  <si>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</si>
  <si>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</si>
  <si>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</si>
  <si>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</si>
  <si>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</si>
  <si>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</si>
  <si>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</si>
  <si>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</si>
  <si>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</si>
  <si>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</si>
  <si>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</si>
  <si>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</si>
  <si>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</si>
  <si>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</si>
  <si>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</si>
  <si>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</si>
  <si>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</si>
  <si>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</si>
  <si>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</si>
  <si>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</si>
  <si>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</si>
  <si>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</si>
  <si>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</si>
  <si>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</si>
  <si>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</si>
  <si>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</si>
  <si>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</si>
  <si>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</si>
  <si>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</si>
  <si>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</si>
  <si>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</si>
  <si>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</si>
  <si>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</si>
  <si>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</si>
  <si>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</si>
  <si>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</si>
  <si>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</si>
  <si>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</si>
  <si>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</si>
  <si>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</si>
  <si>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</si>
  <si>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</si>
  <si>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</si>
  <si>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</si>
  <si>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</si>
  <si>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</si>
  <si>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</si>
  <si>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</si>
  <si>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</si>
  <si>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</si>
  <si>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</si>
  <si>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</si>
  <si>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</si>
  <si>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</si>
  <si>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</si>
  <si>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</si>
  <si>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</si>
  <si>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</si>
  <si>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</si>
  <si>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</si>
  <si>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</si>
  <si>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</si>
  <si>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</si>
  <si>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</si>
  <si>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</si>
  <si>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</si>
  <si>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</si>
  <si>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</si>
  <si>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</si>
  <si>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</si>
  <si>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</si>
  <si>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</si>
  <si>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</si>
  <si>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</si>
  <si>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</si>
  <si>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</si>
  <si>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</si>
  <si>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</si>
  <si>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</si>
  <si>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</si>
  <si>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</si>
  <si>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</si>
  <si>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</si>
  <si>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</si>
  <si>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</si>
  <si>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</si>
  <si>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</si>
  <si>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</si>
  <si>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</si>
  <si>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</si>
  <si>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</si>
  <si>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</si>
  <si>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</si>
  <si>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</si>
  <si>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</si>
  <si>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</si>
  <si>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</si>
  <si>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</si>
  <si>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</si>
  <si>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</si>
  <si>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</si>
  <si>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</si>
  <si>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</si>
  <si>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</si>
  <si>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</si>
  <si>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</si>
  <si>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</si>
  <si>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</si>
  <si>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</si>
  <si>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</si>
  <si>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</si>
  <si>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</si>
  <si>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</si>
  <si>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</si>
  <si>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</si>
  <si>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</si>
  <si>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</si>
  <si>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</si>
  <si>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</si>
  <si>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</si>
  <si>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</si>
  <si>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</si>
  <si>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</si>
  <si>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</si>
  <si>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</si>
  <si>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</si>
  <si>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</si>
  <si>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</si>
  <si>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</si>
  <si>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</si>
  <si>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</si>
  <si>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</si>
  <si>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</si>
  <si>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</si>
  <si>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</si>
  <si>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</si>
  <si>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</si>
  <si>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</si>
  <si>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</si>
  <si>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</si>
  <si>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</si>
  <si>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</si>
  <si>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</si>
  <si>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</si>
  <si>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</si>
  <si>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</si>
  <si>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</si>
  <si>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</si>
  <si>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</si>
  <si>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</si>
  <si>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</si>
  <si>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</si>
  <si>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</si>
  <si>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</si>
  <si>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</si>
  <si>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</si>
  <si>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</si>
  <si>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</si>
  <si>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</si>
  <si>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</si>
  <si>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</si>
  <si>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</si>
  <si>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</si>
  <si>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</si>
  <si>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</si>
  <si>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</si>
  <si>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</si>
  <si>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</si>
  <si>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</si>
  <si>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</si>
  <si>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</si>
  <si>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</si>
  <si>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</si>
  <si>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</si>
  <si>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</si>
  <si>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</si>
  <si>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</si>
  <si>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</si>
  <si>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</si>
  <si>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</si>
  <si>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</si>
  <si>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</si>
  <si>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</si>
  <si>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</si>
  <si>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</si>
  <si>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</si>
  <si>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</si>
  <si>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</si>
  <si>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</si>
  <si>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</si>
  <si>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</si>
  <si>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</si>
  <si>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</si>
  <si>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</si>
  <si>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</si>
  <si>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</si>
  <si>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</si>
  <si>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</si>
  <si>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</si>
  <si>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</si>
  <si>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</si>
  <si>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</si>
  <si>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</si>
  <si>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</si>
  <si>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</si>
  <si>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</si>
  <si>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</si>
  <si>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</si>
  <si>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</si>
  <si>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</si>
  <si>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</si>
  <si>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</si>
  <si>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</si>
  <si>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</si>
  <si>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</si>
  <si>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</si>
  <si>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</si>
  <si>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</si>
  <si>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</si>
  <si>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</si>
  <si>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</si>
  <si>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</si>
  <si>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</si>
  <si>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</si>
  <si>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</si>
  <si>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</si>
  <si>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</si>
  <si>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</si>
  <si>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</si>
  <si>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</si>
  <si>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</si>
  <si>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</si>
  <si>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</si>
  <si>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</si>
  <si>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</si>
  <si>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</si>
  <si>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</si>
  <si>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</si>
  <si>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</si>
  <si>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</si>
  <si>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</si>
  <si>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</si>
  <si>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</si>
  <si>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</si>
  <si>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</si>
  <si>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</si>
  <si>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</si>
  <si>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</si>
  <si>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</si>
  <si>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</si>
  <si>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</si>
  <si>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</si>
  <si>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</si>
  <si>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</si>
  <si>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</si>
  <si>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</si>
  <si>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</si>
  <si>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</si>
  <si>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</si>
  <si>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</si>
  <si>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</si>
  <si>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</si>
  <si>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</si>
  <si>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</si>
  <si>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</si>
  <si>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</si>
  <si>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</si>
  <si>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</si>
  <si>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</si>
  <si>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</si>
  <si>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</si>
  <si>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</si>
  <si>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</si>
  <si>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</si>
  <si>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</si>
  <si>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</si>
  <si>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</si>
  <si>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</si>
  <si>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</si>
  <si>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</si>
  <si>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</si>
  <si>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</si>
  <si>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</si>
  <si>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</si>
  <si>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</si>
  <si>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</si>
  <si>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</si>
  <si>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</si>
  <si>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</si>
  <si>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</si>
  <si>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</si>
  <si>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</si>
  <si>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</si>
  <si>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</si>
  <si>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</si>
  <si>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</si>
  <si>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</si>
  <si>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</si>
  <si>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</si>
  <si>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</si>
  <si>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</si>
  <si>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</si>
  <si>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</si>
  <si>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</si>
  <si>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</si>
  <si>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</si>
  <si>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</si>
  <si>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</si>
  <si>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</si>
  <si>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</si>
  <si>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</si>
  <si>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</si>
  <si>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</si>
  <si>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</si>
  <si>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</si>
  <si>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</si>
  <si>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</si>
  <si>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</si>
  <si>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</si>
  <si>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</si>
  <si>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</si>
  <si>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</si>
  <si>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</si>
  <si>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</si>
  <si>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</si>
  <si>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</si>
  <si>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</si>
  <si>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</si>
  <si>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</si>
  <si>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</si>
  <si>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</si>
  <si>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</si>
  <si>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</si>
  <si>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</si>
  <si>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</si>
  <si>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</si>
  <si>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</si>
  <si>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</si>
  <si>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</si>
  <si>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</si>
  <si>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</si>
  <si>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</si>
  <si>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</si>
  <si>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</si>
  <si>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</si>
  <si>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</si>
  <si>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</si>
  <si>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</si>
  <si>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</si>
  <si>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</si>
  <si>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</si>
  <si>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</si>
  <si>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</si>
  <si>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</si>
  <si>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</si>
  <si>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</si>
  <si>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</si>
  <si>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</si>
  <si>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</si>
  <si>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</si>
  <si>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</si>
  <si>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</si>
  <si>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</si>
  <si>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</si>
  <si>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</si>
  <si>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</si>
  <si>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</si>
  <si>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</si>
  <si>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</si>
  <si>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</si>
  <si>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</si>
  <si>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</si>
  <si>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</si>
  <si>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</si>
  <si>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</si>
  <si>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</si>
  <si>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</si>
  <si>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</si>
  <si>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</si>
  <si>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</si>
  <si>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</si>
  <si>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</si>
  <si>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</si>
  <si>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</si>
  <si>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</si>
  <si>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</si>
  <si>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</si>
  <si>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</si>
  <si>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</si>
  <si>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</si>
  <si>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</si>
  <si>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</si>
  <si>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</si>
  <si>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</si>
  <si>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</si>
  <si>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</si>
  <si>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</si>
  <si>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</si>
  <si>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</si>
  <si>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</si>
  <si>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</si>
  <si>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</si>
  <si>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</si>
  <si>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</si>
  <si>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</si>
  <si>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</si>
  <si>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</si>
  <si>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</si>
  <si>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</si>
  <si>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</si>
  <si>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</si>
  <si>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</si>
  <si>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</si>
  <si>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</si>
  <si>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</si>
  <si>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</si>
  <si>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</si>
  <si>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</si>
  <si>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</si>
  <si>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</si>
  <si>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</si>
  <si>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</si>
  <si>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</si>
  <si>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</si>
  <si>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</si>
  <si>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</si>
  <si>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</si>
  <si>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</si>
  <si>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</si>
  <si>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</si>
  <si>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</si>
  <si>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</si>
  <si>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</si>
  <si>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</si>
  <si>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</si>
  <si>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</si>
  <si>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</si>
  <si>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</si>
  <si>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</si>
  <si>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</si>
  <si>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</si>
  <si>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</si>
  <si>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</si>
  <si>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</si>
  <si>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</si>
  <si>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</si>
  <si>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</si>
  <si>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</si>
  <si>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</si>
  <si>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</si>
  <si>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</si>
  <si>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</si>
  <si>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</si>
  <si>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</si>
  <si>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</si>
  <si>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</si>
  <si>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</si>
  <si>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</si>
  <si>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</si>
  <si>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</si>
  <si>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</si>
  <si>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</si>
  <si>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</si>
  <si>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</si>
  <si>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</si>
  <si>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</si>
  <si>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</si>
  <si>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</si>
  <si>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</si>
  <si>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</si>
  <si>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</si>
  <si>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</si>
  <si>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</si>
  <si>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</si>
  <si>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</si>
  <si>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</si>
  <si>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</si>
  <si>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</si>
  <si>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</si>
  <si>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</si>
  <si>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</si>
  <si>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</si>
  <si>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</si>
  <si>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</si>
  <si>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</si>
  <si>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</si>
  <si>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</si>
  <si>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</si>
  <si>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</si>
  <si>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</si>
  <si>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</si>
  <si>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</si>
  <si>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</si>
  <si>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</si>
  <si>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</si>
  <si>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</si>
  <si>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</si>
  <si>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</si>
  <si>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</si>
  <si>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</si>
  <si>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</si>
  <si>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</si>
  <si>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</si>
  <si>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</si>
  <si>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</si>
  <si>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</si>
  <si>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</si>
  <si>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</si>
  <si>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</si>
  <si>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</si>
  <si>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</si>
  <si>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</si>
  <si>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</si>
  <si>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</si>
  <si>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</si>
  <si>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</si>
  <si>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</si>
  <si>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</si>
  <si>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</si>
  <si>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</si>
  <si>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</si>
  <si>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</si>
  <si>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</si>
  <si>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</si>
  <si>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</si>
  <si>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</si>
  <si>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</si>
  <si>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</si>
  <si>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</si>
  <si>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</si>
  <si>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</si>
  <si>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</si>
  <si>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</si>
  <si>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</si>
  <si>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</si>
  <si>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</si>
  <si>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</si>
  <si>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</si>
  <si>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</si>
  <si>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</si>
  <si>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</si>
  <si>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</si>
  <si>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</si>
  <si>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</si>
  <si>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</si>
  <si>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</si>
  <si>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</si>
  <si>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</si>
  <si>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</si>
  <si>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</si>
  <si>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</si>
  <si>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</si>
  <si>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</si>
  <si>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</si>
  <si>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</si>
  <si>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</si>
  <si>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</si>
  <si>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</si>
  <si>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</si>
  <si>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</si>
  <si>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</si>
  <si>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</si>
  <si>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</si>
  <si>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</si>
  <si>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</si>
  <si>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</si>
  <si>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</si>
  <si>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</si>
  <si>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</si>
  <si>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</si>
  <si>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</si>
  <si>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</si>
  <si>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</si>
  <si>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</si>
  <si>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</si>
  <si>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</si>
  <si>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</si>
  <si>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</si>
  <si>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</si>
  <si>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</si>
  <si>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</si>
  <si>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</si>
  <si>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</si>
  <si>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</si>
  <si>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</si>
  <si>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</si>
  <si>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</si>
  <si>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</si>
  <si>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</si>
  <si>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</si>
  <si>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</si>
  <si>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</si>
  <si>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</si>
  <si>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</si>
  <si>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</si>
  <si>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</si>
  <si>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</si>
  <si>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</si>
  <si>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</si>
  <si>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</si>
  <si>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</si>
  <si>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</si>
  <si>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</si>
  <si>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</si>
  <si>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</si>
  <si>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</si>
  <si>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</si>
  <si>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</si>
  <si>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</si>
  <si>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</si>
  <si>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</si>
  <si>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</si>
  <si>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</si>
  <si>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</si>
  <si>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</si>
  <si>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</si>
  <si>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</si>
  <si>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</si>
  <si>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</si>
  <si>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</si>
  <si>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</si>
  <si>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</si>
  <si>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</si>
  <si>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</si>
  <si>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</si>
  <si>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</si>
  <si>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</si>
  <si>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</si>
  <si>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</si>
  <si>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</si>
  <si>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</si>
  <si>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</si>
  <si>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</si>
  <si>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</si>
  <si>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</si>
  <si>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</si>
  <si>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</si>
  <si>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</si>
  <si>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</si>
  <si>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</si>
  <si>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</si>
  <si>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</si>
  <si>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</si>
  <si>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</si>
  <si>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</si>
  <si>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</si>
  <si>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</si>
  <si>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</si>
  <si>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</si>
  <si>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</si>
  <si>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</si>
  <si>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</si>
  <si>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</si>
  <si>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</si>
  <si>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</si>
  <si>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</si>
  <si>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</si>
  <si>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</si>
  <si>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</si>
  <si>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</si>
  <si>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</si>
  <si>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</si>
  <si>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</si>
  <si>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</si>
  <si>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</si>
  <si>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</si>
  <si>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</si>
  <si>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</si>
  <si>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</si>
  <si>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</si>
  <si>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</si>
  <si>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</si>
  <si>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</si>
  <si>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</si>
  <si>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</si>
  <si>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</si>
  <si>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</si>
  <si>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</si>
  <si>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</si>
  <si>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</si>
  <si>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</si>
  <si>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</si>
  <si>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</si>
  <si>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</si>
  <si>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</si>
  <si>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</si>
  <si>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</si>
  <si>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</si>
  <si>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</si>
  <si>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</si>
  <si>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</si>
  <si>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</si>
  <si>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</si>
  <si>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</si>
  <si>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</si>
  <si>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</si>
  <si>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</si>
  <si>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</si>
  <si>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</si>
  <si>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</si>
  <si>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</si>
  <si>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</si>
  <si>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</si>
  <si>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</si>
  <si>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</si>
  <si>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</si>
  <si>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</si>
  <si>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</si>
  <si>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</si>
  <si>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</si>
  <si>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</si>
  <si>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</si>
  <si>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</si>
  <si>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</si>
  <si>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</si>
  <si>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</si>
  <si>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</si>
  <si>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</si>
  <si>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</si>
  <si>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</si>
  <si>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</si>
  <si>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</si>
  <si>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</si>
  <si>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</si>
  <si>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</si>
  <si>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</si>
  <si>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</si>
  <si>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</si>
  <si>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</si>
  <si>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</si>
  <si>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</si>
  <si>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</si>
  <si>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</si>
  <si>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</si>
  <si>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</si>
  <si>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</si>
  <si>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</si>
  <si>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</si>
  <si>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</si>
  <si>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</si>
  <si>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</si>
  <si>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</si>
  <si>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</si>
  <si>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</si>
  <si>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</si>
  <si>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</si>
  <si>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</si>
  <si>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</si>
  <si>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</si>
  <si>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</si>
  <si>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</si>
  <si>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</si>
  <si>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</si>
  <si>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</si>
  <si>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</si>
  <si>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</si>
  <si>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</si>
  <si>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</si>
  <si>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</si>
  <si>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</si>
  <si>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</si>
  <si>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</si>
  <si>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</si>
  <si>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</si>
  <si>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</si>
  <si>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</si>
  <si>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</si>
  <si>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</si>
  <si>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</si>
  <si>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</si>
  <si>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</si>
  <si>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</si>
  <si>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</si>
  <si>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</si>
  <si>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</si>
  <si>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</si>
  <si>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</si>
  <si>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</si>
  <si>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</si>
  <si>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</si>
  <si>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</si>
  <si>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</si>
  <si>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</si>
  <si>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</si>
  <si>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</si>
  <si>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</si>
  <si>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</si>
  <si>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</si>
  <si>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</si>
  <si>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</si>
  <si>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</si>
  <si>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</si>
  <si>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</si>
  <si>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</si>
  <si>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</si>
  <si>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</si>
  <si>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</si>
  <si>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</si>
  <si>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</si>
  <si>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</si>
  <si>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</si>
  <si>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</si>
  <si>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</si>
  <si>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</si>
  <si>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</si>
  <si>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</si>
  <si>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</si>
  <si>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</si>
  <si>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</si>
  <si>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</si>
  <si>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</si>
  <si>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</si>
  <si>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</si>
  <si>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</si>
  <si>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</si>
  <si>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</si>
  <si>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</si>
  <si>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</si>
  <si>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</si>
  <si>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</si>
  <si>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</si>
  <si>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</si>
  <si>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</si>
  <si>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</si>
  <si>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</si>
  <si>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</si>
  <si>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</si>
  <si>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</si>
  <si>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</si>
  <si>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</si>
  <si>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</si>
  <si>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</si>
  <si>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</si>
  <si>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</si>
  <si>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</si>
  <si>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</si>
  <si>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</si>
  <si>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</si>
  <si>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</si>
  <si>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</si>
  <si>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</si>
  <si>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</si>
  <si>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</si>
  <si>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</si>
  <si>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</si>
  <si>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</si>
  <si>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</si>
  <si>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</si>
  <si>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</si>
  <si>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</si>
  <si>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</si>
  <si>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</si>
  <si>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</si>
  <si>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</si>
  <si>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</si>
  <si>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</si>
  <si>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</si>
  <si>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</si>
  <si>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</si>
  <si>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</si>
  <si>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</si>
  <si>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</si>
  <si>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</si>
  <si>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</si>
  <si>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</si>
  <si>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</si>
  <si>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</si>
  <si>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</si>
  <si>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</si>
  <si>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</si>
  <si>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</si>
  <si>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</si>
  <si>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</si>
  <si>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</si>
  <si>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</si>
  <si>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</si>
  <si>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</si>
  <si>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</si>
  <si>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</si>
  <si>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</si>
  <si>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</si>
  <si>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</si>
  <si>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</si>
  <si>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</si>
  <si>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</si>
  <si>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</si>
  <si>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</si>
  <si>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</si>
  <si>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</si>
  <si>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</si>
  <si>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</si>
  <si>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</si>
  <si>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</si>
  <si>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</si>
  <si>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</si>
  <si>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</si>
  <si>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</si>
  <si>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</si>
  <si>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</si>
  <si>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</si>
  <si>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</si>
  <si>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</si>
  <si>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</si>
  <si>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</si>
  <si>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</si>
  <si>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</si>
  <si>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</si>
  <si>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</si>
  <si>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</si>
  <si>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</si>
  <si>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</si>
  <si>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</si>
  <si>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</si>
  <si>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</si>
  <si>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</si>
  <si>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</si>
  <si>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</si>
  <si>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</si>
  <si>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</si>
  <si>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</si>
  <si>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</si>
  <si>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</si>
  <si>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</si>
  <si>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</si>
  <si>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</si>
  <si>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</si>
  <si>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</si>
  <si>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</si>
  <si>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</si>
  <si>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</si>
  <si>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</si>
  <si>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</si>
  <si>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</si>
  <si>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</si>
  <si>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</si>
  <si>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</si>
  <si>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</si>
  <si>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</si>
  <si>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</si>
  <si>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</si>
  <si>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</si>
  <si>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</si>
  <si>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</si>
  <si>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</si>
  <si>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</si>
  <si>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</si>
  <si>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</si>
  <si>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</si>
  <si>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</si>
  <si>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</si>
  <si>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</si>
  <si>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</si>
  <si>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</si>
  <si>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</si>
  <si>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</si>
  <si>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</si>
  <si>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</si>
  <si>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</si>
  <si>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</si>
  <si>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</si>
  <si>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</si>
  <si>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</si>
  <si>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</si>
  <si>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</si>
  <si>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</si>
  <si>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</si>
  <si>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</si>
  <si>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</si>
  <si>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</si>
  <si>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</si>
  <si>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</si>
  <si>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</si>
  <si>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</si>
  <si>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</si>
  <si>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</si>
  <si>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</si>
  <si>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</si>
  <si>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</si>
  <si>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</si>
  <si>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</si>
  <si>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</si>
  <si>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</si>
  <si>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</si>
  <si>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</si>
  <si>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</si>
  <si>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</si>
  <si>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</si>
  <si>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</si>
  <si>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</si>
  <si>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</si>
  <si>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</si>
  <si>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</si>
  <si>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</si>
  <si>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</si>
  <si>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</si>
  <si>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</si>
  <si>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</si>
  <si>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</si>
  <si>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</si>
  <si>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</si>
  <si>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</si>
  <si>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</si>
  <si>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</si>
  <si>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</si>
  <si>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</si>
  <si>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</si>
  <si>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</si>
  <si>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</si>
  <si>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</si>
  <si>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</si>
  <si>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</si>
  <si>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</si>
  <si>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</si>
  <si>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</si>
  <si>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</si>
  <si>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</si>
  <si>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</si>
  <si>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</si>
  <si>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</si>
  <si>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</si>
  <si>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</si>
  <si>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</si>
  <si>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</si>
  <si>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</si>
  <si>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</si>
  <si>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</si>
  <si>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</si>
  <si>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</si>
  <si>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</si>
  <si>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</si>
  <si>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</si>
  <si>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</si>
  <si>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</si>
  <si>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</si>
  <si>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</si>
  <si>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</si>
  <si>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</si>
  <si>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</si>
  <si>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</si>
  <si>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</si>
  <si>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</si>
  <si>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</si>
  <si>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</si>
  <si>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</si>
  <si>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</si>
  <si>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</si>
  <si>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</si>
  <si>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</si>
  <si>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</si>
  <si>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</si>
  <si>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</si>
  <si>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</si>
  <si>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</si>
  <si>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</si>
  <si>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</si>
  <si>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</si>
  <si>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</si>
  <si>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</si>
  <si>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</si>
  <si>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</si>
  <si>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</si>
  <si>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</si>
  <si>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</si>
  <si>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</si>
  <si>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</si>
  <si>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</si>
  <si>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</si>
  <si>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</si>
  <si>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</si>
  <si>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</si>
  <si>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</si>
  <si>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</si>
  <si>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</si>
  <si>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</si>
  <si>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</si>
  <si>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</si>
  <si>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</si>
  <si>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</si>
  <si>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</si>
  <si>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</si>
  <si>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</si>
  <si>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</si>
  <si>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</si>
  <si>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</si>
  <si>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</si>
  <si>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</si>
  <si>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</si>
  <si>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</si>
  <si>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</si>
  <si>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</si>
  <si>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</si>
  <si>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</si>
  <si>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</si>
  <si>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</si>
  <si>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</si>
  <si>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</si>
  <si>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</si>
  <si>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</si>
  <si>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</si>
  <si>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</si>
  <si>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</si>
  <si>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</si>
  <si>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</si>
  <si>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</si>
  <si>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</si>
  <si>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</si>
  <si>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</si>
  <si>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</si>
  <si>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</si>
  <si>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</si>
  <si>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</si>
  <si>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</si>
  <si>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</si>
  <si>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</si>
  <si>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</si>
  <si>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</si>
  <si>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</si>
  <si>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</si>
  <si>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</si>
  <si>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</si>
  <si>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</si>
  <si>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</si>
  <si>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</si>
  <si>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</si>
  <si>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</si>
  <si>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</si>
  <si>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</si>
  <si>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</si>
  <si>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</si>
  <si>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</si>
  <si>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</si>
  <si>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</si>
  <si>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</si>
  <si>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</si>
  <si>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</si>
  <si>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</si>
  <si>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</si>
  <si>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</si>
  <si>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</si>
  <si>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</si>
  <si>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</si>
  <si>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</si>
  <si>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</si>
  <si>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</si>
  <si>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</si>
  <si>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</si>
  <si>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</si>
  <si>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</si>
  <si>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</si>
  <si>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</si>
  <si>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</si>
  <si>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</si>
  <si>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</si>
  <si>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</si>
  <si>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</si>
  <si>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</si>
  <si>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</si>
  <si>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</si>
  <si>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</si>
  <si>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</si>
  <si>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</si>
  <si>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</si>
  <si>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</si>
  <si>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</si>
  <si>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</si>
  <si>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</si>
  <si>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</si>
  <si>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</si>
  <si>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</si>
  <si>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</si>
  <si>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</si>
  <si>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</si>
  <si>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</si>
  <si>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</si>
  <si>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</si>
  <si>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</si>
  <si>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</si>
  <si>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</si>
  <si>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</si>
  <si>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</si>
  <si>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</si>
  <si>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</si>
  <si>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</si>
  <si>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</si>
  <si>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</si>
  <si>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</si>
  <si>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</si>
  <si>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</si>
  <si>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</si>
  <si>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</si>
  <si>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</si>
  <si>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</si>
  <si>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</si>
  <si>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</si>
  <si>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</si>
  <si>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</si>
  <si>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</si>
  <si>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</si>
  <si>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</si>
  <si>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</si>
  <si>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</si>
  <si>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</si>
  <si>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</si>
  <si>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</si>
  <si>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</si>
  <si>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</si>
  <si>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</si>
  <si>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</si>
  <si>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</si>
  <si>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</si>
  <si>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</si>
  <si>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</si>
  <si>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</si>
  <si>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</si>
  <si>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</si>
  <si>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</si>
  <si>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</si>
  <si>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</si>
  <si>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</si>
  <si>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</si>
  <si>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</si>
  <si>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</si>
  <si>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</si>
  <si>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</si>
  <si>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</si>
  <si>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</si>
  <si>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</si>
  <si>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</si>
  <si>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</si>
  <si>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</si>
  <si>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</si>
  <si>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</si>
  <si>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</si>
  <si>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</si>
  <si>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</si>
  <si>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</si>
  <si>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</si>
  <si>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</si>
  <si>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</si>
  <si>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</si>
  <si>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</si>
  <si>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</si>
  <si>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</si>
  <si>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</si>
  <si>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</si>
  <si>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</si>
  <si>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</si>
  <si>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</si>
  <si>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</si>
  <si>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</si>
  <si>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</si>
  <si>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</si>
  <si>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</si>
  <si>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</si>
  <si>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</si>
  <si>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</si>
  <si>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</si>
  <si>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</si>
  <si>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</si>
  <si>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</si>
  <si>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</si>
  <si>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</si>
  <si>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</si>
  <si>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</si>
  <si>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</si>
  <si>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</si>
  <si>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</si>
  <si>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</si>
  <si>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</si>
  <si>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</si>
  <si>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</si>
  <si>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</si>
  <si>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</si>
  <si>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</si>
  <si>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</si>
  <si>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</si>
  <si>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</si>
  <si>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</si>
  <si>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</si>
  <si>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</si>
  <si>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</si>
  <si>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</si>
  <si>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</si>
  <si>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</si>
  <si>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</si>
  <si>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</si>
  <si>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</si>
  <si>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</si>
  <si>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</si>
  <si>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</si>
  <si>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</si>
  <si>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</si>
  <si>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</si>
  <si>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</si>
  <si>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</si>
  <si>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</si>
  <si>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</si>
  <si>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</si>
  <si>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</si>
  <si>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</si>
  <si>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</si>
  <si>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</si>
  <si>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</si>
  <si>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</si>
  <si>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</si>
  <si>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</si>
  <si>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</si>
  <si>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</si>
  <si>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</si>
  <si>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</si>
  <si>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</si>
  <si>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</si>
  <si>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</si>
  <si>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</si>
  <si>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</si>
  <si>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</si>
  <si>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</si>
  <si>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</si>
  <si>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</si>
  <si>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</si>
  <si>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</si>
  <si>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</si>
  <si>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</si>
  <si>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</si>
  <si>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</si>
  <si>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</si>
  <si>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</si>
  <si>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</si>
  <si>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</si>
  <si>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</si>
  <si>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</si>
  <si>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</si>
  <si>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</si>
  <si>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</si>
  <si>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</si>
  <si>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</si>
  <si>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</si>
  <si>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</si>
  <si>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</si>
  <si>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</si>
  <si>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</si>
  <si>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</si>
  <si>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</si>
  <si>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</si>
  <si>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</si>
  <si>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</si>
  <si>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</si>
  <si>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</si>
  <si>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</si>
  <si>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</si>
  <si>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</si>
  <si>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</si>
  <si>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</si>
  <si>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</si>
  <si>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</si>
  <si>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</si>
  <si>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</si>
  <si>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</si>
  <si>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</si>
  <si>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</si>
  <si>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</si>
  <si>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</si>
  <si>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</si>
  <si>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</si>
  <si>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</si>
  <si>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</si>
  <si>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</si>
  <si>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</si>
  <si>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</si>
  <si>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</si>
  <si>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</si>
  <si>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</si>
  <si>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</si>
  <si>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</si>
  <si>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</si>
  <si>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</si>
  <si>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</si>
  <si>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</si>
  <si>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</si>
  <si>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</si>
  <si>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</si>
  <si>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</si>
  <si>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</si>
  <si>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</si>
  <si>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</si>
  <si>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</si>
  <si>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</si>
  <si>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</si>
  <si>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</si>
  <si>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</si>
  <si>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</si>
  <si>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</si>
  <si>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</si>
  <si>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</si>
  <si>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</si>
  <si>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</si>
  <si>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</si>
  <si>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</si>
  <si>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</si>
  <si>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</si>
  <si>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</si>
  <si>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</si>
  <si>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</si>
  <si>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</si>
  <si>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</si>
  <si>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</si>
  <si>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</si>
  <si>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</si>
  <si>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</si>
  <si>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</si>
  <si>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</si>
  <si>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</si>
  <si>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</si>
  <si>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</si>
  <si>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</si>
  <si>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</si>
  <si>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</si>
  <si>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</si>
  <si>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</si>
  <si>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</si>
  <si>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</si>
  <si>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</si>
  <si>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</si>
  <si>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</si>
  <si>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</si>
  <si>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</si>
  <si>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</si>
  <si>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</si>
  <si>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</si>
  <si>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</si>
  <si>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</si>
  <si>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</si>
  <si>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</si>
  <si>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</si>
  <si>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</si>
  <si>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</si>
  <si>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</si>
  <si>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</si>
  <si>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</si>
  <si>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</si>
  <si>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</si>
  <si>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</si>
  <si>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</si>
  <si>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</si>
  <si>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</si>
  <si>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</si>
  <si>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</si>
  <si>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</si>
  <si>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</si>
  <si>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</si>
  <si>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</si>
  <si>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</si>
  <si>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</si>
  <si>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</si>
  <si>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</si>
  <si>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</si>
  <si>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</si>
  <si>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</si>
  <si>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</si>
  <si>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</si>
  <si>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</si>
  <si>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</si>
  <si>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</si>
  <si>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</si>
  <si>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</si>
  <si>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</si>
  <si>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</si>
  <si>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</si>
  <si>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</si>
  <si>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</si>
  <si>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</si>
  <si>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</si>
  <si>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</si>
  <si>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</si>
  <si>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</si>
  <si>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</si>
  <si>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</si>
  <si>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</si>
  <si>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</si>
  <si>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</si>
  <si>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</si>
  <si>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</si>
  <si>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</si>
  <si>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</si>
  <si>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</si>
  <si>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</si>
  <si>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</si>
  <si>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</si>
  <si>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</si>
  <si>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</si>
  <si>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</si>
  <si>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</si>
  <si>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</si>
  <si>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</si>
  <si>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</si>
  <si>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</si>
  <si>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</si>
  <si>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</si>
  <si>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</si>
  <si>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</si>
  <si>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</si>
  <si>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</si>
  <si>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</si>
  <si>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</si>
  <si>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</si>
  <si>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</si>
  <si>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</si>
  <si>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</si>
  <si>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</si>
  <si>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</si>
  <si>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</si>
  <si>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</si>
  <si>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</si>
  <si>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</si>
  <si>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</si>
  <si>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</si>
  <si>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</si>
  <si>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</si>
  <si>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</si>
  <si>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</si>
  <si>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</si>
  <si>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</si>
  <si>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</si>
  <si>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</si>
  <si>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</si>
  <si>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</si>
  <si>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</si>
  <si>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</si>
  <si>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</si>
  <si>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</si>
  <si>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</si>
  <si>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</si>
  <si>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</si>
  <si>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</si>
  <si>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</si>
  <si>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</si>
  <si>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</si>
  <si>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</si>
  <si>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</si>
  <si>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</si>
  <si>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</si>
  <si>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</si>
  <si>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</si>
  <si>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</si>
  <si>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</si>
  <si>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</si>
  <si>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</si>
  <si>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</si>
  <si>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</si>
  <si>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</si>
  <si>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</si>
  <si>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</si>
  <si>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</si>
  <si>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</si>
  <si>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</si>
  <si>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</si>
  <si>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</si>
  <si>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</si>
  <si>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</si>
  <si>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</si>
  <si>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</si>
  <si>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</si>
  <si>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</si>
  <si>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</si>
  <si>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</si>
  <si>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</si>
  <si>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</si>
  <si>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</si>
  <si>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</si>
  <si>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</si>
  <si>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</si>
  <si>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</si>
  <si>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</si>
  <si>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</si>
  <si>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</si>
  <si>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</si>
  <si>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</si>
  <si>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</si>
  <si>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</si>
  <si>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</si>
  <si>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</si>
  <si>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</si>
  <si>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</si>
  <si>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</si>
  <si>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</si>
  <si>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</si>
  <si>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</si>
  <si>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</si>
  <si>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</si>
  <si>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</si>
  <si>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</si>
  <si>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</si>
  <si>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</si>
  <si>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</si>
  <si>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</si>
  <si>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</si>
  <si>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</si>
  <si>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</si>
  <si>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</si>
  <si>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</si>
  <si>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</si>
  <si>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</si>
  <si>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</si>
  <si>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</si>
  <si>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</si>
  <si>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</si>
  <si>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</si>
  <si>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</si>
  <si>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</si>
  <si>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</si>
  <si>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</si>
  <si>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</si>
  <si>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</si>
  <si>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</si>
  <si>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</si>
  <si>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</si>
  <si>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</si>
  <si>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</si>
  <si>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</si>
  <si>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</si>
  <si>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</si>
  <si>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</si>
  <si>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</si>
  <si>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</si>
  <si>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</si>
  <si>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</si>
  <si>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</si>
  <si>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</si>
  <si>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</si>
  <si>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</si>
  <si>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</si>
  <si>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</si>
  <si>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</si>
  <si>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</si>
  <si>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</si>
  <si>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</si>
  <si>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</si>
  <si>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</si>
  <si>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</si>
  <si>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</si>
  <si>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</si>
  <si>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</si>
  <si>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</si>
  <si>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</si>
  <si>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</si>
  <si>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</si>
  <si>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</si>
  <si>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</si>
  <si>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</si>
  <si>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</si>
  <si>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</si>
  <si>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</si>
  <si>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</si>
  <si>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</si>
  <si>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</si>
  <si>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</si>
  <si>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</si>
  <si>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</si>
  <si>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</si>
  <si>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</si>
  <si>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</si>
  <si>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</si>
  <si>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</si>
  <si>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</si>
  <si>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</si>
  <si>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</si>
  <si>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</si>
  <si>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</si>
  <si>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</si>
  <si>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</si>
  <si>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</si>
  <si>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</si>
  <si>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</si>
  <si>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</si>
  <si>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</si>
  <si>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</si>
  <si>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</si>
  <si>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</si>
  <si>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</si>
  <si>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</si>
  <si>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</si>
  <si>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</si>
  <si>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</si>
  <si>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</si>
  <si>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</si>
  <si>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</si>
  <si>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</si>
  <si>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</si>
  <si>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</si>
  <si>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</si>
  <si>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</si>
  <si>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</si>
  <si>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</si>
  <si>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</si>
  <si>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</si>
  <si>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</si>
  <si>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</si>
  <si>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</si>
  <si>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</si>
  <si>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</si>
  <si>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</si>
  <si>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</si>
  <si>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</si>
  <si>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</si>
  <si>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</si>
  <si>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</si>
  <si>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</si>
  <si>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</si>
  <si>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</si>
  <si>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</si>
  <si>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</si>
  <si>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</si>
  <si>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</si>
  <si>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</si>
  <si>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</si>
  <si>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</si>
  <si>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</si>
  <si>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</si>
  <si>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</si>
  <si>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</si>
  <si>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</si>
  <si>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</si>
  <si>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</si>
  <si>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</si>
  <si>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</si>
  <si>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</si>
  <si>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</si>
  <si>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</si>
  <si>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</si>
  <si>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</si>
  <si>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</si>
  <si>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</si>
  <si>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</si>
  <si>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</si>
  <si>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</si>
  <si>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</si>
  <si>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</si>
  <si>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</si>
  <si>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</si>
  <si>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</si>
  <si>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</si>
  <si>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</si>
  <si>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</si>
  <si>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</si>
  <si>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</si>
  <si>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</si>
  <si>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</si>
  <si>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</si>
  <si>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</si>
  <si>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</si>
  <si>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</si>
  <si>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</si>
  <si>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</si>
  <si>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</si>
  <si>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</si>
  <si>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</si>
  <si>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</si>
  <si>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</si>
  <si>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</si>
  <si>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</si>
  <si>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</si>
  <si>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</si>
  <si>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</si>
  <si>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</si>
  <si>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</si>
  <si>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</si>
  <si>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</si>
  <si>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</si>
  <si>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</si>
  <si>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</si>
  <si>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</si>
  <si>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</si>
  <si>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</si>
  <si>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</si>
  <si>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</si>
  <si>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</si>
  <si>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</si>
  <si>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</si>
  <si>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</si>
  <si>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</si>
  <si>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</si>
  <si>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</si>
  <si>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</si>
  <si>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</si>
  <si>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</si>
  <si>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</si>
  <si>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</si>
  <si>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</si>
  <si>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</si>
  <si>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</si>
  <si>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</si>
  <si>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</si>
  <si>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</si>
  <si>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</si>
  <si>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</si>
  <si>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</si>
  <si>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</si>
  <si>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</si>
  <si>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</si>
  <si>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</si>
  <si>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</si>
  <si>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</si>
  <si>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</si>
  <si>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</si>
  <si>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</si>
  <si>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</si>
  <si>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</si>
  <si>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</si>
  <si>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</si>
  <si>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</si>
  <si>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</si>
  <si>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</si>
  <si>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</si>
  <si>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</si>
  <si>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</si>
  <si>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</si>
  <si>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</si>
  <si>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</si>
  <si>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</si>
  <si>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</si>
  <si>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</si>
  <si>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</si>
  <si>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</si>
  <si>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</si>
  <si>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</si>
  <si>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</si>
  <si>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</si>
  <si>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</si>
  <si>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</si>
  <si>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</si>
  <si>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</si>
  <si>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</si>
  <si>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</si>
  <si>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</si>
  <si>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</si>
  <si>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</si>
  <si>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</si>
  <si>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</si>
  <si>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</si>
  <si>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</si>
  <si>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</si>
  <si>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</si>
  <si>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</si>
  <si>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</si>
  <si>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</si>
  <si>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</si>
  <si>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</si>
  <si>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</si>
  <si>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</si>
  <si>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</si>
  <si>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</si>
  <si>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</si>
  <si>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</si>
  <si>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</si>
  <si>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</si>
  <si>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</si>
  <si>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</si>
  <si>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</si>
  <si>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</si>
  <si>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</si>
  <si>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</si>
  <si>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</si>
  <si>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</si>
  <si>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</si>
  <si>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</si>
  <si>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</si>
  <si>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</si>
  <si>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</si>
  <si>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</si>
  <si>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</si>
  <si>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</si>
  <si>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</si>
  <si>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</si>
  <si>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</si>
  <si>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</si>
  <si>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</si>
  <si>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</si>
  <si>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</si>
  <si>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</si>
  <si>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</si>
  <si>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</si>
  <si>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</si>
  <si>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</si>
  <si>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</si>
  <si>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</si>
  <si>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</si>
  <si>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</si>
  <si>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</si>
  <si>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</si>
  <si>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</si>
  <si>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</si>
  <si>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</si>
  <si>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</si>
  <si>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</si>
  <si>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</si>
  <si>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</si>
  <si>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</si>
  <si>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</si>
  <si>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</si>
  <si>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</si>
  <si>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</si>
  <si>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</si>
  <si>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</si>
  <si>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</si>
  <si>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</si>
  <si>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</si>
  <si>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</si>
  <si>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</si>
  <si>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</si>
  <si>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</si>
  <si>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</si>
  <si>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</si>
  <si>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</si>
  <si>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</si>
  <si>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</si>
  <si>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</si>
  <si>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</si>
  <si>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</si>
  <si>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</si>
  <si>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</si>
  <si>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</si>
  <si>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</si>
  <si>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</si>
  <si>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</si>
  <si>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</si>
  <si>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</si>
  <si>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</si>
  <si>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</si>
  <si>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</si>
  <si>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</si>
  <si>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</si>
  <si>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</si>
  <si>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</si>
  <si>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</si>
  <si>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</si>
  <si>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</si>
  <si>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</si>
  <si>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</si>
  <si>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</si>
  <si>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</si>
  <si>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</si>
  <si>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</si>
  <si>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</si>
  <si>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</si>
  <si>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</si>
  <si>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</si>
  <si>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</si>
  <si>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</si>
  <si>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</si>
  <si>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</si>
  <si>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</si>
  <si>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</si>
  <si>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</si>
  <si>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</si>
  <si>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</si>
  <si>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</si>
  <si>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</si>
  <si>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</si>
  <si>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</si>
  <si>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</si>
  <si>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</si>
  <si>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</si>
  <si>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</si>
  <si>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</si>
  <si>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</si>
  <si>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</si>
  <si>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</si>
  <si>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</si>
  <si>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</si>
  <si>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</si>
  <si>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</si>
  <si>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</si>
  <si>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</si>
  <si>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</si>
  <si>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</si>
  <si>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</si>
  <si>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</si>
  <si>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</si>
  <si>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</si>
  <si>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</si>
  <si>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</si>
  <si>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</si>
  <si>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</si>
  <si>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</si>
  <si>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</si>
  <si>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</si>
  <si>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</si>
  <si>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</si>
  <si>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</si>
  <si>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</si>
  <si>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</si>
  <si>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</si>
  <si>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</si>
  <si>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</si>
  <si>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</si>
  <si>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</si>
  <si>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</si>
  <si>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</si>
  <si>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</si>
  <si>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</si>
  <si>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</si>
  <si>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</si>
  <si>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</si>
  <si>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</si>
  <si>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</si>
  <si>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</si>
  <si>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</si>
  <si>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</si>
  <si>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</si>
  <si>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</si>
  <si>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</si>
  <si>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</si>
  <si>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</si>
  <si>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</si>
  <si>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</si>
  <si>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</si>
  <si>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</si>
  <si>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</si>
  <si>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</si>
  <si>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</si>
  <si>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</si>
  <si>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</si>
  <si>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</si>
  <si>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</si>
  <si>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</si>
  <si>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</si>
  <si>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</si>
  <si>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</si>
  <si>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</si>
  <si>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</si>
  <si>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</si>
  <si>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</si>
  <si>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</si>
  <si>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</si>
  <si>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</si>
  <si>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</si>
  <si>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</si>
  <si>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</si>
  <si>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</si>
  <si>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</si>
  <si>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</si>
  <si>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</si>
  <si>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</si>
  <si>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</si>
  <si>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</si>
  <si>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</si>
  <si>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</si>
  <si>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</si>
  <si>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</si>
  <si>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</si>
  <si>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</si>
  <si>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</si>
  <si>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</si>
  <si>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</si>
  <si>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</si>
  <si>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</si>
  <si>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</si>
  <si>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</si>
  <si>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</si>
  <si>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</si>
  <si>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</si>
  <si>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</si>
  <si>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</si>
  <si>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</si>
  <si>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</si>
  <si>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</si>
  <si>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</si>
  <si>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</si>
  <si>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</si>
  <si>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</si>
  <si>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</si>
  <si>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</si>
  <si>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</si>
  <si>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</si>
  <si>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</si>
  <si>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</si>
  <si>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</si>
  <si>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</si>
  <si>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</si>
  <si>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</si>
  <si>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</si>
  <si>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</si>
  <si>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</si>
  <si>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</si>
  <si>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</si>
  <si>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</si>
  <si>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</si>
  <si>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</si>
  <si>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</si>
  <si>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</si>
  <si>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</si>
  <si>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</si>
  <si>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</si>
  <si>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</si>
  <si>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</si>
  <si>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</si>
  <si>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</si>
  <si>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</si>
  <si>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</si>
  <si>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</si>
  <si>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</si>
  <si>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</si>
  <si>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</si>
  <si>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</si>
  <si>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</si>
  <si>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</si>
  <si>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</si>
  <si>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</si>
  <si>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</si>
  <si>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</si>
  <si>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</si>
  <si>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</si>
  <si>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</si>
  <si>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</si>
  <si>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</si>
  <si>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</si>
  <si>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</si>
  <si>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</si>
  <si>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</si>
  <si>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</si>
  <si>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</si>
  <si>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</si>
  <si>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</si>
  <si>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</si>
  <si>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</si>
  <si>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</si>
  <si>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</si>
  <si>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</si>
  <si>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</si>
  <si>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</si>
  <si>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</si>
  <si>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</si>
  <si>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</si>
  <si>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</si>
  <si>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</si>
  <si>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</si>
  <si>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</si>
  <si>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</si>
  <si>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</si>
  <si>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</si>
  <si>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</si>
  <si>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</si>
  <si>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</si>
  <si>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</si>
  <si>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</si>
  <si>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</si>
  <si>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</si>
  <si>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</si>
  <si>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</si>
  <si>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</si>
  <si>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</si>
  <si>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</si>
  <si>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</si>
  <si>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</si>
  <si>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</si>
  <si>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</si>
  <si>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</si>
  <si>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</si>
  <si>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</si>
  <si>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</si>
  <si>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</si>
  <si>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</si>
  <si>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</si>
  <si>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</si>
  <si>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</si>
  <si>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</si>
  <si>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</si>
  <si>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</si>
  <si>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</si>
  <si>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</si>
  <si>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</si>
  <si>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</si>
  <si>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</si>
  <si>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</si>
  <si>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</si>
  <si>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</si>
  <si>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</si>
  <si>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</si>
  <si>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</si>
  <si>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</si>
  <si>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</si>
  <si>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</si>
  <si>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</si>
  <si>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</si>
  <si>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</si>
  <si>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</si>
  <si>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</si>
  <si>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</si>
  <si>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</si>
  <si>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</si>
  <si>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</si>
  <si>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</si>
  <si>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</si>
  <si>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</si>
  <si>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</si>
  <si>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</si>
  <si>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</si>
  <si>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</si>
  <si>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</si>
  <si>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</si>
  <si>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</si>
  <si>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</si>
  <si>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</si>
  <si>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</si>
  <si>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</si>
  <si>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</si>
  <si>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</si>
  <si>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</si>
  <si>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</si>
  <si>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</si>
  <si>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</si>
  <si>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</si>
  <si>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</si>
  <si>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</si>
  <si>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</si>
  <si>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</si>
  <si>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</si>
  <si>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</si>
  <si>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</si>
  <si>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</si>
  <si>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</si>
  <si>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</si>
  <si>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</si>
  <si>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</si>
  <si>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</si>
  <si>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</si>
  <si>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</si>
  <si>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</si>
  <si>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</si>
  <si>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</si>
  <si>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</si>
  <si>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</si>
  <si>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</si>
  <si>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</si>
  <si>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</si>
  <si>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</si>
  <si>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</si>
  <si>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</si>
  <si>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</si>
  <si>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</si>
  <si>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</si>
  <si>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</si>
  <si>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</si>
  <si>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</si>
  <si>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</si>
  <si>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</si>
  <si>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</si>
  <si>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</si>
  <si>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</si>
  <si>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</si>
  <si>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</si>
  <si>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</si>
  <si>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</si>
  <si>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</si>
  <si>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</si>
  <si>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</si>
  <si>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</si>
  <si>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</si>
  <si>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</si>
  <si>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</si>
  <si>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</si>
  <si>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</si>
  <si>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</si>
  <si>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</si>
  <si>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</si>
  <si>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</si>
  <si>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</si>
  <si>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</si>
  <si>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</si>
  <si>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</si>
  <si>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</si>
  <si>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</si>
  <si>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</si>
  <si>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</si>
  <si>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</si>
  <si>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</si>
  <si>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</si>
  <si>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</si>
  <si>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</si>
  <si>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</si>
  <si>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</si>
  <si>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</si>
  <si>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</si>
  <si>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</si>
  <si>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</si>
  <si>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</si>
  <si>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</si>
  <si>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</si>
  <si>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</si>
  <si>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</si>
  <si>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</si>
  <si>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</si>
  <si>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</si>
  <si>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</si>
  <si>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</si>
  <si>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</si>
  <si>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</si>
  <si>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</si>
  <si>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</si>
  <si>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</si>
  <si>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</si>
  <si>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</si>
  <si>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</si>
  <si>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</si>
  <si>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</si>
  <si>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</si>
  <si>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</si>
  <si>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</si>
  <si>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</si>
  <si>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</si>
  <si>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</si>
  <si>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</si>
  <si>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</si>
  <si>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</si>
  <si>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</si>
  <si>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</si>
  <si>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</si>
  <si>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</si>
  <si>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</si>
  <si>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</si>
  <si>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</si>
  <si>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</si>
  <si>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</si>
  <si>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</si>
  <si>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</si>
  <si>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</si>
  <si>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</si>
  <si>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</si>
  <si>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</si>
  <si>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</si>
  <si>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</si>
  <si>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</si>
  <si>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</si>
  <si>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</si>
  <si>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</si>
  <si>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</si>
  <si>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</si>
  <si>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</si>
  <si>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</si>
  <si>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</si>
  <si>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</si>
  <si>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</si>
  <si>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</si>
  <si>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</si>
  <si>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</si>
  <si>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</si>
  <si>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</si>
  <si>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</si>
  <si>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</si>
  <si>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</si>
  <si>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</si>
  <si>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</si>
  <si>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</si>
  <si>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</si>
  <si>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</si>
  <si>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</si>
  <si>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</si>
  <si>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</si>
  <si>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</si>
  <si>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</si>
  <si>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</si>
  <si>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</si>
  <si>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</si>
  <si>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</si>
  <si>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</si>
  <si>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</si>
  <si>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</si>
  <si>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</si>
  <si>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</si>
  <si>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</si>
  <si>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</si>
  <si>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</si>
  <si>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</si>
  <si>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</si>
  <si>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</si>
  <si>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</si>
  <si>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</si>
  <si>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</si>
  <si>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</si>
  <si>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</si>
  <si>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</si>
  <si>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</si>
  <si>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</si>
  <si>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</si>
  <si>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</si>
  <si>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</si>
  <si>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</si>
  <si>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</si>
  <si>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</si>
  <si>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</si>
  <si>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</si>
  <si>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</si>
  <si>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</si>
  <si>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</si>
  <si>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</si>
  <si>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</si>
  <si>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</si>
  <si>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</si>
  <si>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</si>
  <si>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</si>
  <si>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</si>
  <si>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</si>
  <si>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</si>
  <si>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</si>
  <si>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</si>
  <si>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</si>
  <si>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</si>
  <si>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</si>
  <si>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</si>
  <si>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</si>
  <si>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</si>
  <si>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</si>
  <si>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</si>
  <si>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</si>
  <si>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</si>
  <si>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</si>
  <si>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</si>
  <si>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</si>
  <si>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</si>
  <si>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</si>
  <si>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</si>
  <si>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</si>
  <si>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</si>
  <si>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</si>
  <si>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</si>
  <si>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</si>
  <si>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</si>
  <si>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</si>
  <si>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</si>
  <si>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</si>
  <si>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</si>
  <si>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</si>
  <si>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</si>
  <si>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</si>
  <si>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</si>
  <si>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</si>
  <si>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</si>
  <si>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</si>
  <si>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</si>
  <si>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</si>
  <si>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</si>
  <si>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</si>
  <si>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</si>
  <si>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</si>
  <si>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</si>
  <si>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</si>
  <si>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</si>
  <si>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</si>
  <si>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</si>
  <si>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</si>
  <si>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</si>
  <si>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</si>
  <si>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</si>
  <si>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</si>
  <si>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</si>
  <si>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</si>
  <si>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</si>
  <si>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</si>
  <si>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</si>
  <si>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</si>
  <si>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</si>
  <si>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</si>
  <si>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</si>
  <si>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</si>
  <si>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</si>
  <si>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</si>
  <si>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</si>
  <si>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</si>
  <si>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</si>
  <si>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</si>
  <si>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</si>
  <si>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</si>
  <si>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</si>
  <si>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</si>
  <si>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</si>
  <si>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</si>
  <si>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</si>
  <si>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</si>
  <si>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</si>
  <si>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</si>
  <si>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</si>
  <si>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</si>
  <si>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</si>
  <si>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</si>
  <si>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</si>
  <si>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</si>
  <si>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</si>
  <si>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</si>
  <si>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</si>
  <si>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</si>
  <si>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</si>
  <si>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</si>
  <si>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</si>
  <si>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</si>
  <si>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</si>
  <si>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</si>
  <si>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</si>
  <si>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</si>
  <si>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</si>
  <si>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</si>
  <si>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</si>
  <si>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</si>
  <si>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</si>
  <si>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</si>
  <si>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</si>
  <si>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</si>
  <si>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</si>
  <si>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</si>
  <si>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</si>
  <si>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</si>
  <si>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</si>
  <si>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</si>
  <si>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</si>
  <si>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</si>
  <si>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</si>
  <si>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</si>
  <si>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</si>
  <si>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</si>
  <si>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</si>
  <si>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</si>
  <si>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</si>
  <si>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</si>
  <si>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</si>
  <si>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</si>
  <si>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</si>
  <si>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</si>
  <si>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</si>
  <si>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</si>
  <si>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</si>
  <si>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</si>
  <si>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</si>
  <si>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</si>
  <si>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</si>
  <si>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</si>
  <si>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</si>
  <si>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</si>
  <si>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</si>
  <si>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</si>
  <si>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</si>
  <si>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</si>
  <si>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</si>
  <si>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</si>
  <si>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</si>
  <si>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</si>
  <si>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</si>
  <si>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</si>
  <si>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</si>
  <si>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</si>
  <si>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</si>
  <si>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</si>
  <si>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</si>
  <si>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</si>
  <si>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</si>
  <si>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</si>
  <si>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</si>
  <si>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</si>
  <si>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</si>
  <si>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</si>
  <si>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</si>
  <si>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</si>
  <si>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</si>
  <si>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</si>
  <si>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</si>
  <si>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</si>
  <si>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</si>
  <si>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</si>
  <si>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</si>
  <si>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</si>
  <si>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</si>
  <si>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</si>
  <si>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</si>
  <si>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</si>
  <si>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</si>
  <si>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</si>
  <si>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</si>
  <si>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</si>
  <si>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</si>
  <si>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</si>
  <si>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</si>
  <si>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</si>
  <si>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</si>
  <si>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</si>
  <si>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</si>
  <si>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</si>
  <si>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</si>
  <si>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</si>
  <si>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</si>
  <si>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</si>
  <si>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</si>
  <si>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</si>
  <si>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</si>
  <si>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</si>
  <si>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</si>
  <si>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</si>
  <si>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</si>
  <si>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</si>
  <si>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</si>
  <si>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</si>
  <si>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</si>
  <si>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</si>
  <si>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</si>
  <si>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</si>
  <si>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</si>
  <si>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</si>
  <si>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</si>
  <si>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</si>
  <si>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</si>
  <si>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</si>
  <si>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</si>
  <si>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</si>
  <si>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</si>
  <si>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</si>
  <si>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</si>
  <si>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</si>
  <si>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</si>
  <si>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</si>
  <si>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</si>
  <si>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</si>
  <si>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</si>
  <si>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</si>
  <si>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</si>
  <si>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</si>
  <si>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</si>
  <si>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</si>
  <si>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</si>
  <si>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</si>
  <si>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</si>
  <si>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</si>
  <si>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</si>
  <si>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</si>
  <si>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</si>
  <si>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</si>
  <si>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</si>
  <si>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</si>
  <si>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</si>
  <si>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</si>
  <si>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</si>
  <si>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</si>
  <si>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</si>
  <si>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</si>
  <si>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</si>
  <si>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</si>
  <si>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</si>
  <si>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</si>
  <si>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</si>
  <si>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</si>
  <si>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</si>
  <si>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</si>
  <si>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</si>
  <si>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</si>
  <si>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</si>
  <si>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</si>
  <si>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</si>
  <si>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</si>
  <si>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</si>
  <si>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</si>
  <si>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</si>
  <si>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</si>
  <si>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</si>
  <si>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</si>
  <si>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</si>
  <si>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</si>
  <si>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</si>
  <si>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</si>
  <si>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</si>
  <si>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</si>
  <si>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</si>
  <si>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</si>
  <si>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</si>
  <si>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</si>
  <si>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</si>
  <si>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</si>
  <si>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</si>
  <si>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</si>
  <si>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</si>
  <si>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</si>
  <si>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</si>
  <si>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</si>
  <si>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</si>
  <si>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</si>
  <si>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</si>
  <si>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</si>
  <si>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</si>
  <si>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</si>
  <si>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</si>
  <si>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</si>
  <si>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</si>
  <si>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</si>
  <si>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</si>
  <si>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</si>
  <si>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</si>
  <si>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</si>
  <si>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</si>
  <si>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</si>
  <si>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</si>
  <si>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</si>
  <si>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</si>
  <si>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</si>
  <si>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</si>
  <si>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</si>
  <si>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</si>
  <si>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</si>
  <si>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</si>
  <si>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</si>
  <si>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</si>
  <si>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</si>
  <si>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</si>
  <si>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</si>
  <si>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</si>
  <si>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</si>
  <si>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</si>
  <si>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</si>
  <si>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</si>
  <si>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</si>
  <si>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</si>
  <si>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</si>
  <si>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</si>
  <si>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</si>
  <si>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</si>
  <si>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</si>
  <si>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</si>
  <si>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</si>
  <si>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</si>
  <si>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</si>
  <si>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</si>
  <si>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</si>
  <si>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</si>
  <si>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</si>
  <si>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</si>
  <si>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</si>
  <si>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</si>
  <si>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</si>
  <si>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</si>
  <si>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</si>
  <si>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</si>
  <si>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</si>
  <si>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</si>
  <si>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</si>
  <si>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</si>
  <si>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</si>
  <si>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</si>
  <si>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</si>
  <si>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</si>
  <si>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</si>
  <si>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</si>
  <si>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</si>
  <si>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</si>
  <si>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</si>
  <si>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</si>
  <si>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</si>
  <si>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</si>
  <si>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</si>
  <si>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</si>
  <si>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</si>
  <si>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</si>
  <si>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</si>
  <si>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</si>
  <si>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</si>
  <si>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</si>
  <si>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</si>
  <si>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</si>
  <si>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</si>
  <si>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</si>
  <si>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</si>
  <si>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</si>
  <si>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</si>
  <si>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</si>
  <si>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</si>
  <si>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</si>
  <si>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</si>
  <si>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</si>
  <si>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</si>
  <si>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</si>
  <si>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</si>
  <si>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</si>
  <si>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</si>
  <si>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</si>
  <si>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</si>
  <si>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</si>
  <si>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</si>
  <si>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</si>
  <si>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</si>
  <si>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</si>
  <si>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</si>
  <si>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</si>
  <si>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</si>
  <si>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</si>
  <si>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</si>
  <si>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</si>
  <si>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</si>
  <si>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</si>
  <si>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</si>
  <si>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</si>
  <si>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</si>
  <si>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</si>
  <si>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</si>
  <si>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</si>
  <si>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</si>
  <si>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</si>
  <si>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</si>
  <si>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</si>
  <si>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</si>
  <si>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</si>
  <si>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</si>
  <si>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</si>
  <si>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</si>
  <si>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</si>
  <si>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</si>
  <si>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</si>
  <si>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</si>
  <si>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</si>
  <si>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</si>
  <si>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</si>
  <si>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</si>
  <si>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</si>
  <si>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</si>
  <si>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</si>
  <si>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</si>
  <si>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</si>
  <si>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</si>
  <si>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</si>
  <si>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</si>
  <si>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</si>
  <si>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</si>
  <si>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</si>
  <si>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</si>
  <si>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</si>
  <si>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</si>
  <si>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</si>
  <si>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</si>
  <si>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</si>
  <si>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</si>
  <si>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</si>
  <si>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</si>
  <si>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</si>
  <si>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</si>
  <si>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</si>
  <si>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</si>
  <si>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</si>
  <si>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</si>
  <si>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</si>
  <si>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</si>
  <si>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</si>
  <si>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</si>
  <si>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</si>
  <si>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</si>
  <si>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</si>
  <si>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</si>
  <si>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</si>
  <si>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</si>
  <si>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</si>
  <si>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</si>
  <si>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</si>
  <si>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</si>
  <si>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</si>
  <si>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</si>
  <si>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</si>
  <si>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</si>
  <si>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</si>
  <si>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</si>
  <si>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</si>
  <si>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</si>
  <si>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</si>
  <si>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</si>
  <si>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</si>
  <si>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</si>
  <si>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</si>
  <si>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</si>
  <si>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</si>
  <si>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</si>
  <si>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</si>
  <si>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</si>
  <si>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</si>
  <si>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</si>
  <si>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</si>
  <si>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</si>
  <si>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</si>
  <si>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</si>
  <si>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</si>
  <si>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</si>
  <si>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</si>
  <si>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</si>
  <si>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</si>
  <si>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</si>
  <si>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</si>
  <si>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</si>
  <si>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</si>
  <si>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</si>
  <si>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</si>
  <si>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</si>
  <si>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</si>
  <si>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</si>
  <si>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</si>
  <si>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</si>
  <si>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</si>
  <si>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</si>
  <si>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</si>
  <si>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</si>
  <si>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</si>
  <si>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</si>
  <si>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</si>
  <si>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</si>
  <si>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</si>
  <si>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</si>
  <si>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</si>
  <si>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</si>
  <si>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</si>
  <si>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</si>
  <si>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</si>
  <si>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</si>
  <si>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</si>
  <si>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</si>
  <si>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</si>
  <si>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</si>
  <si>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</si>
  <si>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</si>
  <si>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</si>
  <si>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</si>
  <si>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</si>
  <si>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</si>
  <si>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</si>
  <si>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</si>
  <si>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</si>
  <si>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</si>
  <si>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</si>
  <si>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</si>
  <si>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</si>
  <si>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</si>
  <si>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</si>
  <si>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</si>
  <si>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</si>
  <si>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</si>
  <si>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</si>
  <si>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</si>
  <si>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</si>
  <si>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</si>
  <si>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</si>
  <si>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</si>
  <si>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</si>
  <si>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</si>
  <si>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</si>
  <si>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</si>
  <si>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</si>
  <si>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</si>
  <si>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</si>
  <si>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</si>
  <si>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</si>
  <si>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</si>
  <si>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</si>
  <si>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</si>
  <si>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</si>
  <si>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</si>
  <si>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</si>
  <si>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</si>
  <si>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</si>
  <si>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</si>
  <si>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</si>
  <si>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</si>
  <si>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</si>
  <si>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</si>
  <si>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</si>
  <si>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</si>
  <si>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</si>
  <si>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</si>
  <si>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</si>
  <si>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</si>
  <si>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</si>
  <si>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</si>
  <si>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</si>
  <si>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</si>
  <si>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</si>
  <si>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</si>
  <si>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</si>
  <si>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</si>
  <si>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</si>
  <si>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</si>
  <si>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</si>
  <si>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</si>
  <si>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</si>
  <si>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</si>
  <si>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</si>
  <si>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</si>
  <si>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</si>
  <si>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</si>
  <si>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</si>
  <si>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</si>
  <si>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</si>
  <si>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</si>
  <si>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</si>
  <si>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</si>
  <si>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</si>
  <si>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</si>
  <si>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</si>
  <si>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</si>
  <si>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</si>
  <si>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</si>
  <si>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</si>
  <si>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</si>
  <si>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</si>
  <si>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</si>
  <si>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</si>
  <si>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</si>
  <si>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</si>
  <si>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</si>
  <si>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</si>
  <si>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</si>
  <si>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</si>
  <si>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</si>
  <si>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</si>
  <si>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</si>
  <si>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</si>
  <si>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</si>
  <si>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</si>
  <si>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</si>
  <si>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</si>
  <si>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</si>
  <si>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</si>
  <si>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</si>
  <si>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</si>
  <si>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</si>
  <si>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</si>
  <si>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</si>
  <si>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</si>
  <si>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</si>
  <si>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</si>
  <si>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</si>
  <si>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</si>
  <si>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</si>
  <si>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</si>
  <si>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</si>
  <si>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</si>
  <si>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</si>
  <si>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</si>
  <si>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</si>
  <si>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</si>
  <si>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</si>
  <si>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</si>
  <si>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</si>
  <si>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</si>
  <si>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</si>
  <si>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</si>
  <si>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</si>
  <si>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</si>
  <si>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</si>
  <si>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</si>
  <si>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</si>
  <si>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</si>
  <si>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</si>
  <si>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</si>
  <si>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</si>
  <si>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</si>
  <si>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</si>
  <si>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</si>
  <si>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</si>
  <si>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</si>
  <si>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</si>
  <si>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</si>
  <si>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</si>
  <si>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</si>
  <si>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</si>
  <si>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</si>
  <si>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</si>
  <si>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</si>
  <si>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</si>
  <si>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</si>
  <si>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</si>
  <si>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</si>
  <si>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</si>
  <si>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</si>
  <si>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</si>
  <si>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</si>
  <si>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</si>
  <si>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</si>
  <si>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</si>
  <si>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</si>
  <si>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</si>
  <si>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</si>
  <si>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</si>
  <si>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</si>
  <si>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</si>
  <si>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</si>
  <si>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</si>
  <si>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</si>
  <si>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</si>
  <si>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</si>
  <si>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</si>
  <si>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</si>
  <si>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</si>
  <si>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</si>
  <si>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</si>
  <si>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</si>
  <si>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</si>
  <si>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</si>
  <si>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</si>
  <si>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</si>
  <si>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</si>
  <si>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</si>
  <si>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</si>
  <si>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</si>
  <si>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</si>
  <si>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</si>
  <si>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</si>
  <si>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</si>
  <si>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</si>
  <si>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</si>
  <si>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</si>
  <si>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</si>
  <si>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</si>
  <si>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</si>
  <si>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</si>
  <si>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</si>
  <si>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</si>
  <si>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</si>
  <si>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</si>
  <si>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</si>
  <si>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</si>
  <si>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</si>
  <si>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</si>
  <si>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</si>
  <si>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</si>
  <si>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</si>
  <si>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</si>
  <si>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</si>
  <si>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</si>
  <si>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</si>
  <si>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</si>
  <si>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</si>
  <si>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</si>
  <si>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</si>
  <si>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</si>
  <si>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</si>
  <si>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</si>
  <si>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</si>
  <si>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</si>
  <si>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</si>
  <si>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</si>
  <si>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</si>
  <si>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</si>
  <si>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</si>
  <si>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</si>
  <si>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</si>
  <si>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</si>
  <si>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</si>
  <si>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</si>
  <si>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</si>
  <si>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</si>
  <si>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</si>
  <si>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</si>
  <si>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</si>
  <si>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</si>
  <si>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</si>
  <si>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</si>
  <si>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</si>
  <si>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</si>
  <si>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</si>
  <si>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</si>
  <si>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</si>
  <si>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</si>
  <si>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</si>
  <si>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</si>
  <si>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</si>
  <si>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</si>
  <si>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</si>
  <si>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</si>
  <si>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</si>
  <si>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</si>
  <si>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</si>
  <si>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</si>
  <si>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</si>
  <si>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</si>
  <si>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</si>
  <si>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</si>
  <si>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</si>
  <si>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</si>
  <si>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</si>
  <si>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</si>
  <si>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</si>
  <si>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</si>
  <si>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</si>
  <si>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</si>
  <si>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</si>
  <si>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</si>
  <si>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</si>
  <si>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</si>
  <si>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</si>
  <si>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</si>
  <si>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</si>
  <si>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</si>
  <si>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</si>
  <si>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</si>
  <si>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</si>
  <si>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</si>
  <si>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</si>
  <si>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</si>
  <si>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</si>
  <si>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</si>
  <si>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</si>
  <si>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</si>
  <si>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</si>
  <si>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</si>
  <si>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</si>
  <si>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</si>
  <si>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</si>
  <si>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</si>
  <si>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</si>
  <si>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</si>
  <si>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</si>
  <si>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</si>
  <si>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</si>
  <si>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</si>
  <si>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</si>
  <si>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</si>
  <si>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</si>
  <si>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</si>
  <si>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</si>
  <si>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</si>
  <si>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</si>
  <si>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</si>
  <si>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</si>
  <si>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</si>
  <si>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</si>
  <si>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</si>
  <si>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</si>
  <si>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</si>
  <si>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</si>
  <si>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</si>
  <si>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</si>
  <si>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</si>
  <si>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</si>
  <si>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</si>
  <si>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</si>
  <si>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</si>
  <si>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</si>
  <si>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</si>
  <si>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</si>
  <si>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</si>
  <si>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</si>
  <si>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</si>
  <si>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</si>
  <si>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</si>
  <si>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</si>
  <si>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</si>
  <si>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</si>
  <si>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</si>
  <si>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</si>
  <si>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</si>
  <si>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</si>
  <si>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</si>
  <si>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</si>
  <si>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</si>
  <si>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</si>
  <si>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</si>
  <si>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</si>
  <si>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</si>
  <si>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</si>
  <si>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</si>
  <si>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</si>
  <si>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</si>
  <si>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</si>
  <si>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</si>
  <si>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</si>
  <si>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</si>
  <si>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</si>
  <si>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</si>
  <si>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</si>
  <si>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</si>
  <si>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</si>
  <si>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</si>
  <si>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</si>
  <si>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</si>
  <si>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</si>
  <si>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</si>
  <si>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</si>
  <si>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</si>
  <si>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</si>
  <si>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</si>
  <si>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</si>
  <si>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</si>
  <si>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</si>
  <si>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</si>
  <si>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</si>
  <si>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</si>
  <si>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</si>
  <si>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</si>
  <si>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</si>
  <si>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</si>
  <si>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</si>
  <si>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</si>
  <si>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</si>
  <si>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</si>
  <si>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</si>
  <si>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</si>
  <si>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</si>
  <si>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</si>
  <si>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</si>
  <si>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</si>
  <si>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</si>
  <si>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</si>
  <si>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</si>
  <si>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</si>
  <si>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</si>
  <si>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</si>
  <si>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</si>
  <si>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</si>
  <si>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</si>
  <si>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</si>
  <si>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</si>
  <si>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</si>
  <si>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</si>
  <si>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</si>
  <si>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</si>
  <si>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</si>
  <si>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</si>
  <si>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</si>
  <si>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</si>
  <si>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</si>
  <si>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</si>
  <si>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</si>
  <si>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</si>
  <si>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</si>
  <si>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</si>
  <si>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</si>
  <si>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</si>
  <si>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</si>
  <si>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</si>
  <si>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</si>
  <si>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</si>
  <si>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</si>
  <si>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</si>
  <si>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</si>
  <si>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</si>
  <si>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</si>
  <si>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</si>
  <si>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</si>
  <si>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</si>
  <si>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</si>
  <si>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</si>
  <si>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</si>
  <si>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</si>
  <si>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</si>
  <si>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</si>
  <si>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</si>
  <si>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</si>
  <si>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</si>
  <si>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</si>
  <si>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</si>
  <si>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</si>
  <si>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</si>
  <si>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</si>
  <si>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</si>
  <si>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</si>
  <si>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</si>
  <si>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</si>
  <si>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</si>
  <si>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</si>
  <si>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</si>
  <si>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</si>
  <si>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</si>
  <si>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</si>
  <si>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</si>
  <si>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</si>
  <si>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</si>
  <si>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</si>
  <si>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</si>
  <si>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</si>
  <si>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</si>
  <si>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</si>
  <si>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</si>
  <si>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</si>
  <si>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</si>
  <si>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</si>
  <si>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</si>
  <si>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</si>
  <si>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</si>
  <si>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</si>
  <si>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</si>
  <si>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</si>
  <si>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</si>
  <si>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</si>
  <si>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</si>
  <si>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</si>
  <si>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</si>
  <si>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</si>
  <si>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</si>
  <si>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</si>
  <si>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</si>
  <si>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</si>
  <si>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</si>
  <si>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</si>
  <si>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</si>
  <si>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</si>
  <si>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</si>
  <si>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</si>
  <si>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</si>
  <si>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</si>
  <si>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</si>
  <si>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</si>
  <si>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</si>
  <si>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</si>
  <si>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</si>
  <si>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</si>
  <si>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</si>
  <si>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</si>
  <si>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</si>
  <si>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</si>
  <si>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</si>
  <si>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</si>
  <si>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</si>
  <si>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</si>
  <si>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</si>
  <si>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</si>
  <si>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</si>
  <si>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</si>
  <si>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</si>
  <si>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</si>
  <si>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</si>
  <si>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</si>
  <si>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</si>
  <si>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</si>
  <si>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</si>
  <si>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</si>
  <si>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</si>
  <si>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</si>
  <si>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</si>
  <si>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</si>
  <si>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</si>
  <si>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</si>
  <si>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</si>
  <si>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</si>
  <si>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</si>
  <si>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</si>
  <si>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</si>
  <si>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</si>
  <si>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</si>
  <si>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</si>
  <si>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</si>
  <si>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</si>
  <si>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</si>
  <si>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</si>
  <si>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</si>
  <si>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</si>
  <si>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</si>
  <si>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</si>
  <si>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</si>
  <si>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</si>
  <si>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</si>
  <si>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</si>
  <si>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</si>
  <si>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</si>
  <si>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</si>
  <si>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</si>
  <si>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</si>
  <si>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</si>
  <si>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</si>
  <si>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</si>
  <si>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</si>
  <si>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</si>
  <si>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</si>
  <si>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</si>
  <si>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</si>
  <si>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</si>
  <si>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</si>
  <si>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</si>
  <si>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</si>
  <si>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</si>
  <si>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</si>
  <si>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</si>
  <si>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</si>
  <si>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</si>
  <si>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</si>
  <si>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</si>
  <si>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</si>
  <si>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</si>
  <si>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</si>
  <si>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</si>
  <si>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</si>
  <si>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</si>
  <si>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</si>
  <si>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</si>
  <si>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</si>
  <si>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</si>
  <si>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</si>
  <si>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</si>
  <si>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</si>
  <si>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</si>
  <si>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</si>
  <si>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</si>
  <si>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</si>
  <si>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</si>
  <si>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</si>
  <si>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</si>
  <si>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</si>
  <si>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</si>
  <si>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</si>
  <si>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</si>
  <si>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</si>
  <si>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</si>
  <si>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</si>
  <si>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</si>
  <si>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</si>
  <si>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</si>
  <si>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</si>
  <si>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</si>
  <si>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</si>
  <si>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</si>
  <si>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</si>
  <si>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</si>
  <si>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</si>
  <si>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</si>
  <si>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</si>
  <si>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</si>
  <si>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</si>
  <si>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</si>
  <si>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</si>
  <si>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</si>
  <si>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</si>
  <si>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</si>
  <si>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</si>
  <si>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</si>
  <si>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</si>
  <si>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</si>
  <si>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</si>
  <si>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</si>
  <si>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</si>
  <si>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</si>
  <si>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</si>
  <si>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</si>
  <si>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</si>
  <si>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</si>
  <si>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</si>
  <si>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</si>
  <si>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</si>
  <si>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</si>
  <si>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</si>
  <si>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</si>
  <si>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</si>
  <si>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</si>
  <si>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</si>
  <si>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</si>
  <si>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</si>
  <si>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</si>
  <si>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</si>
  <si>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</si>
  <si>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</si>
  <si>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</si>
  <si>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</si>
  <si>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</si>
  <si>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</si>
  <si>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</si>
  <si>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</si>
  <si>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</si>
  <si>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</si>
  <si>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</si>
  <si>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</si>
  <si>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</si>
  <si>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</si>
  <si>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</si>
  <si>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</si>
  <si>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</si>
  <si>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</si>
  <si>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</si>
  <si>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</si>
  <si>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</si>
  <si>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</si>
  <si>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</si>
  <si>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</si>
  <si>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</si>
  <si>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</si>
  <si>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</si>
  <si>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</si>
  <si>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</si>
  <si>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</si>
  <si>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</si>
  <si>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</si>
  <si>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</si>
  <si>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</si>
  <si>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</si>
  <si>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</si>
  <si>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</si>
  <si>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</si>
  <si>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</si>
  <si>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</si>
  <si>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</si>
  <si>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</si>
  <si>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</si>
  <si>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</si>
  <si>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</si>
  <si>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</si>
  <si>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</si>
  <si>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</si>
  <si>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</si>
  <si>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</si>
  <si>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</si>
  <si>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</si>
  <si>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</si>
  <si>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</si>
  <si>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</si>
  <si>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</si>
  <si>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</si>
  <si>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</si>
  <si>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</si>
  <si>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</si>
  <si>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</si>
  <si>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</si>
  <si>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</si>
  <si>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</si>
  <si>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</si>
  <si>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</si>
  <si>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</si>
  <si>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</si>
  <si>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</si>
  <si>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</si>
  <si>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</si>
  <si>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</si>
  <si>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</si>
  <si>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</si>
  <si>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</si>
  <si>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</si>
  <si>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</si>
  <si>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</si>
  <si>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</si>
  <si>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</si>
  <si>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</si>
  <si>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</si>
  <si>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</si>
  <si>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</si>
  <si>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</si>
  <si>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</si>
  <si>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</si>
  <si>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</si>
  <si>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</si>
  <si>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</si>
  <si>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</si>
  <si>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</si>
  <si>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</si>
  <si>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</si>
  <si>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</si>
  <si>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</si>
  <si>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</si>
  <si>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</si>
  <si>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</si>
  <si>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</si>
  <si>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</si>
  <si>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</si>
  <si>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</si>
  <si>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</si>
  <si>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</si>
  <si>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</si>
  <si>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</si>
  <si>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</si>
  <si>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</si>
  <si>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</si>
  <si>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</si>
  <si>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</si>
  <si>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</si>
  <si>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</si>
  <si>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</si>
  <si>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</si>
  <si>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</si>
  <si>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</si>
  <si>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</si>
  <si>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</si>
  <si>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</si>
  <si>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</si>
  <si>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</si>
  <si>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</si>
  <si>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</si>
  <si>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</si>
  <si>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</si>
  <si>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</si>
  <si>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</si>
  <si>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</si>
  <si>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</si>
  <si>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</si>
  <si>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</si>
  <si>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</si>
  <si>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</si>
  <si>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</si>
  <si>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</si>
  <si>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</si>
  <si>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</si>
  <si>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</si>
  <si>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</si>
  <si>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</si>
  <si>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</si>
  <si>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</si>
  <si>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</si>
  <si>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</si>
  <si>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</si>
  <si>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</si>
  <si>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</si>
  <si>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</si>
  <si>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</si>
  <si>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</si>
  <si>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</si>
  <si>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</si>
  <si>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</si>
  <si>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</si>
  <si>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</si>
  <si>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</si>
  <si>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</si>
  <si>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</si>
  <si>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</si>
  <si>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</si>
  <si>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</si>
  <si>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</si>
  <si>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</si>
  <si>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</si>
  <si>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</si>
  <si>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</si>
  <si>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</si>
  <si>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</si>
  <si>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</si>
  <si>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</si>
  <si>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</si>
  <si>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</si>
  <si>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</si>
  <si>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</si>
  <si>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</si>
  <si>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</si>
  <si>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</si>
  <si>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</si>
  <si>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</si>
  <si>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</si>
  <si>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</si>
  <si>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</si>
  <si>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</si>
  <si>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</si>
  <si>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</si>
  <si>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</si>
  <si>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</si>
  <si>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</si>
  <si>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</si>
  <si>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</si>
  <si>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</si>
  <si>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</si>
  <si>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</si>
  <si>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</si>
  <si>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</si>
  <si>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</si>
  <si>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</si>
  <si>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</si>
  <si>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</si>
  <si>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</si>
  <si>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</si>
  <si>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</si>
  <si>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</si>
  <si>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</si>
  <si>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</si>
  <si>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</si>
  <si>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</si>
  <si>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</si>
  <si>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</si>
  <si>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</si>
  <si>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</si>
  <si>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</si>
  <si>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</si>
  <si>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</si>
  <si>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</si>
  <si>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</si>
  <si>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</si>
  <si>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</si>
  <si>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</si>
  <si>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</si>
  <si>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</si>
  <si>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</si>
  <si>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</si>
  <si>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</si>
  <si>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</si>
  <si>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</si>
  <si>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</si>
  <si>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</si>
  <si>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</si>
  <si>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</si>
  <si>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</si>
  <si>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</si>
  <si>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</si>
  <si>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</si>
  <si>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</si>
  <si>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</si>
  <si>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</si>
  <si>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</si>
  <si>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</si>
  <si>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</si>
  <si>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</si>
  <si>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</si>
  <si>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</si>
  <si>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</si>
  <si>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</si>
  <si>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</si>
  <si>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</si>
  <si>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</si>
  <si>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</si>
  <si>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</si>
  <si>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</si>
  <si>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</si>
  <si>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</si>
  <si>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</si>
  <si>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</si>
  <si>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</si>
  <si>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</si>
  <si>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</si>
  <si>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</si>
  <si>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</si>
  <si>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</si>
  <si>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</si>
  <si>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</si>
  <si>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</si>
  <si>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</si>
  <si>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</si>
  <si>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</si>
  <si>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</si>
  <si>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</si>
  <si>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</si>
  <si>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</si>
  <si>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</si>
  <si>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</si>
  <si>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</si>
  <si>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</si>
  <si>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</si>
  <si>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</si>
  <si>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</si>
  <si>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</si>
  <si>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</si>
  <si>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</si>
  <si>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</si>
  <si>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</si>
  <si>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</si>
  <si>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</si>
  <si>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</si>
  <si>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</si>
  <si>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</si>
  <si>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</si>
  <si>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</si>
  <si>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</si>
  <si>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</si>
  <si>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</si>
  <si>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</si>
  <si>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</si>
  <si>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</si>
  <si>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</si>
  <si>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</si>
  <si>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</si>
  <si>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</si>
  <si>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</si>
  <si>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</si>
  <si>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</si>
  <si>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</si>
  <si>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</si>
  <si>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</si>
  <si>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</si>
  <si>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</si>
  <si>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</si>
  <si>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</si>
  <si>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</si>
  <si>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</si>
  <si>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</si>
  <si>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</si>
  <si>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</si>
  <si>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</si>
  <si>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</si>
  <si>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</si>
  <si>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</si>
  <si>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</si>
  <si>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</si>
  <si>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</si>
  <si>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</si>
  <si>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</si>
  <si>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</si>
  <si>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</si>
  <si>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</si>
  <si>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</si>
  <si>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</si>
  <si>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</si>
  <si>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</si>
  <si>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</si>
  <si>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</si>
  <si>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</si>
  <si>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</si>
  <si>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</si>
  <si>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</si>
  <si>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</si>
  <si>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</si>
  <si>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</si>
  <si>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</si>
  <si>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</si>
  <si>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</si>
  <si>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</si>
  <si>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</si>
  <si>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</si>
  <si>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</si>
  <si>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</si>
  <si>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</si>
  <si>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</si>
  <si>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</si>
  <si>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</si>
  <si>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</si>
  <si>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</si>
  <si>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</si>
  <si>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</si>
  <si>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</si>
  <si>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</si>
  <si>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</si>
  <si>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</si>
  <si>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</si>
  <si>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</si>
  <si>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</si>
  <si>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</si>
  <si>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</si>
  <si>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</si>
  <si>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</si>
  <si>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</si>
  <si>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</si>
  <si>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</si>
  <si>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</si>
  <si>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</si>
  <si>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</si>
  <si>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</si>
  <si>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</si>
  <si>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</si>
  <si>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</si>
  <si>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</si>
  <si>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</si>
  <si>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</si>
  <si>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</si>
  <si>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</si>
  <si>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</si>
  <si>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</si>
  <si>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</si>
  <si>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</si>
  <si>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</si>
  <si>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</si>
  <si>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</si>
  <si>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</si>
  <si>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</si>
  <si>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</si>
  <si>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</si>
  <si>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</si>
  <si>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</si>
  <si>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</si>
  <si>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</si>
  <si>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</si>
  <si>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</si>
  <si>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</si>
  <si>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</si>
  <si>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</si>
  <si>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</si>
  <si>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</si>
  <si>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</si>
  <si>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</si>
  <si>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</si>
  <si>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</si>
  <si>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</si>
  <si>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</si>
  <si>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</si>
  <si>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</si>
  <si>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</si>
  <si>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</si>
  <si>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</si>
  <si>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</si>
  <si>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</si>
  <si>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</si>
  <si>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</si>
  <si>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</si>
  <si>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</si>
  <si>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</si>
  <si>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</si>
  <si>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</si>
  <si>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</si>
  <si>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</si>
  <si>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</si>
  <si>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</si>
  <si>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</si>
  <si>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</si>
  <si>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</si>
  <si>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</si>
  <si>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</si>
  <si>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</si>
  <si>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</si>
  <si>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</si>
  <si>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</si>
  <si>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</si>
  <si>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</si>
  <si>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</si>
  <si>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</si>
  <si>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</si>
  <si>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</si>
  <si>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</si>
  <si>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</si>
  <si>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</si>
  <si>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</si>
  <si>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</si>
  <si>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</si>
  <si>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</si>
  <si>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</si>
  <si>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</si>
  <si>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</si>
  <si>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</si>
  <si>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</si>
  <si>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</si>
  <si>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</si>
  <si>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</si>
  <si>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</si>
  <si>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</si>
  <si>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</si>
  <si>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</si>
  <si>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</si>
  <si>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</si>
  <si>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</si>
  <si>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</si>
  <si>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</si>
  <si>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</si>
  <si>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</si>
  <si>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</si>
  <si>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</si>
  <si>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</si>
  <si>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</si>
  <si>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</si>
  <si>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</si>
  <si>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</si>
  <si>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</si>
  <si>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</si>
  <si>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</si>
  <si>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</si>
  <si>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</si>
  <si>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</si>
  <si>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</si>
  <si>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</si>
  <si>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</si>
  <si>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</si>
  <si>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</si>
  <si>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</si>
  <si>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</si>
  <si>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</si>
  <si>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</si>
  <si>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</si>
  <si>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</si>
  <si>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</si>
  <si>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</si>
  <si>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</si>
  <si>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</si>
  <si>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</si>
  <si>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</si>
  <si>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</si>
  <si>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</si>
  <si>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</si>
  <si>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</si>
  <si>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</si>
  <si>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</si>
  <si>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</si>
  <si>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</si>
  <si>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</si>
  <si>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</si>
  <si>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</si>
  <si>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</si>
  <si>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</si>
  <si>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</si>
  <si>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</si>
  <si>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</si>
  <si>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</si>
  <si>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</si>
  <si>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</si>
  <si>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</si>
  <si>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</si>
  <si>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</si>
  <si>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</si>
  <si>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</si>
  <si>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</si>
  <si>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</si>
  <si>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</si>
  <si>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</si>
  <si>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</si>
  <si>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</si>
  <si>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</si>
  <si>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</si>
  <si>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</si>
  <si>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</si>
  <si>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</si>
  <si>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</si>
  <si>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</si>
  <si>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</si>
  <si>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</si>
  <si>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</si>
  <si>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</si>
  <si>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</si>
  <si>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</si>
  <si>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</si>
  <si>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</si>
  <si>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</si>
  <si>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</si>
  <si>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</si>
  <si>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</si>
  <si>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</si>
  <si>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</si>
  <si>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</si>
  <si>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</si>
  <si>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</si>
  <si>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</si>
  <si>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</si>
  <si>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</si>
  <si>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</si>
  <si>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</si>
  <si>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</si>
  <si>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</si>
  <si>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</si>
  <si>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</si>
  <si>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</si>
  <si>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</si>
  <si>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</si>
  <si>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</si>
  <si>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</si>
  <si>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</si>
  <si>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</si>
  <si>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</si>
  <si>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</si>
  <si>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</si>
  <si>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</si>
  <si>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</si>
  <si>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</si>
  <si>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</si>
  <si>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</si>
  <si>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</si>
  <si>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</si>
  <si>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</si>
  <si>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</si>
  <si>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</si>
  <si>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</si>
  <si>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</si>
  <si>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</si>
  <si>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</si>
  <si>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</si>
  <si>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</si>
  <si>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</si>
  <si>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</si>
  <si>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</si>
  <si>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</si>
  <si>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</si>
  <si>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</si>
  <si>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</si>
  <si>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</si>
  <si>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</si>
  <si>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</si>
  <si>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</si>
  <si>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</si>
  <si>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</si>
  <si>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</si>
  <si>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</si>
  <si>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</si>
  <si>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</si>
  <si>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</si>
  <si>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</si>
  <si>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</si>
  <si>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</si>
  <si>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</si>
  <si>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</si>
  <si>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</si>
  <si>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</si>
  <si>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</si>
  <si>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</si>
  <si>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</si>
  <si>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</si>
  <si>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</si>
  <si>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</si>
  <si>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</si>
  <si>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</si>
  <si>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</si>
  <si>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</si>
  <si>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</si>
  <si>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</si>
  <si>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</si>
  <si>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</si>
  <si>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</si>
  <si>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</si>
  <si>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</si>
  <si>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</si>
  <si>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</si>
  <si>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</si>
  <si>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</si>
  <si>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</si>
  <si>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</si>
  <si>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</si>
  <si>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</si>
  <si>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</si>
  <si>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</si>
  <si>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</si>
  <si>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</si>
  <si>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</si>
  <si>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</si>
  <si>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</si>
  <si>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</si>
  <si>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</si>
  <si>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</si>
  <si>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</si>
  <si>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</si>
  <si>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</si>
  <si>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</si>
  <si>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</si>
  <si>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</si>
  <si>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</si>
  <si>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</si>
  <si>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</si>
  <si>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</si>
  <si>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</si>
  <si>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</si>
  <si>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</si>
  <si>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</si>
  <si>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</si>
  <si>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</si>
  <si>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</si>
  <si>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</si>
  <si>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</si>
  <si>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</si>
  <si>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</si>
  <si>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</si>
  <si>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</si>
  <si>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</si>
  <si>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</si>
  <si>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</si>
  <si>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</si>
  <si>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</si>
  <si>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</si>
  <si>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</si>
  <si>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</si>
  <si>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</si>
  <si>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</si>
  <si>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</si>
  <si>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</si>
  <si>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</si>
  <si>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</si>
  <si>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</si>
  <si>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</si>
  <si>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</si>
  <si>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</si>
  <si>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</si>
  <si>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</si>
  <si>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</si>
  <si>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</si>
  <si>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</si>
  <si>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</si>
  <si>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</si>
  <si>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</si>
  <si>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</si>
  <si>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</si>
  <si>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</si>
  <si>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</si>
  <si>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</si>
  <si>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</si>
  <si>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</si>
  <si>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</si>
  <si>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</si>
  <si>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</si>
  <si>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</si>
  <si>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</si>
  <si>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</si>
  <si>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</si>
  <si>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</si>
  <si>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</si>
  <si>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</si>
  <si>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</si>
  <si>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</si>
  <si>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</si>
  <si>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</si>
  <si>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</si>
  <si>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</si>
  <si>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</si>
  <si>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</si>
  <si>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</si>
  <si>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(All)</t>
  </si>
  <si>
    <t>State of Category</t>
  </si>
  <si>
    <t>Count of Sub-Category</t>
  </si>
  <si>
    <t>State of Sub-Category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</si>
  <si>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</si>
  <si>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</si>
  <si>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</si>
  <si>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</si>
  <si>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</si>
  <si>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</si>
  <si>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</si>
  <si>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</si>
  <si>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</si>
  <si>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</si>
  <si>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</si>
  <si>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</si>
  <si>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</si>
  <si>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</si>
  <si>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</si>
  <si>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</si>
  <si>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</si>
  <si>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</si>
  <si>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</si>
  <si>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</si>
  <si>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</si>
  <si>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</si>
  <si>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</si>
  <si>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</si>
  <si>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</si>
  <si>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</si>
  <si>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</si>
  <si>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</si>
  <si>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</si>
  <si>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</si>
  <si>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</si>
  <si>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</si>
  <si>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</si>
  <si>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</si>
  <si>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</si>
  <si>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</si>
  <si>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</si>
  <si>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Number of Backers of Successful Campaigns</t>
  </si>
  <si>
    <t>Number of Backers of Unsuccessful Campaigns</t>
  </si>
  <si>
    <t xml:space="preserve">Mean </t>
  </si>
  <si>
    <t>Median</t>
  </si>
  <si>
    <t>Minimum</t>
  </si>
  <si>
    <t>Maximum</t>
  </si>
  <si>
    <t>Variance</t>
  </si>
  <si>
    <t>Standard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</si>
</sst>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">
    <dxf>
      <font>
        <b/>
        <i val="0"/>
        <color theme="1"/>
      </font>
      <fill>
        <patternFill>
          <bgColor rgb="FF15FF7F"/>
        </patternFill>
      </fill>
    </dxf>
    <dxf>
      <font>
        <b/>
        <i val="0"/>
      </font>
      <fill>
        <patternFill>
          <bgColor rgb="FFFF1919"/>
        </patternFill>
      </fill>
    </dxf>
    <dxf>
      <font>
        <b/>
        <i val="0"/>
      </font>
      <fill>
        <patternFill>
          <bgColor rgb="FF61D6FF"/>
        </patternFill>
      </fill>
    </dxf>
    <dxf>
      <font>
        <b/>
        <i val="0"/>
      </font>
      <fill>
        <patternFill>
          <bgColor rgb="FFFCEB4E"/>
        </patternFill>
      </fill>
    </dxf>
  </dxfs>
  <tableStyles count="0" defaultTableStyle="TableStyleMedium2" defaultPivotStyle="PivotStyleLight16"/>
  <colors>
    <mruColors>
      <color rgb="FF15FF7F"/>
      <color rgb="FF61D6FF"/>
      <color rgb="FF3600FA"/>
      <color rgb="FF00B451"/>
      <color rgb="FFFCEB4E"/>
      <color rgb="FFFF1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C-4FD8-9F92-7D311F70E798}"/>
            </c:ext>
          </c:extLst>
        </c:ser>
        <c:ser>
          <c:idx val="1"/>
          <c:order val="1"/>
          <c:tx>
            <c:strRef>
              <c:f>'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CBC-4FD8-9F92-7D311F70E798}"/>
            </c:ext>
          </c:extLst>
        </c:ser>
        <c:ser>
          <c:idx val="2"/>
          <c:order val="2"/>
          <c:tx>
            <c:strRef>
              <c:f>'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CBC-4FD8-9F92-7D311F70E798}"/>
            </c:ext>
          </c:extLst>
        </c:ser>
        <c:ser>
          <c:idx val="3"/>
          <c:order val="3"/>
          <c:tx>
            <c:strRef>
              <c:f>'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CBC-4FD8-9F92-7D311F70E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6085568"/>
        <c:axId val="636099712"/>
      </c:lineChart>
      <c:catAx>
        <c:axId val="63608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9712"/>
        <c:crosses val="autoZero"/>
        <c:auto val="1"/>
        <c:lblAlgn val="ctr"/>
        <c:lblOffset val="100"/>
        <c:noMultiLvlLbl val="0"/>
      </c:catAx>
      <c:valAx>
        <c:axId val="6360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8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</a:t>
            </a:r>
            <a:r>
              <a:rPr lang="en-US" baseline="0"/>
              <a:t> Goals and Chances at Survival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0.00</c:formatCode>
                <c:ptCount val="13"/>
                <c:pt idx="0">
                  <c:v>14.485981308411214</c:v>
                </c:pt>
                <c:pt idx="1">
                  <c:v>77.257240204429294</c:v>
                </c:pt>
                <c:pt idx="2">
                  <c:v>84.922394678492239</c:v>
                </c:pt>
                <c:pt idx="3">
                  <c:v>88.118811881188122</c:v>
                </c:pt>
                <c:pt idx="4">
                  <c:v>88.181818181818187</c:v>
                </c:pt>
                <c:pt idx="5">
                  <c:v>88</c:v>
                </c:pt>
                <c:pt idx="6">
                  <c:v>91.071428571428569</c:v>
                </c:pt>
                <c:pt idx="7">
                  <c:v>90.384615384615387</c:v>
                </c:pt>
                <c:pt idx="8">
                  <c:v>92.592592592592595</c:v>
                </c:pt>
                <c:pt idx="9">
                  <c:v>76</c:v>
                </c:pt>
                <c:pt idx="10">
                  <c:v>94.444444444444443</c:v>
                </c:pt>
                <c:pt idx="11">
                  <c:v>90.740740740740748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0A-4326-A271-A5CE6A1A1D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0.00</c:formatCode>
                <c:ptCount val="13"/>
                <c:pt idx="0">
                  <c:v>70.210280373831779</c:v>
                </c:pt>
                <c:pt idx="1">
                  <c:v>18.654173764906304</c:v>
                </c:pt>
                <c:pt idx="2">
                  <c:v>11.973392461197339</c:v>
                </c:pt>
                <c:pt idx="3">
                  <c:v>8.9108910891089099</c:v>
                </c:pt>
                <c:pt idx="4">
                  <c:v>8.1818181818181817</c:v>
                </c:pt>
                <c:pt idx="5">
                  <c:v>8</c:v>
                </c:pt>
                <c:pt idx="6">
                  <c:v>8.9285714285714288</c:v>
                </c:pt>
                <c:pt idx="7">
                  <c:v>7.6923076923076925</c:v>
                </c:pt>
                <c:pt idx="8">
                  <c:v>7.4074074074074066</c:v>
                </c:pt>
                <c:pt idx="9">
                  <c:v>16</c:v>
                </c:pt>
                <c:pt idx="10">
                  <c:v>5.5555555555555554</c:v>
                </c:pt>
                <c:pt idx="11">
                  <c:v>3.7037037037037033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0A-4326-A271-A5CE6A1A1D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0.00</c:formatCode>
                <c:ptCount val="13"/>
                <c:pt idx="0">
                  <c:v>15.303738317757009</c:v>
                </c:pt>
                <c:pt idx="1">
                  <c:v>4.0885860306643949</c:v>
                </c:pt>
                <c:pt idx="2">
                  <c:v>3.1042128603104215</c:v>
                </c:pt>
                <c:pt idx="3">
                  <c:v>2.9702970297029703</c:v>
                </c:pt>
                <c:pt idx="4">
                  <c:v>3.6363636363636362</c:v>
                </c:pt>
                <c:pt idx="5">
                  <c:v>4</c:v>
                </c:pt>
                <c:pt idx="6">
                  <c:v>0</c:v>
                </c:pt>
                <c:pt idx="7">
                  <c:v>1.9230769230769231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5.5555555555555554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0A-4326-A271-A5CE6A1A1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090976"/>
        <c:axId val="636098464"/>
      </c:lineChart>
      <c:catAx>
        <c:axId val="63609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8464"/>
        <c:crosses val="autoZero"/>
        <c:auto val="1"/>
        <c:lblAlgn val="ctr"/>
        <c:lblOffset val="100"/>
        <c:noMultiLvlLbl val="0"/>
      </c:catAx>
      <c:valAx>
        <c:axId val="6360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09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3</xdr:row>
      <xdr:rowOff>15875</xdr:rowOff>
    </xdr:from>
    <xdr:to>
      <xdr:col>13</xdr:col>
      <xdr:colOff>533400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8A759-E38E-4AFF-9857-6876EDE41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14</xdr:row>
      <xdr:rowOff>171450</xdr:rowOff>
    </xdr:from>
    <xdr:to>
      <xdr:col>7</xdr:col>
      <xdr:colOff>406400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11007-2D3F-42C3-BB6D-F1590CB58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ika Rana" refreshedDate="44228.91829814815" createdVersion="6" refreshedVersion="6" minRefreshableVersion="3" recordCount="4114" xr:uid="{977F8683-E9A7-4A8E-A9BC-0DDAC63CC1E3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ika Rana" refreshedDate="44228.928133449073" createdVersion="6" refreshedVersion="6" minRefreshableVersion="3" recordCount="4114" xr:uid="{E08FD074-6058-4C06-8418-BB984478255F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33D0C5-9FEB-4519-86D6-CD3738F99F0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 of Category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06618-BD50-45F0-BCF6-866AA9C67B44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e of Sub-Category">
  <location ref="A4:B6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866E0-535F-46EE-8DED-89A4680A72D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55" zoomScaleNormal="55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7" bestFit="1" customWidth="1"/>
    <col min="16" max="16" width="16" style="7" bestFit="1" customWidth="1"/>
    <col min="17" max="17" width="23.81640625" bestFit="1" customWidth="1"/>
    <col min="18" max="18" width="17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>E4/L4</f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F1:F4115" xr:uid="{2E61C3AF-FD22-4CEE-96C0-23CC06191CEB}">
    <filterColumn colId="0">
      <filters>
        <filter val="canceled"/>
        <filter val="failed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15FF7F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D00A6-2053-4D52-8E41-5B35C0D308E6}">
  <dimension ref="A1:B39"/>
  <sheetViews>
    <sheetView workbookViewId="0">
      <selection activeCell="G12" sqref="G12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1" spans="1:2" x14ac:dyDescent="0.35">
      <c r="A1" s="8" t="s">
        <v>8223</v>
      </c>
      <c r="B1" t="s">
        <v>8363</v>
      </c>
    </row>
    <row r="3" spans="1:2" x14ac:dyDescent="0.35">
      <c r="A3" s="8" t="s">
        <v>8364</v>
      </c>
      <c r="B3" t="s">
        <v>8362</v>
      </c>
    </row>
    <row r="4" spans="1:2" x14ac:dyDescent="0.35">
      <c r="A4" s="9" t="s">
        <v>8310</v>
      </c>
      <c r="B4" s="5">
        <v>520</v>
      </c>
    </row>
    <row r="5" spans="1:2" x14ac:dyDescent="0.35">
      <c r="A5" s="10" t="s">
        <v>8220</v>
      </c>
      <c r="B5" s="5">
        <v>40</v>
      </c>
    </row>
    <row r="6" spans="1:2" x14ac:dyDescent="0.35">
      <c r="A6" s="10" t="s">
        <v>8221</v>
      </c>
      <c r="B6" s="5">
        <v>180</v>
      </c>
    </row>
    <row r="7" spans="1:2" x14ac:dyDescent="0.35">
      <c r="A7" s="10" t="s">
        <v>8219</v>
      </c>
      <c r="B7" s="5">
        <v>300</v>
      </c>
    </row>
    <row r="8" spans="1:2" x14ac:dyDescent="0.35">
      <c r="A8" s="9" t="s">
        <v>8336</v>
      </c>
      <c r="B8" s="5">
        <v>200</v>
      </c>
    </row>
    <row r="9" spans="1:2" x14ac:dyDescent="0.35">
      <c r="A9" s="10" t="s">
        <v>8220</v>
      </c>
      <c r="B9" s="5">
        <v>20</v>
      </c>
    </row>
    <row r="10" spans="1:2" x14ac:dyDescent="0.35">
      <c r="A10" s="10" t="s">
        <v>8221</v>
      </c>
      <c r="B10" s="5">
        <v>140</v>
      </c>
    </row>
    <row r="11" spans="1:2" x14ac:dyDescent="0.35">
      <c r="A11" s="10" t="s">
        <v>8222</v>
      </c>
      <c r="B11" s="5">
        <v>6</v>
      </c>
    </row>
    <row r="12" spans="1:2" x14ac:dyDescent="0.35">
      <c r="A12" s="10" t="s">
        <v>8219</v>
      </c>
      <c r="B12" s="5">
        <v>34</v>
      </c>
    </row>
    <row r="13" spans="1:2" x14ac:dyDescent="0.35">
      <c r="A13" s="9" t="s">
        <v>8333</v>
      </c>
      <c r="B13" s="5">
        <v>220</v>
      </c>
    </row>
    <row r="14" spans="1:2" x14ac:dyDescent="0.35">
      <c r="A14" s="10" t="s">
        <v>8221</v>
      </c>
      <c r="B14" s="5">
        <v>140</v>
      </c>
    </row>
    <row r="15" spans="1:2" x14ac:dyDescent="0.35">
      <c r="A15" s="10" t="s">
        <v>8219</v>
      </c>
      <c r="B15" s="5">
        <v>80</v>
      </c>
    </row>
    <row r="16" spans="1:2" x14ac:dyDescent="0.35">
      <c r="A16" s="9" t="s">
        <v>8331</v>
      </c>
      <c r="B16" s="5">
        <v>24</v>
      </c>
    </row>
    <row r="17" spans="1:2" x14ac:dyDescent="0.35">
      <c r="A17" s="10" t="s">
        <v>8220</v>
      </c>
      <c r="B17" s="5">
        <v>24</v>
      </c>
    </row>
    <row r="18" spans="1:2" x14ac:dyDescent="0.35">
      <c r="A18" s="9" t="s">
        <v>8325</v>
      </c>
      <c r="B18" s="5">
        <v>700</v>
      </c>
    </row>
    <row r="19" spans="1:2" x14ac:dyDescent="0.35">
      <c r="A19" s="10" t="s">
        <v>8220</v>
      </c>
      <c r="B19" s="5">
        <v>20</v>
      </c>
    </row>
    <row r="20" spans="1:2" x14ac:dyDescent="0.35">
      <c r="A20" s="10" t="s">
        <v>8221</v>
      </c>
      <c r="B20" s="5">
        <v>120</v>
      </c>
    </row>
    <row r="21" spans="1:2" x14ac:dyDescent="0.35">
      <c r="A21" s="10" t="s">
        <v>8222</v>
      </c>
      <c r="B21" s="5">
        <v>20</v>
      </c>
    </row>
    <row r="22" spans="1:2" x14ac:dyDescent="0.35">
      <c r="A22" s="10" t="s">
        <v>8219</v>
      </c>
      <c r="B22" s="5">
        <v>540</v>
      </c>
    </row>
    <row r="23" spans="1:2" x14ac:dyDescent="0.35">
      <c r="A23" s="9" t="s">
        <v>8338</v>
      </c>
      <c r="B23" s="5">
        <v>220</v>
      </c>
    </row>
    <row r="24" spans="1:2" x14ac:dyDescent="0.35">
      <c r="A24" s="10" t="s">
        <v>8221</v>
      </c>
      <c r="B24" s="5">
        <v>117</v>
      </c>
    </row>
    <row r="25" spans="1:2" x14ac:dyDescent="0.35">
      <c r="A25" s="10" t="s">
        <v>8219</v>
      </c>
      <c r="B25" s="5">
        <v>103</v>
      </c>
    </row>
    <row r="26" spans="1:2" x14ac:dyDescent="0.35">
      <c r="A26" s="9" t="s">
        <v>8322</v>
      </c>
      <c r="B26" s="5">
        <v>237</v>
      </c>
    </row>
    <row r="27" spans="1:2" x14ac:dyDescent="0.35">
      <c r="A27" s="10" t="s">
        <v>8220</v>
      </c>
      <c r="B27" s="5">
        <v>30</v>
      </c>
    </row>
    <row r="28" spans="1:2" x14ac:dyDescent="0.35">
      <c r="A28" s="10" t="s">
        <v>8221</v>
      </c>
      <c r="B28" s="5">
        <v>127</v>
      </c>
    </row>
    <row r="29" spans="1:2" x14ac:dyDescent="0.35">
      <c r="A29" s="10" t="s">
        <v>8219</v>
      </c>
      <c r="B29" s="5">
        <v>80</v>
      </c>
    </row>
    <row r="30" spans="1:2" x14ac:dyDescent="0.35">
      <c r="A30" s="9" t="s">
        <v>8319</v>
      </c>
      <c r="B30" s="5">
        <v>600</v>
      </c>
    </row>
    <row r="31" spans="1:2" x14ac:dyDescent="0.35">
      <c r="A31" s="10" t="s">
        <v>8220</v>
      </c>
      <c r="B31" s="5">
        <v>178</v>
      </c>
    </row>
    <row r="32" spans="1:2" x14ac:dyDescent="0.35">
      <c r="A32" s="10" t="s">
        <v>8221</v>
      </c>
      <c r="B32" s="5">
        <v>213</v>
      </c>
    </row>
    <row r="33" spans="1:2" x14ac:dyDescent="0.35">
      <c r="A33" s="10" t="s">
        <v>8219</v>
      </c>
      <c r="B33" s="5">
        <v>209</v>
      </c>
    </row>
    <row r="34" spans="1:2" x14ac:dyDescent="0.35">
      <c r="A34" s="9" t="s">
        <v>8317</v>
      </c>
      <c r="B34" s="5">
        <v>1393</v>
      </c>
    </row>
    <row r="35" spans="1:2" x14ac:dyDescent="0.35">
      <c r="A35" s="10" t="s">
        <v>8220</v>
      </c>
      <c r="B35" s="5">
        <v>37</v>
      </c>
    </row>
    <row r="36" spans="1:2" x14ac:dyDescent="0.35">
      <c r="A36" s="10" t="s">
        <v>8221</v>
      </c>
      <c r="B36" s="5">
        <v>493</v>
      </c>
    </row>
    <row r="37" spans="1:2" x14ac:dyDescent="0.35">
      <c r="A37" s="10" t="s">
        <v>8222</v>
      </c>
      <c r="B37" s="5">
        <v>24</v>
      </c>
    </row>
    <row r="38" spans="1:2" x14ac:dyDescent="0.35">
      <c r="A38" s="10" t="s">
        <v>8219</v>
      </c>
      <c r="B38" s="5">
        <v>839</v>
      </c>
    </row>
    <row r="39" spans="1:2" x14ac:dyDescent="0.35">
      <c r="A39" s="9" t="s">
        <v>8361</v>
      </c>
      <c r="B39" s="5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C8C3E-EB54-4584-A79A-4E45B156B34A}">
  <dimension ref="A1:B69"/>
  <sheetViews>
    <sheetView workbookViewId="0">
      <selection activeCell="E8" sqref="E8"/>
    </sheetView>
  </sheetViews>
  <sheetFormatPr defaultRowHeight="14.5" x14ac:dyDescent="0.35"/>
  <cols>
    <col min="1" max="1" width="21.453125" bestFit="1" customWidth="1"/>
    <col min="2" max="2" width="19.90625" bestFit="1" customWidth="1"/>
  </cols>
  <sheetData>
    <row r="1" spans="1:2" x14ac:dyDescent="0.35">
      <c r="A1" s="8" t="s">
        <v>8223</v>
      </c>
      <c r="B1" t="s">
        <v>8363</v>
      </c>
    </row>
    <row r="2" spans="1:2" x14ac:dyDescent="0.35">
      <c r="A2" s="8" t="s">
        <v>8308</v>
      </c>
      <c r="B2" t="s">
        <v>8363</v>
      </c>
    </row>
    <row r="4" spans="1:2" x14ac:dyDescent="0.35">
      <c r="A4" s="8" t="s">
        <v>8366</v>
      </c>
      <c r="B4" t="s">
        <v>8365</v>
      </c>
    </row>
    <row r="5" spans="1:2" x14ac:dyDescent="0.35">
      <c r="A5" s="9" t="s">
        <v>8220</v>
      </c>
      <c r="B5" s="5">
        <v>349</v>
      </c>
    </row>
    <row r="6" spans="1:2" x14ac:dyDescent="0.35">
      <c r="A6" s="10" t="s">
        <v>8344</v>
      </c>
      <c r="B6" s="5">
        <v>20</v>
      </c>
    </row>
    <row r="7" spans="1:2" x14ac:dyDescent="0.35">
      <c r="A7" s="10" t="s">
        <v>8332</v>
      </c>
      <c r="B7" s="5">
        <v>24</v>
      </c>
    </row>
    <row r="8" spans="1:2" x14ac:dyDescent="0.35">
      <c r="A8" s="10" t="s">
        <v>8337</v>
      </c>
      <c r="B8" s="5">
        <v>20</v>
      </c>
    </row>
    <row r="9" spans="1:2" x14ac:dyDescent="0.35">
      <c r="A9" s="10" t="s">
        <v>8359</v>
      </c>
      <c r="B9" s="5">
        <v>20</v>
      </c>
    </row>
    <row r="10" spans="1:2" x14ac:dyDescent="0.35">
      <c r="A10" s="10" t="s">
        <v>8313</v>
      </c>
      <c r="B10" s="5">
        <v>40</v>
      </c>
    </row>
    <row r="11" spans="1:2" x14ac:dyDescent="0.35">
      <c r="A11" s="10" t="s">
        <v>8355</v>
      </c>
      <c r="B11" s="5">
        <v>18</v>
      </c>
    </row>
    <row r="12" spans="1:2" x14ac:dyDescent="0.35">
      <c r="A12" s="10" t="s">
        <v>8357</v>
      </c>
      <c r="B12" s="5">
        <v>17</v>
      </c>
    </row>
    <row r="13" spans="1:2" x14ac:dyDescent="0.35">
      <c r="A13" s="10" t="s">
        <v>8341</v>
      </c>
      <c r="B13" s="5">
        <v>10</v>
      </c>
    </row>
    <row r="14" spans="1:2" x14ac:dyDescent="0.35">
      <c r="A14" s="10" t="s">
        <v>8321</v>
      </c>
      <c r="B14" s="5">
        <v>60</v>
      </c>
    </row>
    <row r="15" spans="1:2" x14ac:dyDescent="0.35">
      <c r="A15" s="10" t="s">
        <v>8320</v>
      </c>
      <c r="B15" s="5">
        <v>100</v>
      </c>
    </row>
    <row r="16" spans="1:2" x14ac:dyDescent="0.35">
      <c r="A16" s="10" t="s">
        <v>8340</v>
      </c>
      <c r="B16" s="5">
        <v>20</v>
      </c>
    </row>
    <row r="17" spans="1:2" x14ac:dyDescent="0.35">
      <c r="A17" s="9" t="s">
        <v>8221</v>
      </c>
      <c r="B17" s="5">
        <v>1530</v>
      </c>
    </row>
    <row r="18" spans="1:2" x14ac:dyDescent="0.35">
      <c r="A18" s="10" t="s">
        <v>8316</v>
      </c>
      <c r="B18" s="5">
        <v>100</v>
      </c>
    </row>
    <row r="19" spans="1:2" x14ac:dyDescent="0.35">
      <c r="A19" s="10" t="s">
        <v>8358</v>
      </c>
      <c r="B19" s="5">
        <v>40</v>
      </c>
    </row>
    <row r="20" spans="1:2" x14ac:dyDescent="0.35">
      <c r="A20" s="10" t="s">
        <v>8314</v>
      </c>
      <c r="B20" s="5">
        <v>80</v>
      </c>
    </row>
    <row r="21" spans="1:2" x14ac:dyDescent="0.35">
      <c r="A21" s="10" t="s">
        <v>8347</v>
      </c>
      <c r="B21" s="5">
        <v>40</v>
      </c>
    </row>
    <row r="22" spans="1:2" x14ac:dyDescent="0.35">
      <c r="A22" s="10" t="s">
        <v>8324</v>
      </c>
      <c r="B22" s="5">
        <v>40</v>
      </c>
    </row>
    <row r="23" spans="1:2" x14ac:dyDescent="0.35">
      <c r="A23" s="10" t="s">
        <v>8337</v>
      </c>
      <c r="B23" s="5">
        <v>120</v>
      </c>
    </row>
    <row r="24" spans="1:2" x14ac:dyDescent="0.35">
      <c r="A24" s="10" t="s">
        <v>8348</v>
      </c>
      <c r="B24" s="5">
        <v>20</v>
      </c>
    </row>
    <row r="25" spans="1:2" x14ac:dyDescent="0.35">
      <c r="A25" s="10" t="s">
        <v>8329</v>
      </c>
      <c r="B25" s="5">
        <v>20</v>
      </c>
    </row>
    <row r="26" spans="1:2" x14ac:dyDescent="0.35">
      <c r="A26" s="10" t="s">
        <v>8328</v>
      </c>
      <c r="B26" s="5">
        <v>60</v>
      </c>
    </row>
    <row r="27" spans="1:2" x14ac:dyDescent="0.35">
      <c r="A27" s="10" t="s">
        <v>8356</v>
      </c>
      <c r="B27" s="5">
        <v>11</v>
      </c>
    </row>
    <row r="28" spans="1:2" x14ac:dyDescent="0.35">
      <c r="A28" s="10" t="s">
        <v>8335</v>
      </c>
      <c r="B28" s="5">
        <v>40</v>
      </c>
    </row>
    <row r="29" spans="1:2" x14ac:dyDescent="0.35">
      <c r="A29" s="10" t="s">
        <v>8359</v>
      </c>
      <c r="B29" s="5">
        <v>60</v>
      </c>
    </row>
    <row r="30" spans="1:2" x14ac:dyDescent="0.35">
      <c r="A30" s="10" t="s">
        <v>8343</v>
      </c>
      <c r="B30" s="5">
        <v>20</v>
      </c>
    </row>
    <row r="31" spans="1:2" x14ac:dyDescent="0.35">
      <c r="A31" s="10" t="s">
        <v>8350</v>
      </c>
      <c r="B31" s="5">
        <v>20</v>
      </c>
    </row>
    <row r="32" spans="1:2" x14ac:dyDescent="0.35">
      <c r="A32" s="10" t="s">
        <v>8339</v>
      </c>
      <c r="B32" s="5">
        <v>57</v>
      </c>
    </row>
    <row r="33" spans="1:2" x14ac:dyDescent="0.35">
      <c r="A33" s="10" t="s">
        <v>8345</v>
      </c>
      <c r="B33" s="5">
        <v>20</v>
      </c>
    </row>
    <row r="34" spans="1:2" x14ac:dyDescent="0.35">
      <c r="A34" s="10" t="s">
        <v>8318</v>
      </c>
      <c r="B34" s="5">
        <v>353</v>
      </c>
    </row>
    <row r="35" spans="1:2" x14ac:dyDescent="0.35">
      <c r="A35" s="10" t="s">
        <v>8353</v>
      </c>
      <c r="B35" s="5">
        <v>20</v>
      </c>
    </row>
    <row r="36" spans="1:2" x14ac:dyDescent="0.35">
      <c r="A36" s="10" t="s">
        <v>8355</v>
      </c>
      <c r="B36" s="5">
        <v>2</v>
      </c>
    </row>
    <row r="37" spans="1:2" x14ac:dyDescent="0.35">
      <c r="A37" s="10" t="s">
        <v>8357</v>
      </c>
      <c r="B37" s="5">
        <v>80</v>
      </c>
    </row>
    <row r="38" spans="1:2" x14ac:dyDescent="0.35">
      <c r="A38" s="10" t="s">
        <v>8341</v>
      </c>
      <c r="B38" s="5">
        <v>47</v>
      </c>
    </row>
    <row r="39" spans="1:2" x14ac:dyDescent="0.35">
      <c r="A39" s="10" t="s">
        <v>8334</v>
      </c>
      <c r="B39" s="5">
        <v>100</v>
      </c>
    </row>
    <row r="40" spans="1:2" x14ac:dyDescent="0.35">
      <c r="A40" s="10" t="s">
        <v>8321</v>
      </c>
      <c r="B40" s="5">
        <v>120</v>
      </c>
    </row>
    <row r="41" spans="1:2" x14ac:dyDescent="0.35">
      <c r="A41" s="10" t="s">
        <v>8320</v>
      </c>
      <c r="B41" s="5">
        <v>60</v>
      </c>
    </row>
    <row r="42" spans="1:2" x14ac:dyDescent="0.35">
      <c r="A42" s="9" t="s">
        <v>8222</v>
      </c>
      <c r="B42" s="5">
        <v>50</v>
      </c>
    </row>
    <row r="43" spans="1:2" x14ac:dyDescent="0.35">
      <c r="A43" s="10" t="s">
        <v>8347</v>
      </c>
      <c r="B43" s="5">
        <v>20</v>
      </c>
    </row>
    <row r="44" spans="1:2" x14ac:dyDescent="0.35">
      <c r="A44" s="10" t="s">
        <v>8318</v>
      </c>
      <c r="B44" s="5">
        <v>19</v>
      </c>
    </row>
    <row r="45" spans="1:2" x14ac:dyDescent="0.35">
      <c r="A45" s="10" t="s">
        <v>8352</v>
      </c>
      <c r="B45" s="5">
        <v>6</v>
      </c>
    </row>
    <row r="46" spans="1:2" x14ac:dyDescent="0.35">
      <c r="A46" s="10" t="s">
        <v>8357</v>
      </c>
      <c r="B46" s="5">
        <v>5</v>
      </c>
    </row>
    <row r="47" spans="1:2" x14ac:dyDescent="0.35">
      <c r="A47" s="9" t="s">
        <v>8219</v>
      </c>
      <c r="B47" s="5">
        <v>2185</v>
      </c>
    </row>
    <row r="48" spans="1:2" x14ac:dyDescent="0.35">
      <c r="A48" s="10" t="s">
        <v>8354</v>
      </c>
      <c r="B48" s="5">
        <v>40</v>
      </c>
    </row>
    <row r="49" spans="1:2" x14ac:dyDescent="0.35">
      <c r="A49" s="10" t="s">
        <v>8315</v>
      </c>
      <c r="B49" s="5">
        <v>180</v>
      </c>
    </row>
    <row r="50" spans="1:2" x14ac:dyDescent="0.35">
      <c r="A50" s="10" t="s">
        <v>8330</v>
      </c>
      <c r="B50" s="5">
        <v>40</v>
      </c>
    </row>
    <row r="51" spans="1:2" x14ac:dyDescent="0.35">
      <c r="A51" s="10" t="s">
        <v>8349</v>
      </c>
      <c r="B51" s="5">
        <v>140</v>
      </c>
    </row>
    <row r="52" spans="1:2" x14ac:dyDescent="0.35">
      <c r="A52" s="10" t="s">
        <v>8329</v>
      </c>
      <c r="B52" s="5">
        <v>140</v>
      </c>
    </row>
    <row r="53" spans="1:2" x14ac:dyDescent="0.35">
      <c r="A53" s="10" t="s">
        <v>8356</v>
      </c>
      <c r="B53" s="5">
        <v>9</v>
      </c>
    </row>
    <row r="54" spans="1:2" x14ac:dyDescent="0.35">
      <c r="A54" s="10" t="s">
        <v>8327</v>
      </c>
      <c r="B54" s="5">
        <v>20</v>
      </c>
    </row>
    <row r="55" spans="1:2" x14ac:dyDescent="0.35">
      <c r="A55" s="10" t="s">
        <v>8359</v>
      </c>
      <c r="B55" s="5">
        <v>60</v>
      </c>
    </row>
    <row r="56" spans="1:2" x14ac:dyDescent="0.35">
      <c r="A56" s="10" t="s">
        <v>8323</v>
      </c>
      <c r="B56" s="5">
        <v>60</v>
      </c>
    </row>
    <row r="57" spans="1:2" x14ac:dyDescent="0.35">
      <c r="A57" s="10" t="s">
        <v>8339</v>
      </c>
      <c r="B57" s="5">
        <v>103</v>
      </c>
    </row>
    <row r="58" spans="1:2" x14ac:dyDescent="0.35">
      <c r="A58" s="10" t="s">
        <v>8318</v>
      </c>
      <c r="B58" s="5">
        <v>694</v>
      </c>
    </row>
    <row r="59" spans="1:2" x14ac:dyDescent="0.35">
      <c r="A59" s="10" t="s">
        <v>8346</v>
      </c>
      <c r="B59" s="5">
        <v>40</v>
      </c>
    </row>
    <row r="60" spans="1:2" x14ac:dyDescent="0.35">
      <c r="A60" s="10" t="s">
        <v>8342</v>
      </c>
      <c r="B60" s="5">
        <v>20</v>
      </c>
    </row>
    <row r="61" spans="1:2" x14ac:dyDescent="0.35">
      <c r="A61" s="10" t="s">
        <v>8326</v>
      </c>
      <c r="B61" s="5">
        <v>260</v>
      </c>
    </row>
    <row r="62" spans="1:2" x14ac:dyDescent="0.35">
      <c r="A62" s="10" t="s">
        <v>8312</v>
      </c>
      <c r="B62" s="5">
        <v>60</v>
      </c>
    </row>
    <row r="63" spans="1:2" x14ac:dyDescent="0.35">
      <c r="A63" s="10" t="s">
        <v>8352</v>
      </c>
      <c r="B63" s="5">
        <v>34</v>
      </c>
    </row>
    <row r="64" spans="1:2" x14ac:dyDescent="0.35">
      <c r="A64" s="10" t="s">
        <v>8355</v>
      </c>
      <c r="B64" s="5">
        <v>40</v>
      </c>
    </row>
    <row r="65" spans="1:2" x14ac:dyDescent="0.35">
      <c r="A65" s="10" t="s">
        <v>8357</v>
      </c>
      <c r="B65" s="5">
        <v>85</v>
      </c>
    </row>
    <row r="66" spans="1:2" x14ac:dyDescent="0.35">
      <c r="A66" s="10" t="s">
        <v>8351</v>
      </c>
      <c r="B66" s="5">
        <v>80</v>
      </c>
    </row>
    <row r="67" spans="1:2" x14ac:dyDescent="0.35">
      <c r="A67" s="10" t="s">
        <v>8311</v>
      </c>
      <c r="B67" s="5">
        <v>60</v>
      </c>
    </row>
    <row r="68" spans="1:2" x14ac:dyDescent="0.35">
      <c r="A68" s="10" t="s">
        <v>8321</v>
      </c>
      <c r="B68" s="5">
        <v>20</v>
      </c>
    </row>
    <row r="69" spans="1:2" x14ac:dyDescent="0.35">
      <c r="A69" s="9" t="s">
        <v>8361</v>
      </c>
      <c r="B69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283B7-44D4-4032-9895-D44015C0044F}">
  <dimension ref="A1:F18"/>
  <sheetViews>
    <sheetView workbookViewId="0">
      <selection activeCell="G20" sqref="G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8363</v>
      </c>
    </row>
    <row r="2" spans="1:6" x14ac:dyDescent="0.35">
      <c r="A2" s="8" t="s">
        <v>8383</v>
      </c>
      <c r="B2" t="s">
        <v>8363</v>
      </c>
    </row>
    <row r="4" spans="1:6" x14ac:dyDescent="0.35">
      <c r="A4" s="8" t="s">
        <v>8382</v>
      </c>
      <c r="B4" s="8" t="s">
        <v>8369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8376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5">
      <c r="A7" s="12" t="s">
        <v>8377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5">
      <c r="A8" s="12" t="s">
        <v>8378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5">
      <c r="A9" s="12" t="s">
        <v>8379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5">
      <c r="A10" s="12" t="s">
        <v>8370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5">
      <c r="A11" s="12" t="s">
        <v>8380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5">
      <c r="A12" s="12" t="s">
        <v>8371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5">
      <c r="A13" s="12" t="s">
        <v>8372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5">
      <c r="A14" s="12" t="s">
        <v>8373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5">
      <c r="A15" s="12" t="s">
        <v>8374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5">
      <c r="A16" s="12" t="s">
        <v>8375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5">
      <c r="A17" s="12" t="s">
        <v>8381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5">
      <c r="A18" s="12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8204-AB21-4E36-8EFC-2EE4B260F4B7}">
  <dimension ref="A1:H13"/>
  <sheetViews>
    <sheetView workbookViewId="0">
      <selection activeCell="J12" sqref="J12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7" bestFit="1" customWidth="1"/>
    <col min="7" max="7" width="15.453125" style="7" bestFit="1" customWidth="1"/>
    <col min="8" max="8" width="18.1796875" style="7" bestFit="1" customWidth="1"/>
  </cols>
  <sheetData>
    <row r="1" spans="1:8" s="13" customFormat="1" x14ac:dyDescent="0.35">
      <c r="A1" s="13" t="s">
        <v>8384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4" t="s">
        <v>8403</v>
      </c>
      <c r="G1" s="14" t="s">
        <v>8389</v>
      </c>
      <c r="H1" s="14" t="s">
        <v>8390</v>
      </c>
    </row>
    <row r="2" spans="1:8" x14ac:dyDescent="0.35">
      <c r="A2" t="s">
        <v>8391</v>
      </c>
      <c r="B2">
        <f>COUNTIFS('KickStarter Data'!$E:$E,"&lt;1000", 'KickStarter Data'!$F:$F,"successful")</f>
        <v>248</v>
      </c>
      <c r="C2">
        <f>COUNTIFS('KickStarter Data'!$E:$E,"&lt;1000", 'KickStarter Data'!$F:$F,"failed")</f>
        <v>1202</v>
      </c>
      <c r="D2">
        <f>COUNTIFS('KickStarter Data'!$E:$E,"&lt;1000", 'KickStarter Data'!$F:$F,"canceled")</f>
        <v>262</v>
      </c>
      <c r="E2">
        <f>SUM(B2:D2)</f>
        <v>1712</v>
      </c>
      <c r="F2" s="7">
        <f>(B2/E2)*100</f>
        <v>14.485981308411214</v>
      </c>
      <c r="G2" s="7">
        <f>(C2/E2)*100</f>
        <v>70.210280373831779</v>
      </c>
      <c r="H2" s="7">
        <f>(D2/E2)*100</f>
        <v>15.303738317757009</v>
      </c>
    </row>
    <row r="3" spans="1:8" x14ac:dyDescent="0.35">
      <c r="A3" t="s">
        <v>8392</v>
      </c>
      <c r="B3">
        <f>COUNTIFS('KickStarter Data'!$E:$E,"&gt;=1000 ",'KickStarter Data'!$E:$E, "&lt;=4999",'KickStarter Data'!$F:$F,"successful")</f>
        <v>907</v>
      </c>
      <c r="C3">
        <f>COUNTIFS('KickStarter Data'!$E:$E,"&gt;=1000 ",'KickStarter Data'!$E:$E, "&lt;=4999",'KickStarter Data'!$F:$F,"failed")</f>
        <v>219</v>
      </c>
      <c r="D3">
        <f>COUNTIFS('KickStarter Data'!$E:$E,"&gt;=1000 ",'KickStarter Data'!$E:$E, "&lt;=4999",'KickStarter Data'!$F:$F,"canceled")</f>
        <v>48</v>
      </c>
      <c r="E3">
        <f t="shared" ref="E3:E13" si="0">SUM(B3:D3)</f>
        <v>1174</v>
      </c>
      <c r="F3" s="7">
        <f t="shared" ref="F3:F13" si="1">(B3/E3)*100</f>
        <v>77.257240204429294</v>
      </c>
      <c r="G3" s="7">
        <f t="shared" ref="G3:G13" si="2">(C3/E3)*100</f>
        <v>18.654173764906304</v>
      </c>
      <c r="H3" s="7">
        <f t="shared" ref="H3:H13" si="3">(D3/E3)*100</f>
        <v>4.0885860306643949</v>
      </c>
    </row>
    <row r="4" spans="1:8" x14ac:dyDescent="0.35">
      <c r="A4" t="s">
        <v>8393</v>
      </c>
      <c r="B4">
        <f>COUNTIFS('KickStarter Data'!$E:$E,"&gt;=5000 ",'KickStarter Data'!$E:$E, "&lt;=9999",'KickStarter Data'!$F:$F,"successful")</f>
        <v>383</v>
      </c>
      <c r="C4">
        <f>COUNTIFS('KickStarter Data'!$E:$E,"&gt;=5000 ",'KickStarter Data'!$E:$E, "&lt;=9999",'KickStarter Data'!$F:$F,"failed")</f>
        <v>54</v>
      </c>
      <c r="D4">
        <f>COUNTIFS('KickStarter Data'!$E:$E,"&gt;=5000 ",'KickStarter Data'!$E:$E, "&lt;=9999",'KickStarter Data'!$F:$F,"canceled")</f>
        <v>14</v>
      </c>
      <c r="E4">
        <f t="shared" si="0"/>
        <v>451</v>
      </c>
      <c r="F4" s="7">
        <f t="shared" si="1"/>
        <v>84.922394678492239</v>
      </c>
      <c r="G4" s="7">
        <f t="shared" si="2"/>
        <v>11.973392461197339</v>
      </c>
      <c r="H4" s="7">
        <f t="shared" si="3"/>
        <v>3.1042128603104215</v>
      </c>
    </row>
    <row r="5" spans="1:8" x14ac:dyDescent="0.35">
      <c r="A5" t="s">
        <v>8394</v>
      </c>
      <c r="B5">
        <f>COUNTIFS('KickStarter Data'!$E:$E,"&gt;=10000 ",'KickStarter Data'!$E:$E, "&lt;=14999",'KickStarter Data'!$F:$F,"successful")</f>
        <v>178</v>
      </c>
      <c r="C5">
        <f>COUNTIFS('KickStarter Data'!$E:$E,"&gt;=10000 ",'KickStarter Data'!$E:$E, "&lt;=14999",'KickStarter Data'!$F:$F,"failed")</f>
        <v>18</v>
      </c>
      <c r="D5">
        <f>COUNTIFS('KickStarter Data'!$E:$E,"&gt;=10000 ",'KickStarter Data'!$E:$E, "&lt;=14999",'KickStarter Data'!$F:$F,"canceled")</f>
        <v>6</v>
      </c>
      <c r="E5">
        <f t="shared" si="0"/>
        <v>202</v>
      </c>
      <c r="F5" s="7">
        <f t="shared" si="1"/>
        <v>88.118811881188122</v>
      </c>
      <c r="G5" s="7">
        <f t="shared" si="2"/>
        <v>8.9108910891089099</v>
      </c>
      <c r="H5" s="7">
        <f t="shared" si="3"/>
        <v>2.9702970297029703</v>
      </c>
    </row>
    <row r="6" spans="1:8" x14ac:dyDescent="0.35">
      <c r="A6" t="s">
        <v>8395</v>
      </c>
      <c r="B6">
        <f>COUNTIFS('KickStarter Data'!$E:$E,"&gt;=15000 ",'KickStarter Data'!$E:$E, "&lt;=19999",'KickStarter Data'!$F:$F,"successful")</f>
        <v>97</v>
      </c>
      <c r="C6">
        <f>COUNTIFS('KickStarter Data'!$E:$E,"&gt;=15000 ",'KickStarter Data'!$E:$E, "&lt;=19999",'KickStarter Data'!$F:$F,"failed")</f>
        <v>9</v>
      </c>
      <c r="D6">
        <f>COUNTIFS('KickStarter Data'!$E:$E,"&gt;=15000 ",'KickStarter Data'!$E:$E, "&lt;=19999",'KickStarter Data'!$F:$F,"canceled")</f>
        <v>4</v>
      </c>
      <c r="E6">
        <f t="shared" si="0"/>
        <v>110</v>
      </c>
      <c r="F6" s="7">
        <f t="shared" si="1"/>
        <v>88.181818181818187</v>
      </c>
      <c r="G6" s="7">
        <f t="shared" si="2"/>
        <v>8.1818181818181817</v>
      </c>
      <c r="H6" s="7">
        <f t="shared" si="3"/>
        <v>3.6363636363636362</v>
      </c>
    </row>
    <row r="7" spans="1:8" x14ac:dyDescent="0.35">
      <c r="A7" t="s">
        <v>8396</v>
      </c>
      <c r="B7">
        <f>COUNTIFS('KickStarter Data'!$E:$E,"&gt;=20000 ",'KickStarter Data'!$E:$E, "&lt;=24999",'KickStarter Data'!$F:$F,"successful")</f>
        <v>66</v>
      </c>
      <c r="C7">
        <f>COUNTIFS('KickStarter Data'!$E:$E,"&gt;=20000 ",'KickStarter Data'!$E:$E, "&lt;=24999",'KickStarter Data'!$F:$F,"failed")</f>
        <v>6</v>
      </c>
      <c r="D7">
        <f>COUNTIFS('KickStarter Data'!$E:$E,"&gt;=20000 ",'KickStarter Data'!$E:$E, "&lt;=24999",'KickStarter Data'!$F:$F,"canceled")</f>
        <v>3</v>
      </c>
      <c r="E7">
        <f t="shared" si="0"/>
        <v>75</v>
      </c>
      <c r="F7" s="7">
        <f t="shared" si="1"/>
        <v>88</v>
      </c>
      <c r="G7" s="7">
        <f t="shared" si="2"/>
        <v>8</v>
      </c>
      <c r="H7" s="7">
        <f t="shared" si="3"/>
        <v>4</v>
      </c>
    </row>
    <row r="8" spans="1:8" x14ac:dyDescent="0.35">
      <c r="A8" t="s">
        <v>8397</v>
      </c>
      <c r="B8">
        <f>COUNTIFS('KickStarter Data'!$E:$E,"&gt;=25000 ",'KickStarter Data'!$E:$E, "&lt;=29999",'KickStarter Data'!$F:$F,"successful")</f>
        <v>51</v>
      </c>
      <c r="C8">
        <f>COUNTIFS('KickStarter Data'!$E:$E,"&gt;=25000 ",'KickStarter Data'!$E:$E, "&lt;=29999",'KickStarter Data'!$F:$F,"failed")</f>
        <v>5</v>
      </c>
      <c r="D8">
        <f>COUNTIFS('KickStarter Data'!$E:$E,"&gt;=25000 ",'KickStarter Data'!$E:$E, "&lt;=29999",'KickStarter Data'!$F:$F,"canceled")</f>
        <v>0</v>
      </c>
      <c r="E8">
        <f t="shared" si="0"/>
        <v>56</v>
      </c>
      <c r="F8" s="7">
        <f t="shared" si="1"/>
        <v>91.071428571428569</v>
      </c>
      <c r="G8" s="7">
        <f t="shared" si="2"/>
        <v>8.9285714285714288</v>
      </c>
      <c r="H8" s="7">
        <f t="shared" si="3"/>
        <v>0</v>
      </c>
    </row>
    <row r="9" spans="1:8" x14ac:dyDescent="0.35">
      <c r="A9" t="s">
        <v>8398</v>
      </c>
      <c r="B9">
        <f>COUNTIFS('KickStarter Data'!$E:$E,"&gt;=30000 ",'KickStarter Data'!$E:$E, "&lt;=34999",'KickStarter Data'!$F:$F,"successful")</f>
        <v>47</v>
      </c>
      <c r="C9">
        <f>COUNTIFS('KickStarter Data'!$E:$E,"&gt;=30000 ",'KickStarter Data'!$E:$E, "&lt;=34999",'KickStarter Data'!$F:$F,"failed")</f>
        <v>4</v>
      </c>
      <c r="D9">
        <f>COUNTIFS('KickStarter Data'!$E:$E,"&gt;=30000 ",'KickStarter Data'!$E:$E, "&lt;=34999",'KickStarter Data'!$F:$F,"canceled")</f>
        <v>1</v>
      </c>
      <c r="E9">
        <f t="shared" si="0"/>
        <v>52</v>
      </c>
      <c r="F9" s="7">
        <f t="shared" si="1"/>
        <v>90.384615384615387</v>
      </c>
      <c r="G9" s="7">
        <f t="shared" si="2"/>
        <v>7.6923076923076925</v>
      </c>
      <c r="H9" s="7">
        <f t="shared" si="3"/>
        <v>1.9230769230769231</v>
      </c>
    </row>
    <row r="10" spans="1:8" x14ac:dyDescent="0.35">
      <c r="A10" t="s">
        <v>8399</v>
      </c>
      <c r="B10">
        <f>COUNTIFS('KickStarter Data'!$E:$E,"&gt;=35000 ",'KickStarter Data'!$E:$E, "&lt;=39999",'KickStarter Data'!$F:$F,"successful")</f>
        <v>25</v>
      </c>
      <c r="C10">
        <f>COUNTIFS('KickStarter Data'!$E:$E,"&gt;=35000 ",'KickStarter Data'!$E:$E, "&lt;=39999",'KickStarter Data'!$F:$F,"failed")</f>
        <v>2</v>
      </c>
      <c r="D10">
        <f>COUNTIFS('KickStarter Data'!$E:$E,"&gt;=35000 ",'KickStarter Data'!$E:$E, "&lt;=39999",'KickStarter Data'!$F:$F,"canceled")</f>
        <v>0</v>
      </c>
      <c r="E10">
        <f t="shared" si="0"/>
        <v>27</v>
      </c>
      <c r="F10" s="7">
        <f t="shared" si="1"/>
        <v>92.592592592592595</v>
      </c>
      <c r="G10" s="7">
        <f t="shared" si="2"/>
        <v>7.4074074074074066</v>
      </c>
      <c r="H10" s="7">
        <f t="shared" si="3"/>
        <v>0</v>
      </c>
    </row>
    <row r="11" spans="1:8" x14ac:dyDescent="0.35">
      <c r="A11" t="s">
        <v>8400</v>
      </c>
      <c r="B11">
        <f>COUNTIFS('KickStarter Data'!$E:$E,"&gt;=40000 ",'KickStarter Data'!$E:$E, "&lt;=44999",'KickStarter Data'!$F:$F,"successful")</f>
        <v>19</v>
      </c>
      <c r="C11">
        <f>COUNTIFS('KickStarter Data'!$E:$E,"&gt;=40000 ",'KickStarter Data'!$E:$E, "&lt;=44999",'KickStarter Data'!$F:$F,"failed")</f>
        <v>4</v>
      </c>
      <c r="D11">
        <f>COUNTIFS('KickStarter Data'!$E:$E,"&gt;=40000 ",'KickStarter Data'!$E:$E, "&lt;=44999",'KickStarter Data'!$F:$F,"canceled")</f>
        <v>2</v>
      </c>
      <c r="E11">
        <f t="shared" si="0"/>
        <v>25</v>
      </c>
      <c r="F11" s="7">
        <f t="shared" si="1"/>
        <v>76</v>
      </c>
      <c r="G11" s="7">
        <f t="shared" si="2"/>
        <v>16</v>
      </c>
      <c r="H11" s="7">
        <f t="shared" si="3"/>
        <v>8</v>
      </c>
    </row>
    <row r="12" spans="1:8" x14ac:dyDescent="0.35">
      <c r="A12" t="s">
        <v>8401</v>
      </c>
      <c r="B12">
        <f>COUNTIFS('KickStarter Data'!$E:$E,"&gt;=45000 ",'KickStarter Data'!$E:$E, "&lt;=49999",'KickStarter Data'!$F:$F,"successful")</f>
        <v>17</v>
      </c>
      <c r="C12">
        <f>COUNTIFS('KickStarter Data'!$E:$E,"&gt;=45000 ",'KickStarter Data'!$E:$E, "&lt;=49999",'KickStarter Data'!$F:$F,"failed")</f>
        <v>1</v>
      </c>
      <c r="D12">
        <f>COUNTIFS('KickStarter Data'!$E:$E,"&gt;=45000 ",'KickStarter Data'!$E:$E, "&lt;=49999",'KickStarter Data'!$F:$F,"canceled")</f>
        <v>0</v>
      </c>
      <c r="E12">
        <f t="shared" si="0"/>
        <v>18</v>
      </c>
      <c r="F12" s="7">
        <f t="shared" si="1"/>
        <v>94.444444444444443</v>
      </c>
      <c r="G12" s="7">
        <f t="shared" si="2"/>
        <v>5.5555555555555554</v>
      </c>
      <c r="H12" s="7">
        <f t="shared" si="3"/>
        <v>0</v>
      </c>
    </row>
    <row r="13" spans="1:8" x14ac:dyDescent="0.35">
      <c r="A13" t="s">
        <v>8402</v>
      </c>
      <c r="B13">
        <f>COUNTIFS('KickStarter Data'!$E:$E,"&gt;=50000 ",'KickStarter Data'!$F:$F,"successful")</f>
        <v>147</v>
      </c>
      <c r="C13">
        <f>COUNTIFS('KickStarter Data'!$E:$E,"&gt;=50000 ",'KickStarter Data'!$F:$F,"failed")</f>
        <v>6</v>
      </c>
      <c r="D13">
        <f>COUNTIFS('KickStarter Data'!$E:$E,"&gt;=50000 ",'KickStarter Data'!$F:$F,"canceled")</f>
        <v>9</v>
      </c>
      <c r="E13">
        <f t="shared" si="0"/>
        <v>162</v>
      </c>
      <c r="F13" s="7">
        <f t="shared" si="1"/>
        <v>90.740740740740748</v>
      </c>
      <c r="G13" s="7">
        <f t="shared" si="2"/>
        <v>3.7037037037037033</v>
      </c>
      <c r="H13" s="7">
        <f t="shared" si="3"/>
        <v>5.5555555555555554</v>
      </c>
    </row>
  </sheetData>
  <pageMargins left="0.7" right="0.7" top="0.75" bottom="0.75" header="0.3" footer="0.3"/>
  <ignoredErrors>
    <ignoredError sqref="C4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0F64-8BD7-45DF-AC49-C09FC99F5228}">
  <dimension ref="A1:E8"/>
  <sheetViews>
    <sheetView workbookViewId="0">
      <selection activeCell="A2" sqref="A2"/>
    </sheetView>
  </sheetViews>
  <sheetFormatPr defaultRowHeight="14.5" x14ac:dyDescent="0.35"/>
  <cols>
    <col min="1" max="1" width="37.90625" bestFit="1" customWidth="1"/>
    <col min="2" max="2" width="40.1796875" bestFit="1" customWidth="1"/>
  </cols>
  <sheetData>
    <row r="1" spans="1:5" s="13" customFormat="1" x14ac:dyDescent="0.35">
      <c r="A1" s="13" t="s">
        <v>8404</v>
      </c>
      <c r="B1" s="13" t="s">
        <v>8405</v>
      </c>
    </row>
    <row r="2" spans="1:5" x14ac:dyDescent="0.35">
      <c r="A2">
        <f>SUM('KickStarter Data'!L:L)</f>
        <v>463246</v>
      </c>
      <c r="B2">
        <f>SUM('KickStarter Data'!L:L)</f>
        <v>463246</v>
      </c>
    </row>
    <row r="3" spans="1:5" x14ac:dyDescent="0.35">
      <c r="E3" t="s">
        <v>8406</v>
      </c>
    </row>
    <row r="4" spans="1:5" x14ac:dyDescent="0.35">
      <c r="E4" t="s">
        <v>8407</v>
      </c>
    </row>
    <row r="5" spans="1:5" x14ac:dyDescent="0.35">
      <c r="E5" t="s">
        <v>8408</v>
      </c>
    </row>
    <row r="6" spans="1:5" x14ac:dyDescent="0.35">
      <c r="E6" t="s">
        <v>8409</v>
      </c>
    </row>
    <row r="7" spans="1:5" x14ac:dyDescent="0.35">
      <c r="E7" t="s">
        <v>8410</v>
      </c>
    </row>
    <row r="8" spans="1:5" x14ac:dyDescent="0.35">
      <c r="E8" t="s">
        <v>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Category Stats</vt:lpstr>
      <vt:lpstr>Sub-Category Stats</vt:lpstr>
      <vt:lpstr> 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Lipika Rana</cp:lastModifiedBy>
  <dcterms:created xsi:type="dcterms:W3CDTF">2017-04-20T15:17:24Z</dcterms:created>
  <dcterms:modified xsi:type="dcterms:W3CDTF">2021-02-02T04:58:59Z</dcterms:modified>
</cp:coreProperties>
</file>