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yantu-my.sharepoint.com/personal/lhickey1_bryant_edu/Documents/GSCM330/Module 9/"/>
    </mc:Choice>
  </mc:AlternateContent>
  <xr:revisionPtr revIDLastSave="2231" documentId="8_{4BB8B279-4F1A-42DA-A537-A91FD76C3009}" xr6:coauthVersionLast="47" xr6:coauthVersionMax="47" xr10:uidLastSave="{DF8D55D3-5C69-49E8-BE1C-06F377643709}"/>
  <bookViews>
    <workbookView xWindow="11424" yWindow="0" windowWidth="11712" windowHeight="13776" firstSheet="1" activeTab="2" xr2:uid="{ABAA7D32-1450-466C-AC97-7114283827AB}"/>
  </bookViews>
  <sheets>
    <sheet name="Model Conditions" sheetId="1" r:id="rId1"/>
    <sheet name="Distribution Centers" sheetId="3" r:id="rId2"/>
    <sheet name="Warehouses" sheetId="2" r:id="rId3"/>
    <sheet name="Final Model" sheetId="5" r:id="rId4"/>
    <sheet name="Stipulation 1" sheetId="8" r:id="rId5"/>
    <sheet name="Stipulation 2" sheetId="10" r:id="rId6"/>
  </sheets>
  <definedNames>
    <definedName name="solver_adj" localSheetId="3" hidden="1">'Final Model'!$L$11:$Q$14,'Final Model'!$T$11:$T$14</definedName>
    <definedName name="solver_adj" localSheetId="4" hidden="1">'Stipulation 1'!$L$11:$Q$14,'Stipulation 1'!$T$11:$T$14</definedName>
    <definedName name="solver_adj" localSheetId="5" hidden="1">'Stipulation 2'!$L$11:$Q$14,'Stipulation 2'!$T$11:$T$14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3" hidden="1">'Final Model'!$L$16:$Q$16</definedName>
    <definedName name="solver_lhs1" localSheetId="4" hidden="1">'Stipulation 1'!$L$16:$Q$16</definedName>
    <definedName name="solver_lhs1" localSheetId="5" hidden="1">'Stipulation 2'!$L$16:$Q$16</definedName>
    <definedName name="solver_lhs2" localSheetId="3" hidden="1">'Final Model'!$T$11:$T$14</definedName>
    <definedName name="solver_lhs2" localSheetId="4" hidden="1">'Stipulation 1'!$T$11:$T$14</definedName>
    <definedName name="solver_lhs2" localSheetId="5" hidden="1">'Stipulation 2'!$T$11:$T$14</definedName>
    <definedName name="solver_lhs3" localSheetId="3" hidden="1">'Final Model'!$T$16</definedName>
    <definedName name="solver_lhs3" localSheetId="4" hidden="1">'Stipulation 1'!$T$16</definedName>
    <definedName name="solver_lhs3" localSheetId="5" hidden="1">'Stipulation 2'!$T$16</definedName>
    <definedName name="solver_lhs4" localSheetId="3" hidden="1">'Final Model'!$U$11:$U$14</definedName>
    <definedName name="solver_lhs4" localSheetId="4" hidden="1">'Stipulation 1'!$U$11:$U$14</definedName>
    <definedName name="solver_lhs4" localSheetId="5" hidden="1">'Stipulation 2'!$U$11:$U$14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3" hidden="1">4</definedName>
    <definedName name="solver_num" localSheetId="4" hidden="1">4</definedName>
    <definedName name="solver_num" localSheetId="5" hidden="1">4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3" hidden="1">'Final Model'!$U$18</definedName>
    <definedName name="solver_opt" localSheetId="4" hidden="1">'Stipulation 1'!$U$18</definedName>
    <definedName name="solver_opt" localSheetId="5" hidden="1">'Stipulation 2'!$U$18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3" hidden="1">2</definedName>
    <definedName name="solver_rel1" localSheetId="4" hidden="1">2</definedName>
    <definedName name="solver_rel1" localSheetId="5" hidden="1">2</definedName>
    <definedName name="solver_rel2" localSheetId="3" hidden="1">5</definedName>
    <definedName name="solver_rel2" localSheetId="4" hidden="1">5</definedName>
    <definedName name="solver_rel2" localSheetId="5" hidden="1">5</definedName>
    <definedName name="solver_rel3" localSheetId="3" hidden="1">1</definedName>
    <definedName name="solver_rel3" localSheetId="4" hidden="1">1</definedName>
    <definedName name="solver_rel3" localSheetId="5" hidden="1">1</definedName>
    <definedName name="solver_rel4" localSheetId="3" hidden="1">1</definedName>
    <definedName name="solver_rel4" localSheetId="4" hidden="1">1</definedName>
    <definedName name="solver_rel4" localSheetId="5" hidden="1">1</definedName>
    <definedName name="solver_rhs1" localSheetId="3" hidden="1">'Final Model'!$L$17:$Q$17</definedName>
    <definedName name="solver_rhs1" localSheetId="4" hidden="1">'Stipulation 1'!$L$17:$Q$17</definedName>
    <definedName name="solver_rhs1" localSheetId="5" hidden="1">'Stipulation 2'!$L$17:$Q$17</definedName>
    <definedName name="solver_rhs2" localSheetId="3" hidden="1">"binary"</definedName>
    <definedName name="solver_rhs2" localSheetId="4" hidden="1">"binary"</definedName>
    <definedName name="solver_rhs2" localSheetId="5" hidden="1">"binary"</definedName>
    <definedName name="solver_rhs3" localSheetId="3" hidden="1">2</definedName>
    <definedName name="solver_rhs3" localSheetId="4" hidden="1">1</definedName>
    <definedName name="solver_rhs3" localSheetId="5" hidden="1">2</definedName>
    <definedName name="solver_rhs4" localSheetId="3" hidden="1">0</definedName>
    <definedName name="solver_rhs4" localSheetId="4" hidden="1">0</definedName>
    <definedName name="solver_rhs4" localSheetId="5" hidden="1">0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8" i="10" l="1"/>
  <c r="Y5" i="10"/>
  <c r="Y6" i="10"/>
  <c r="Y7" i="10"/>
  <c r="X5" i="10"/>
  <c r="X6" i="10"/>
  <c r="X7" i="10"/>
  <c r="W5" i="10"/>
  <c r="W6" i="10"/>
  <c r="W7" i="10"/>
  <c r="V5" i="10"/>
  <c r="V6" i="10"/>
  <c r="V7" i="10"/>
  <c r="U5" i="10"/>
  <c r="U6" i="10"/>
  <c r="U7" i="10"/>
  <c r="T5" i="10"/>
  <c r="T6" i="10"/>
  <c r="T7" i="10"/>
  <c r="U4" i="10"/>
  <c r="V4" i="10"/>
  <c r="W4" i="10"/>
  <c r="X4" i="10"/>
  <c r="Y4" i="10"/>
  <c r="T4" i="10"/>
  <c r="G27" i="10"/>
  <c r="F27" i="10"/>
  <c r="H27" i="10" s="1"/>
  <c r="G26" i="10"/>
  <c r="F26" i="10"/>
  <c r="H26" i="10" s="1"/>
  <c r="G25" i="10"/>
  <c r="F25" i="10"/>
  <c r="H25" i="10" s="1"/>
  <c r="G24" i="10"/>
  <c r="F24" i="10"/>
  <c r="H24" i="10" s="1"/>
  <c r="G23" i="10"/>
  <c r="F23" i="10"/>
  <c r="H23" i="10" s="1"/>
  <c r="G22" i="10"/>
  <c r="F22" i="10"/>
  <c r="H22" i="10" s="1"/>
  <c r="G21" i="10"/>
  <c r="F21" i="10"/>
  <c r="H21" i="10" s="1"/>
  <c r="G20" i="10"/>
  <c r="F20" i="10"/>
  <c r="H20" i="10" s="1"/>
  <c r="G19" i="10"/>
  <c r="F19" i="10"/>
  <c r="H19" i="10" s="1"/>
  <c r="G18" i="10"/>
  <c r="F18" i="10"/>
  <c r="H18" i="10" s="1"/>
  <c r="R17" i="10"/>
  <c r="G17" i="10"/>
  <c r="F17" i="10"/>
  <c r="H17" i="10" s="1"/>
  <c r="T16" i="10"/>
  <c r="Q16" i="10"/>
  <c r="P16" i="10"/>
  <c r="O16" i="10"/>
  <c r="N16" i="10"/>
  <c r="M16" i="10"/>
  <c r="L16" i="10"/>
  <c r="G16" i="10"/>
  <c r="F16" i="10"/>
  <c r="H16" i="10" s="1"/>
  <c r="G15" i="10"/>
  <c r="F15" i="10"/>
  <c r="H15" i="10" s="1"/>
  <c r="X14" i="10"/>
  <c r="R14" i="10"/>
  <c r="U14" i="10" s="1"/>
  <c r="G14" i="10"/>
  <c r="F14" i="10"/>
  <c r="H14" i="10" s="1"/>
  <c r="X13" i="10"/>
  <c r="R13" i="10"/>
  <c r="U13" i="10" s="1"/>
  <c r="G13" i="10"/>
  <c r="F13" i="10"/>
  <c r="H13" i="10" s="1"/>
  <c r="X12" i="10"/>
  <c r="R12" i="10"/>
  <c r="U12" i="10" s="1"/>
  <c r="G12" i="10"/>
  <c r="F12" i="10"/>
  <c r="H12" i="10" s="1"/>
  <c r="X11" i="10"/>
  <c r="R11" i="10"/>
  <c r="U11" i="10" s="1"/>
  <c r="G11" i="10"/>
  <c r="F11" i="10"/>
  <c r="H11" i="10" s="1"/>
  <c r="G10" i="10"/>
  <c r="F10" i="10"/>
  <c r="H10" i="10" s="1"/>
  <c r="G9" i="10"/>
  <c r="F9" i="10"/>
  <c r="H9" i="10" s="1"/>
  <c r="G8" i="10"/>
  <c r="F8" i="10"/>
  <c r="H8" i="10" s="1"/>
  <c r="G7" i="10"/>
  <c r="F7" i="10"/>
  <c r="H7" i="10" s="1"/>
  <c r="G6" i="10"/>
  <c r="F6" i="10"/>
  <c r="H6" i="10" s="1"/>
  <c r="G5" i="10"/>
  <c r="F5" i="10"/>
  <c r="H5" i="10" s="1"/>
  <c r="G4" i="10"/>
  <c r="F4" i="10"/>
  <c r="H4" i="10" s="1"/>
  <c r="G27" i="8"/>
  <c r="F27" i="8"/>
  <c r="H27" i="8" s="1"/>
  <c r="G26" i="8"/>
  <c r="F26" i="8"/>
  <c r="H26" i="8" s="1"/>
  <c r="G25" i="8"/>
  <c r="F25" i="8"/>
  <c r="H25" i="8" s="1"/>
  <c r="G24" i="8"/>
  <c r="F24" i="8"/>
  <c r="H24" i="8" s="1"/>
  <c r="G23" i="8"/>
  <c r="F23" i="8"/>
  <c r="H23" i="8" s="1"/>
  <c r="G22" i="8"/>
  <c r="F22" i="8"/>
  <c r="H22" i="8" s="1"/>
  <c r="G21" i="8"/>
  <c r="F21" i="8"/>
  <c r="H21" i="8" s="1"/>
  <c r="G20" i="8"/>
  <c r="F20" i="8"/>
  <c r="H20" i="8" s="1"/>
  <c r="G19" i="8"/>
  <c r="F19" i="8"/>
  <c r="H19" i="8" s="1"/>
  <c r="U18" i="8"/>
  <c r="G18" i="8"/>
  <c r="F18" i="8"/>
  <c r="H18" i="8" s="1"/>
  <c r="R17" i="8"/>
  <c r="G17" i="8"/>
  <c r="F17" i="8"/>
  <c r="H17" i="8" s="1"/>
  <c r="T16" i="8"/>
  <c r="Q16" i="8"/>
  <c r="P16" i="8"/>
  <c r="O16" i="8"/>
  <c r="N16" i="8"/>
  <c r="M16" i="8"/>
  <c r="L16" i="8"/>
  <c r="G16" i="8"/>
  <c r="F16" i="8"/>
  <c r="H16" i="8" s="1"/>
  <c r="G15" i="8"/>
  <c r="F15" i="8"/>
  <c r="H15" i="8" s="1"/>
  <c r="X14" i="8"/>
  <c r="R14" i="8"/>
  <c r="G14" i="8"/>
  <c r="F14" i="8"/>
  <c r="H14" i="8" s="1"/>
  <c r="X13" i="8"/>
  <c r="R13" i="8"/>
  <c r="U13" i="8" s="1"/>
  <c r="G13" i="8"/>
  <c r="F13" i="8"/>
  <c r="H13" i="8" s="1"/>
  <c r="X12" i="8"/>
  <c r="R12" i="8"/>
  <c r="G12" i="8"/>
  <c r="F12" i="8"/>
  <c r="H12" i="8" s="1"/>
  <c r="X11" i="8"/>
  <c r="R11" i="8"/>
  <c r="U11" i="8" s="1"/>
  <c r="G11" i="8"/>
  <c r="F11" i="8"/>
  <c r="H11" i="8" s="1"/>
  <c r="G10" i="8"/>
  <c r="F10" i="8"/>
  <c r="H10" i="8" s="1"/>
  <c r="G9" i="8"/>
  <c r="F9" i="8"/>
  <c r="H9" i="8" s="1"/>
  <c r="G8" i="8"/>
  <c r="F8" i="8"/>
  <c r="H8" i="8" s="1"/>
  <c r="G7" i="8"/>
  <c r="F7" i="8"/>
  <c r="H7" i="8" s="1"/>
  <c r="G6" i="8"/>
  <c r="F6" i="8"/>
  <c r="H6" i="8" s="1"/>
  <c r="G5" i="8"/>
  <c r="F5" i="8"/>
  <c r="H5" i="8" s="1"/>
  <c r="G4" i="8"/>
  <c r="F4" i="8"/>
  <c r="H4" i="8" s="1"/>
  <c r="U18" i="5"/>
  <c r="T16" i="5"/>
  <c r="X11" i="5"/>
  <c r="X12" i="5"/>
  <c r="X13" i="5"/>
  <c r="X14" i="5"/>
  <c r="R17" i="5"/>
  <c r="R11" i="5"/>
  <c r="U11" i="5" s="1"/>
  <c r="R12" i="5"/>
  <c r="U12" i="5" s="1"/>
  <c r="R13" i="5"/>
  <c r="U13" i="5" s="1"/>
  <c r="R14" i="5"/>
  <c r="U14" i="5" s="1"/>
  <c r="L16" i="5"/>
  <c r="M16" i="5"/>
  <c r="N16" i="5"/>
  <c r="O16" i="5"/>
  <c r="P16" i="5"/>
  <c r="Q16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4" i="5"/>
  <c r="F5" i="5"/>
  <c r="F6" i="5"/>
  <c r="H6" i="5" s="1"/>
  <c r="F7" i="5"/>
  <c r="H7" i="5" s="1"/>
  <c r="F8" i="5"/>
  <c r="H8" i="5" s="1"/>
  <c r="F9" i="5"/>
  <c r="H9" i="5" s="1"/>
  <c r="F10" i="5"/>
  <c r="H10" i="5" s="1"/>
  <c r="F11" i="5"/>
  <c r="H11" i="5" s="1"/>
  <c r="F12" i="5"/>
  <c r="H12" i="5" s="1"/>
  <c r="F13" i="5"/>
  <c r="H13" i="5" s="1"/>
  <c r="F14" i="5"/>
  <c r="H14" i="5" s="1"/>
  <c r="F15" i="5"/>
  <c r="H15" i="5" s="1"/>
  <c r="F16" i="5"/>
  <c r="F17" i="5"/>
  <c r="H17" i="5" s="1"/>
  <c r="F18" i="5"/>
  <c r="H18" i="5" s="1"/>
  <c r="F19" i="5"/>
  <c r="H19" i="5" s="1"/>
  <c r="F20" i="5"/>
  <c r="H20" i="5" s="1"/>
  <c r="F21" i="5"/>
  <c r="H21" i="5" s="1"/>
  <c r="F22" i="5"/>
  <c r="H22" i="5" s="1"/>
  <c r="F23" i="5"/>
  <c r="H23" i="5" s="1"/>
  <c r="F24" i="5"/>
  <c r="F25" i="5"/>
  <c r="H25" i="5" s="1"/>
  <c r="F26" i="5"/>
  <c r="H26" i="5" s="1"/>
  <c r="F27" i="5"/>
  <c r="H27" i="5" s="1"/>
  <c r="F4" i="5"/>
  <c r="H4" i="5" s="1"/>
  <c r="U14" i="8" l="1"/>
  <c r="U12" i="8"/>
  <c r="H16" i="5"/>
  <c r="H24" i="5"/>
  <c r="H5" i="5"/>
</calcChain>
</file>

<file path=xl/sharedStrings.xml><?xml version="1.0" encoding="utf-8"?>
<sst xmlns="http://schemas.openxmlformats.org/spreadsheetml/2006/main" count="91" uniqueCount="49">
  <si>
    <t>max_dcs</t>
  </si>
  <si>
    <t>cost_per_unit_distance</t>
  </si>
  <si>
    <t>method_to_calculate_distance</t>
  </si>
  <si>
    <t>manhattan</t>
  </si>
  <si>
    <t>warehouse</t>
  </si>
  <si>
    <t>name</t>
  </si>
  <si>
    <t>set_up_cost</t>
  </si>
  <si>
    <t>latitude</t>
  </si>
  <si>
    <t>longitude</t>
  </si>
  <si>
    <t>Funfetti Fields</t>
  </si>
  <si>
    <t>Gooey Ganache Grotto</t>
  </si>
  <si>
    <t>Chocolate River Rapids</t>
  </si>
  <si>
    <t>Butter Pecan Bluff</t>
  </si>
  <si>
    <t>distribution_center</t>
  </si>
  <si>
    <t>demand</t>
  </si>
  <si>
    <t>Sugarplum Springs</t>
  </si>
  <si>
    <t>Starburst Starlit Skies</t>
  </si>
  <si>
    <t>Rainbow Sprinkle Summit</t>
  </si>
  <si>
    <t>Peppermint Parlor</t>
  </si>
  <si>
    <t>Macaron Market</t>
  </si>
  <si>
    <t>Molten Mocha Marsh</t>
  </si>
  <si>
    <t>(47.5,-87.31)</t>
  </si>
  <si>
    <t>(28.16,-71.55)</t>
  </si>
  <si>
    <t>(32.44,-81.71)</t>
  </si>
  <si>
    <t>(27.57,-110.06)</t>
  </si>
  <si>
    <t>(39.35,-97.52)</t>
  </si>
  <si>
    <t>(44.05,-109.33)</t>
  </si>
  <si>
    <t>Coordinates</t>
  </si>
  <si>
    <t>(47.62,-114.95)</t>
  </si>
  <si>
    <t>(45.24,-74.51)</t>
  </si>
  <si>
    <t>(46.84,-67.55)</t>
  </si>
  <si>
    <t>(35.77,-74.42)</t>
  </si>
  <si>
    <t>WH</t>
  </si>
  <si>
    <t>DC</t>
  </si>
  <si>
    <t>WH Lat</t>
  </si>
  <si>
    <t>WH Long</t>
  </si>
  <si>
    <t>DC Lat</t>
  </si>
  <si>
    <t>Dc Long</t>
  </si>
  <si>
    <t>Manhattan</t>
  </si>
  <si>
    <t>WH vs DC</t>
  </si>
  <si>
    <t>Units Sent Per WH</t>
  </si>
  <si>
    <t>Total DC Demand</t>
  </si>
  <si>
    <t>Sum</t>
  </si>
  <si>
    <t>Possible Cost</t>
  </si>
  <si>
    <t>Actual Cost</t>
  </si>
  <si>
    <t>Binary Constraint</t>
  </si>
  <si>
    <t>Linking Constraint</t>
  </si>
  <si>
    <t>Total Cost:</t>
  </si>
  <si>
    <t>Total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</si>
</sst>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1"/>
      <color theme="6" tint="-0.249977111117893"/>
      <name val="Aptos Narrow"/>
      <family val="2"/>
      <scheme val="minor"/>
    </font>
    <font>
      <b/>
      <sz val="11"/>
      <color rgb="FF7030A0"/>
      <name val="Aptos Narrow"/>
      <family val="2"/>
      <scheme val="minor"/>
    </font>
    <font>
      <b/>
      <sz val="11"/>
      <color theme="9" tint="-0.249977111117893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44" fontId="6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F1D0-FFA7-42EE-8C62-61F48FD9F9AE}">
  <dimension ref="A1:C2"/>
  <sheetViews>
    <sheetView workbookViewId="0">
      <selection activeCell="C18" sqref="C18"/>
    </sheetView>
  </sheetViews>
  <sheetFormatPr defaultRowHeight="14.4" x14ac:dyDescent="0.3"/>
  <cols>
    <col min="1" max="1" width="8" bestFit="1" customWidth="1"/>
    <col min="2" max="2" width="19.5546875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</v>
      </c>
      <c r="B2">
        <v>1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817D-0A1D-4E3B-BCA8-518E0D7D2E14}">
  <dimension ref="A1:F7"/>
  <sheetViews>
    <sheetView workbookViewId="0">
      <selection activeCell="F7" sqref="F7"/>
    </sheetView>
  </sheetViews>
  <sheetFormatPr defaultRowHeight="14.4" x14ac:dyDescent="0.3"/>
  <cols>
    <col min="1" max="1" width="16.109375" bestFit="1" customWidth="1"/>
    <col min="2" max="2" width="21.44140625" bestFit="1" customWidth="1"/>
    <col min="6" max="6" width="23" customWidth="1"/>
  </cols>
  <sheetData>
    <row r="1" spans="1:6" x14ac:dyDescent="0.3">
      <c r="A1" t="s">
        <v>13</v>
      </c>
      <c r="B1" t="s">
        <v>5</v>
      </c>
      <c r="C1" t="s">
        <v>14</v>
      </c>
      <c r="D1" t="s">
        <v>7</v>
      </c>
      <c r="E1" t="s">
        <v>8</v>
      </c>
      <c r="F1" s="1" t="s">
        <v>27</v>
      </c>
    </row>
    <row r="2" spans="1:6" x14ac:dyDescent="0.3">
      <c r="A2">
        <v>1</v>
      </c>
      <c r="B2" t="s">
        <v>15</v>
      </c>
      <c r="C2">
        <v>776</v>
      </c>
      <c r="D2">
        <v>47.5</v>
      </c>
      <c r="E2">
        <v>-87.31</v>
      </c>
      <c r="F2" s="1" t="s">
        <v>21</v>
      </c>
    </row>
    <row r="3" spans="1:6" x14ac:dyDescent="0.3">
      <c r="A3">
        <v>2</v>
      </c>
      <c r="B3" t="s">
        <v>16</v>
      </c>
      <c r="C3">
        <v>503</v>
      </c>
      <c r="D3">
        <v>28.16</v>
      </c>
      <c r="E3">
        <v>-71.55</v>
      </c>
      <c r="F3" s="1" t="s">
        <v>22</v>
      </c>
    </row>
    <row r="4" spans="1:6" x14ac:dyDescent="0.3">
      <c r="A4">
        <v>3</v>
      </c>
      <c r="B4" t="s">
        <v>17</v>
      </c>
      <c r="C4">
        <v>688</v>
      </c>
      <c r="D4">
        <v>32.44</v>
      </c>
      <c r="E4">
        <v>-81.709999999999994</v>
      </c>
      <c r="F4" s="1" t="s">
        <v>23</v>
      </c>
    </row>
    <row r="5" spans="1:6" x14ac:dyDescent="0.3">
      <c r="A5">
        <v>4</v>
      </c>
      <c r="B5" t="s">
        <v>18</v>
      </c>
      <c r="C5">
        <v>712</v>
      </c>
      <c r="D5">
        <v>27.57</v>
      </c>
      <c r="E5">
        <v>-110.06</v>
      </c>
      <c r="F5" s="1" t="s">
        <v>24</v>
      </c>
    </row>
    <row r="6" spans="1:6" x14ac:dyDescent="0.3">
      <c r="A6">
        <v>5</v>
      </c>
      <c r="B6" t="s">
        <v>19</v>
      </c>
      <c r="C6">
        <v>951</v>
      </c>
      <c r="D6">
        <v>39.35</v>
      </c>
      <c r="E6">
        <v>-97.52</v>
      </c>
      <c r="F6" s="1" t="s">
        <v>25</v>
      </c>
    </row>
    <row r="7" spans="1:6" x14ac:dyDescent="0.3">
      <c r="A7">
        <v>6</v>
      </c>
      <c r="B7" t="s">
        <v>20</v>
      </c>
      <c r="C7">
        <v>800</v>
      </c>
      <c r="D7">
        <v>44.05</v>
      </c>
      <c r="E7">
        <v>-109.33</v>
      </c>
      <c r="F7" s="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6D494-55DB-4A61-B66C-CE2CE6EF3750}">
  <dimension ref="A1:F5"/>
  <sheetViews>
    <sheetView tabSelected="1" workbookViewId="0">
      <selection activeCell="B5" sqref="B5"/>
    </sheetView>
  </sheetViews>
  <sheetFormatPr defaultRowHeight="14.4" x14ac:dyDescent="0.3"/>
  <cols>
    <col min="1" max="1" width="9.88671875" bestFit="1" customWidth="1"/>
    <col min="2" max="2" width="19.5546875" bestFit="1" customWidth="1"/>
    <col min="3" max="3" width="10.44140625" bestFit="1" customWidth="1"/>
    <col min="6" max="6" width="15.6640625" customWidth="1"/>
  </cols>
  <sheetData>
    <row r="1" spans="1:6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s="1" t="s">
        <v>27</v>
      </c>
    </row>
    <row r="2" spans="1:6" x14ac:dyDescent="0.3">
      <c r="A2">
        <v>1</v>
      </c>
      <c r="B2" t="s">
        <v>9</v>
      </c>
      <c r="C2">
        <v>1802</v>
      </c>
      <c r="D2">
        <v>47.62</v>
      </c>
      <c r="E2">
        <v>-114.95</v>
      </c>
      <c r="F2" s="1" t="s">
        <v>28</v>
      </c>
    </row>
    <row r="3" spans="1:6" x14ac:dyDescent="0.3">
      <c r="A3">
        <v>2</v>
      </c>
      <c r="B3" t="s">
        <v>10</v>
      </c>
      <c r="C3">
        <v>1568</v>
      </c>
      <c r="D3">
        <v>45.24</v>
      </c>
      <c r="E3">
        <v>-74.510000000000005</v>
      </c>
      <c r="F3" s="1" t="s">
        <v>29</v>
      </c>
    </row>
    <row r="4" spans="1:6" x14ac:dyDescent="0.3">
      <c r="A4">
        <v>3</v>
      </c>
      <c r="B4" t="s">
        <v>11</v>
      </c>
      <c r="C4">
        <v>2771</v>
      </c>
      <c r="D4">
        <v>46.84</v>
      </c>
      <c r="E4">
        <v>-67.55</v>
      </c>
      <c r="F4" s="1" t="s">
        <v>30</v>
      </c>
    </row>
    <row r="5" spans="1:6" x14ac:dyDescent="0.3">
      <c r="A5">
        <v>4</v>
      </c>
      <c r="B5" t="s">
        <v>12</v>
      </c>
      <c r="C5">
        <v>1887</v>
      </c>
      <c r="D5">
        <v>35.770000000000003</v>
      </c>
      <c r="E5">
        <v>-74.42</v>
      </c>
      <c r="F5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81F2-66C1-447F-94CB-D5F96B64D1D2}">
  <dimension ref="B3:X27"/>
  <sheetViews>
    <sheetView workbookViewId="0">
      <selection activeCell="P28" sqref="P28"/>
    </sheetView>
  </sheetViews>
  <sheetFormatPr defaultRowHeight="14.4" x14ac:dyDescent="0.3"/>
  <cols>
    <col min="8" max="8" width="9.5546875" bestFit="1" customWidth="1"/>
    <col min="11" max="11" width="16.21875" bestFit="1" customWidth="1"/>
    <col min="13" max="14" width="8.88671875" customWidth="1"/>
    <col min="18" max="18" width="15.5546875" bestFit="1" customWidth="1"/>
    <col min="20" max="20" width="14.77734375" bestFit="1" customWidth="1"/>
    <col min="21" max="21" width="16.21875" bestFit="1" customWidth="1"/>
    <col min="26" max="26" width="13.6640625" bestFit="1" customWidth="1"/>
  </cols>
  <sheetData>
    <row r="3" spans="2:24" x14ac:dyDescent="0.3"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K3" s="3" t="s">
        <v>39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</row>
    <row r="4" spans="2:24" x14ac:dyDescent="0.3">
      <c r="B4">
        <v>1</v>
      </c>
      <c r="C4">
        <v>1</v>
      </c>
      <c r="D4">
        <v>47.62</v>
      </c>
      <c r="E4">
        <v>-114.95</v>
      </c>
      <c r="F4">
        <f>_xlfn.XLOOKUP(C4,'Distribution Centers'!$A$2:$A$7,'Distribution Centers'!$D$2:$D$7)</f>
        <v>47.5</v>
      </c>
      <c r="G4">
        <f>_xlfn.XLOOKUP(C4,'Distribution Centers'!$A$2:$A$7,'Distribution Centers'!$E$2:$E$7)</f>
        <v>-87.31</v>
      </c>
      <c r="H4">
        <f>ABS(D4-F4)+ABS(E4-G4)</f>
        <v>27.759999999999998</v>
      </c>
      <c r="K4" s="3">
        <v>1</v>
      </c>
      <c r="L4" s="4">
        <v>27.759999999999998</v>
      </c>
      <c r="M4" s="4">
        <v>62.86</v>
      </c>
      <c r="N4" s="4">
        <v>48.420000000000009</v>
      </c>
      <c r="O4" s="4">
        <v>24.939999999999998</v>
      </c>
      <c r="P4" s="4">
        <v>25.700000000000003</v>
      </c>
      <c r="Q4" s="4">
        <v>9.1900000000000048</v>
      </c>
    </row>
    <row r="5" spans="2:24" x14ac:dyDescent="0.3">
      <c r="B5">
        <v>1</v>
      </c>
      <c r="C5">
        <v>2</v>
      </c>
      <c r="D5">
        <v>47.62</v>
      </c>
      <c r="E5">
        <v>-114.95</v>
      </c>
      <c r="F5">
        <f>_xlfn.XLOOKUP(C5,'Distribution Centers'!$A$2:$A$7,'Distribution Centers'!$D$2:$D$7)</f>
        <v>28.16</v>
      </c>
      <c r="G5">
        <f>_xlfn.XLOOKUP(C5,'Distribution Centers'!$A$2:$A$7,'Distribution Centers'!$E$2:$E$7)</f>
        <v>-71.55</v>
      </c>
      <c r="H5">
        <f t="shared" ref="H5:H27" si="0">ABS(D5-F5)+ABS(E5-G5)</f>
        <v>62.86</v>
      </c>
      <c r="K5" s="3">
        <v>2</v>
      </c>
      <c r="L5" s="4">
        <v>15.059999999999995</v>
      </c>
      <c r="M5" s="4">
        <v>20.04000000000001</v>
      </c>
      <c r="N5" s="4">
        <v>19.999999999999993</v>
      </c>
      <c r="O5" s="4">
        <v>53.22</v>
      </c>
      <c r="P5" s="4">
        <v>28.899999999999991</v>
      </c>
      <c r="Q5" s="4">
        <v>36.01</v>
      </c>
    </row>
    <row r="6" spans="2:24" x14ac:dyDescent="0.3">
      <c r="B6">
        <v>1</v>
      </c>
      <c r="C6">
        <v>3</v>
      </c>
      <c r="D6">
        <v>47.62</v>
      </c>
      <c r="E6">
        <v>-114.95</v>
      </c>
      <c r="F6">
        <f>_xlfn.XLOOKUP(C6,'Distribution Centers'!$A$2:$A$7,'Distribution Centers'!$D$2:$D$7)</f>
        <v>32.44</v>
      </c>
      <c r="G6">
        <f>_xlfn.XLOOKUP(C6,'Distribution Centers'!$A$2:$A$7,'Distribution Centers'!$E$2:$E$7)</f>
        <v>-81.709999999999994</v>
      </c>
      <c r="H6">
        <f t="shared" si="0"/>
        <v>48.420000000000009</v>
      </c>
      <c r="K6" s="3">
        <v>3</v>
      </c>
      <c r="L6" s="4">
        <v>20.420000000000002</v>
      </c>
      <c r="M6" s="4">
        <v>22.680000000000003</v>
      </c>
      <c r="N6" s="4">
        <v>28.560000000000002</v>
      </c>
      <c r="O6" s="4">
        <v>61.780000000000008</v>
      </c>
      <c r="P6" s="4">
        <v>37.46</v>
      </c>
      <c r="Q6" s="4">
        <v>44.570000000000007</v>
      </c>
    </row>
    <row r="7" spans="2:24" x14ac:dyDescent="0.3">
      <c r="B7">
        <v>1</v>
      </c>
      <c r="C7">
        <v>4</v>
      </c>
      <c r="D7">
        <v>47.62</v>
      </c>
      <c r="E7">
        <v>-114.95</v>
      </c>
      <c r="F7">
        <f>_xlfn.XLOOKUP(C7,'Distribution Centers'!$A$2:$A$7,'Distribution Centers'!$D$2:$D$7)</f>
        <v>27.57</v>
      </c>
      <c r="G7">
        <f>_xlfn.XLOOKUP(C7,'Distribution Centers'!$A$2:$A$7,'Distribution Centers'!$E$2:$E$7)</f>
        <v>-110.06</v>
      </c>
      <c r="H7">
        <f t="shared" si="0"/>
        <v>24.939999999999998</v>
      </c>
      <c r="K7" s="3">
        <v>4</v>
      </c>
      <c r="L7" s="4">
        <v>24.619999999999997</v>
      </c>
      <c r="M7" s="4">
        <v>10.480000000000008</v>
      </c>
      <c r="N7" s="4">
        <v>10.619999999999997</v>
      </c>
      <c r="O7" s="4">
        <v>43.84</v>
      </c>
      <c r="P7" s="4">
        <v>26.679999999999993</v>
      </c>
      <c r="Q7" s="4">
        <v>43.189999999999991</v>
      </c>
    </row>
    <row r="8" spans="2:24" x14ac:dyDescent="0.3">
      <c r="B8">
        <v>1</v>
      </c>
      <c r="C8">
        <v>5</v>
      </c>
      <c r="D8">
        <v>47.62</v>
      </c>
      <c r="E8">
        <v>-114.95</v>
      </c>
      <c r="F8">
        <f>_xlfn.XLOOKUP(C8,'Distribution Centers'!$A$2:$A$7,'Distribution Centers'!$D$2:$D$7)</f>
        <v>39.35</v>
      </c>
      <c r="G8">
        <f>_xlfn.XLOOKUP(C8,'Distribution Centers'!$A$2:$A$7,'Distribution Centers'!$E$2:$E$7)</f>
        <v>-97.52</v>
      </c>
      <c r="H8">
        <f t="shared" si="0"/>
        <v>25.700000000000003</v>
      </c>
    </row>
    <row r="9" spans="2:24" x14ac:dyDescent="0.3">
      <c r="B9">
        <v>1</v>
      </c>
      <c r="C9">
        <v>6</v>
      </c>
      <c r="D9">
        <v>47.62</v>
      </c>
      <c r="E9">
        <v>-114.95</v>
      </c>
      <c r="F9">
        <f>_xlfn.XLOOKUP(C9,'Distribution Centers'!$A$2:$A$7,'Distribution Centers'!$D$2:$D$7)</f>
        <v>44.05</v>
      </c>
      <c r="G9">
        <f>_xlfn.XLOOKUP(C9,'Distribution Centers'!$A$2:$A$7,'Distribution Centers'!$E$2:$E$7)</f>
        <v>-109.33</v>
      </c>
      <c r="H9">
        <f t="shared" si="0"/>
        <v>9.1900000000000048</v>
      </c>
    </row>
    <row r="10" spans="2:24" x14ac:dyDescent="0.3">
      <c r="B10">
        <v>2</v>
      </c>
      <c r="C10">
        <v>1</v>
      </c>
      <c r="D10">
        <v>45.24</v>
      </c>
      <c r="E10">
        <v>-74.510000000000005</v>
      </c>
      <c r="F10">
        <f>_xlfn.XLOOKUP(C10,'Distribution Centers'!$A$2:$A$7,'Distribution Centers'!$D$2:$D$7)</f>
        <v>47.5</v>
      </c>
      <c r="G10">
        <f>_xlfn.XLOOKUP(C10,'Distribution Centers'!$A$2:$A$7,'Distribution Centers'!$E$2:$E$7)</f>
        <v>-87.31</v>
      </c>
      <c r="H10">
        <f t="shared" si="0"/>
        <v>15.059999999999995</v>
      </c>
      <c r="K10" s="3" t="s">
        <v>39</v>
      </c>
      <c r="L10" s="3">
        <v>1</v>
      </c>
      <c r="M10" s="3">
        <v>2</v>
      </c>
      <c r="N10" s="3">
        <v>3</v>
      </c>
      <c r="O10" s="3">
        <v>4</v>
      </c>
      <c r="P10" s="3">
        <v>5</v>
      </c>
      <c r="Q10" s="3">
        <v>6</v>
      </c>
      <c r="R10" t="s">
        <v>40</v>
      </c>
      <c r="T10" t="s">
        <v>45</v>
      </c>
      <c r="U10" t="s">
        <v>46</v>
      </c>
      <c r="W10" t="s">
        <v>43</v>
      </c>
      <c r="X10" t="s">
        <v>44</v>
      </c>
    </row>
    <row r="11" spans="2:24" x14ac:dyDescent="0.3">
      <c r="B11">
        <v>2</v>
      </c>
      <c r="C11">
        <v>2</v>
      </c>
      <c r="D11">
        <v>45.24</v>
      </c>
      <c r="E11">
        <v>-74.510000000000005</v>
      </c>
      <c r="F11">
        <f>_xlfn.XLOOKUP(C11,'Distribution Centers'!$A$2:$A$7,'Distribution Centers'!$D$2:$D$7)</f>
        <v>28.16</v>
      </c>
      <c r="G11">
        <f>_xlfn.XLOOKUP(C11,'Distribution Centers'!$A$2:$A$7,'Distribution Centers'!$E$2:$E$7)</f>
        <v>-71.55</v>
      </c>
      <c r="H11">
        <f t="shared" si="0"/>
        <v>20.04000000000001</v>
      </c>
      <c r="K11" s="3">
        <v>1</v>
      </c>
      <c r="L11" s="4">
        <v>0</v>
      </c>
      <c r="M11" s="4">
        <v>0</v>
      </c>
      <c r="N11" s="4">
        <v>0</v>
      </c>
      <c r="O11" s="4">
        <v>711.99999999999977</v>
      </c>
      <c r="P11" s="4">
        <v>951</v>
      </c>
      <c r="Q11" s="4">
        <v>800</v>
      </c>
      <c r="R11">
        <f>SUM(L11:Q11)</f>
        <v>2463</v>
      </c>
      <c r="T11" s="6">
        <v>1</v>
      </c>
      <c r="U11" s="5">
        <f>R11-($R$17*T11)</f>
        <v>-1967</v>
      </c>
      <c r="W11">
        <v>1802</v>
      </c>
      <c r="X11">
        <f>W11*T11</f>
        <v>1802</v>
      </c>
    </row>
    <row r="12" spans="2:24" x14ac:dyDescent="0.3">
      <c r="B12">
        <v>2</v>
      </c>
      <c r="C12">
        <v>3</v>
      </c>
      <c r="D12">
        <v>45.24</v>
      </c>
      <c r="E12">
        <v>-74.510000000000005</v>
      </c>
      <c r="F12">
        <f>_xlfn.XLOOKUP(C12,'Distribution Centers'!$A$2:$A$7,'Distribution Centers'!$D$2:$D$7)</f>
        <v>32.44</v>
      </c>
      <c r="G12">
        <f>_xlfn.XLOOKUP(C12,'Distribution Centers'!$A$2:$A$7,'Distribution Centers'!$E$2:$E$7)</f>
        <v>-81.709999999999994</v>
      </c>
      <c r="H12">
        <f t="shared" si="0"/>
        <v>19.999999999999993</v>
      </c>
      <c r="K12" s="3">
        <v>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>
        <f t="shared" ref="R12:R14" si="1">SUM(L12:Q12)</f>
        <v>0</v>
      </c>
      <c r="T12" s="6">
        <v>0</v>
      </c>
      <c r="U12" s="5">
        <f t="shared" ref="U12:U14" si="2">R12-($R$17*T12)</f>
        <v>0</v>
      </c>
      <c r="W12">
        <v>1568</v>
      </c>
      <c r="X12">
        <f t="shared" ref="X12:X14" si="3">W12*T12</f>
        <v>0</v>
      </c>
    </row>
    <row r="13" spans="2:24" x14ac:dyDescent="0.3">
      <c r="B13">
        <v>2</v>
      </c>
      <c r="C13">
        <v>4</v>
      </c>
      <c r="D13">
        <v>45.24</v>
      </c>
      <c r="E13">
        <v>-74.510000000000005</v>
      </c>
      <c r="F13">
        <f>_xlfn.XLOOKUP(C13,'Distribution Centers'!$A$2:$A$7,'Distribution Centers'!$D$2:$D$7)</f>
        <v>27.57</v>
      </c>
      <c r="G13">
        <f>_xlfn.XLOOKUP(C13,'Distribution Centers'!$A$2:$A$7,'Distribution Centers'!$E$2:$E$7)</f>
        <v>-110.06</v>
      </c>
      <c r="H13">
        <f t="shared" si="0"/>
        <v>53.22</v>
      </c>
      <c r="K13" s="3">
        <v>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>
        <f t="shared" si="1"/>
        <v>0</v>
      </c>
      <c r="T13" s="6">
        <v>0</v>
      </c>
      <c r="U13" s="5">
        <f t="shared" si="2"/>
        <v>0</v>
      </c>
      <c r="W13">
        <v>2771</v>
      </c>
      <c r="X13">
        <f t="shared" si="3"/>
        <v>0</v>
      </c>
    </row>
    <row r="14" spans="2:24" x14ac:dyDescent="0.3">
      <c r="B14">
        <v>2</v>
      </c>
      <c r="C14">
        <v>5</v>
      </c>
      <c r="D14">
        <v>45.24</v>
      </c>
      <c r="E14">
        <v>-74.510000000000005</v>
      </c>
      <c r="F14">
        <f>_xlfn.XLOOKUP(C14,'Distribution Centers'!$A$2:$A$7,'Distribution Centers'!$D$2:$D$7)</f>
        <v>39.35</v>
      </c>
      <c r="G14">
        <f>_xlfn.XLOOKUP(C14,'Distribution Centers'!$A$2:$A$7,'Distribution Centers'!$E$2:$E$7)</f>
        <v>-97.52</v>
      </c>
      <c r="H14">
        <f t="shared" si="0"/>
        <v>28.899999999999991</v>
      </c>
      <c r="K14" s="3">
        <v>4</v>
      </c>
      <c r="L14" s="4">
        <v>776.00000000000034</v>
      </c>
      <c r="M14" s="4">
        <v>503.00000000000011</v>
      </c>
      <c r="N14" s="4">
        <v>688</v>
      </c>
      <c r="O14" s="4">
        <v>0</v>
      </c>
      <c r="P14" s="4">
        <v>0</v>
      </c>
      <c r="Q14" s="4">
        <v>0</v>
      </c>
      <c r="R14">
        <f t="shared" si="1"/>
        <v>1967.0000000000005</v>
      </c>
      <c r="T14" s="6">
        <v>1</v>
      </c>
      <c r="U14" s="5">
        <f t="shared" si="2"/>
        <v>-2462.9999999999995</v>
      </c>
      <c r="W14">
        <v>1887</v>
      </c>
      <c r="X14">
        <f t="shared" si="3"/>
        <v>1887</v>
      </c>
    </row>
    <row r="15" spans="2:24" x14ac:dyDescent="0.3">
      <c r="B15">
        <v>2</v>
      </c>
      <c r="C15">
        <v>6</v>
      </c>
      <c r="D15">
        <v>45.24</v>
      </c>
      <c r="E15">
        <v>-74.510000000000005</v>
      </c>
      <c r="F15">
        <f>_xlfn.XLOOKUP(C15,'Distribution Centers'!$A$2:$A$7,'Distribution Centers'!$D$2:$D$7)</f>
        <v>44.05</v>
      </c>
      <c r="G15">
        <f>_xlfn.XLOOKUP(C15,'Distribution Centers'!$A$2:$A$7,'Distribution Centers'!$E$2:$E$7)</f>
        <v>-109.33</v>
      </c>
      <c r="H15">
        <f t="shared" si="0"/>
        <v>36.01</v>
      </c>
    </row>
    <row r="16" spans="2:24" x14ac:dyDescent="0.3">
      <c r="B16">
        <v>3</v>
      </c>
      <c r="C16">
        <v>1</v>
      </c>
      <c r="D16">
        <v>46.84</v>
      </c>
      <c r="E16">
        <v>-67.55</v>
      </c>
      <c r="F16">
        <f>_xlfn.XLOOKUP(C16,'Distribution Centers'!$A$2:$A$7,'Distribution Centers'!$D$2:$D$7)</f>
        <v>47.5</v>
      </c>
      <c r="G16">
        <f>_xlfn.XLOOKUP(C16,'Distribution Centers'!$A$2:$A$7,'Distribution Centers'!$E$2:$E$7)</f>
        <v>-87.31</v>
      </c>
      <c r="H16">
        <f t="shared" si="0"/>
        <v>20.420000000000002</v>
      </c>
      <c r="K16" t="s">
        <v>42</v>
      </c>
      <c r="L16">
        <f>SUM(L11:L14)</f>
        <v>776.00000000000034</v>
      </c>
      <c r="M16">
        <f t="shared" ref="M16:Q16" si="4">SUM(M11:M14)</f>
        <v>503.00000000000011</v>
      </c>
      <c r="N16">
        <f t="shared" si="4"/>
        <v>688</v>
      </c>
      <c r="O16">
        <f t="shared" si="4"/>
        <v>711.99999999999977</v>
      </c>
      <c r="P16">
        <f t="shared" si="4"/>
        <v>951</v>
      </c>
      <c r="Q16">
        <f t="shared" si="4"/>
        <v>800</v>
      </c>
      <c r="R16" t="s">
        <v>48</v>
      </c>
      <c r="T16">
        <f>SUM(T11:T14)</f>
        <v>2</v>
      </c>
    </row>
    <row r="17" spans="2:21" x14ac:dyDescent="0.3">
      <c r="B17">
        <v>3</v>
      </c>
      <c r="C17">
        <v>2</v>
      </c>
      <c r="D17">
        <v>46.84</v>
      </c>
      <c r="E17">
        <v>-67.55</v>
      </c>
      <c r="F17">
        <f>_xlfn.XLOOKUP(C17,'Distribution Centers'!$A$2:$A$7,'Distribution Centers'!$D$2:$D$7)</f>
        <v>28.16</v>
      </c>
      <c r="G17">
        <f>_xlfn.XLOOKUP(C17,'Distribution Centers'!$A$2:$A$7,'Distribution Centers'!$E$2:$E$7)</f>
        <v>-71.55</v>
      </c>
      <c r="H17">
        <f t="shared" si="0"/>
        <v>22.680000000000003</v>
      </c>
      <c r="K17" t="s">
        <v>41</v>
      </c>
      <c r="L17" s="2">
        <v>776</v>
      </c>
      <c r="M17" s="2">
        <v>503</v>
      </c>
      <c r="N17" s="2">
        <v>688</v>
      </c>
      <c r="O17" s="2">
        <v>712</v>
      </c>
      <c r="P17" s="2">
        <v>951</v>
      </c>
      <c r="Q17" s="2">
        <v>800</v>
      </c>
      <c r="R17" s="7">
        <f>SUM(L17:Q17)</f>
        <v>4430</v>
      </c>
      <c r="U17" t="s">
        <v>47</v>
      </c>
    </row>
    <row r="18" spans="2:21" x14ac:dyDescent="0.3">
      <c r="B18">
        <v>3</v>
      </c>
      <c r="C18">
        <v>3</v>
      </c>
      <c r="D18">
        <v>46.84</v>
      </c>
      <c r="E18">
        <v>-67.55</v>
      </c>
      <c r="F18">
        <f>_xlfn.XLOOKUP(C18,'Distribution Centers'!$A$2:$A$7,'Distribution Centers'!$D$2:$D$7)</f>
        <v>32.44</v>
      </c>
      <c r="G18">
        <f>_xlfn.XLOOKUP(C18,'Distribution Centers'!$A$2:$A$7,'Distribution Centers'!$E$2:$E$7)</f>
        <v>-81.709999999999994</v>
      </c>
      <c r="H18">
        <f t="shared" si="0"/>
        <v>28.560000000000002</v>
      </c>
      <c r="U18" s="8">
        <f>SUMPRODUCT(L4:Q7,L11:Q14)+SUMPRODUCT(W11:W14,T11:T14)</f>
        <v>84922.1</v>
      </c>
    </row>
    <row r="19" spans="2:21" x14ac:dyDescent="0.3">
      <c r="B19">
        <v>3</v>
      </c>
      <c r="C19">
        <v>4</v>
      </c>
      <c r="D19">
        <v>46.84</v>
      </c>
      <c r="E19">
        <v>-67.55</v>
      </c>
      <c r="F19">
        <f>_xlfn.XLOOKUP(C19,'Distribution Centers'!$A$2:$A$7,'Distribution Centers'!$D$2:$D$7)</f>
        <v>27.57</v>
      </c>
      <c r="G19">
        <f>_xlfn.XLOOKUP(C19,'Distribution Centers'!$A$2:$A$7,'Distribution Centers'!$E$2:$E$7)</f>
        <v>-110.06</v>
      </c>
      <c r="H19">
        <f t="shared" si="0"/>
        <v>61.780000000000008</v>
      </c>
    </row>
    <row r="20" spans="2:21" x14ac:dyDescent="0.3">
      <c r="B20">
        <v>3</v>
      </c>
      <c r="C20">
        <v>5</v>
      </c>
      <c r="D20">
        <v>46.84</v>
      </c>
      <c r="E20">
        <v>-67.55</v>
      </c>
      <c r="F20">
        <f>_xlfn.XLOOKUP(C20,'Distribution Centers'!$A$2:$A$7,'Distribution Centers'!$D$2:$D$7)</f>
        <v>39.35</v>
      </c>
      <c r="G20">
        <f>_xlfn.XLOOKUP(C20,'Distribution Centers'!$A$2:$A$7,'Distribution Centers'!$E$2:$E$7)</f>
        <v>-97.52</v>
      </c>
      <c r="H20">
        <f t="shared" si="0"/>
        <v>37.46</v>
      </c>
    </row>
    <row r="21" spans="2:21" x14ac:dyDescent="0.3">
      <c r="B21">
        <v>3</v>
      </c>
      <c r="C21">
        <v>6</v>
      </c>
      <c r="D21">
        <v>46.84</v>
      </c>
      <c r="E21">
        <v>-67.55</v>
      </c>
      <c r="F21">
        <f>_xlfn.XLOOKUP(C21,'Distribution Centers'!$A$2:$A$7,'Distribution Centers'!$D$2:$D$7)</f>
        <v>44.05</v>
      </c>
      <c r="G21">
        <f>_xlfn.XLOOKUP(C21,'Distribution Centers'!$A$2:$A$7,'Distribution Centers'!$E$2:$E$7)</f>
        <v>-109.33</v>
      </c>
      <c r="H21">
        <f t="shared" si="0"/>
        <v>44.570000000000007</v>
      </c>
    </row>
    <row r="22" spans="2:21" x14ac:dyDescent="0.3">
      <c r="B22">
        <v>4</v>
      </c>
      <c r="C22">
        <v>1</v>
      </c>
      <c r="D22">
        <v>35.770000000000003</v>
      </c>
      <c r="E22">
        <v>-74.42</v>
      </c>
      <c r="F22">
        <f>_xlfn.XLOOKUP(C22,'Distribution Centers'!$A$2:$A$7,'Distribution Centers'!$D$2:$D$7)</f>
        <v>47.5</v>
      </c>
      <c r="G22">
        <f>_xlfn.XLOOKUP(C22,'Distribution Centers'!$A$2:$A$7,'Distribution Centers'!$E$2:$E$7)</f>
        <v>-87.31</v>
      </c>
      <c r="H22">
        <f t="shared" si="0"/>
        <v>24.619999999999997</v>
      </c>
    </row>
    <row r="23" spans="2:21" x14ac:dyDescent="0.3">
      <c r="B23">
        <v>4</v>
      </c>
      <c r="C23">
        <v>2</v>
      </c>
      <c r="D23">
        <v>35.770000000000003</v>
      </c>
      <c r="E23">
        <v>-74.42</v>
      </c>
      <c r="F23">
        <f>_xlfn.XLOOKUP(C23,'Distribution Centers'!$A$2:$A$7,'Distribution Centers'!$D$2:$D$7)</f>
        <v>28.16</v>
      </c>
      <c r="G23">
        <f>_xlfn.XLOOKUP(C23,'Distribution Centers'!$A$2:$A$7,'Distribution Centers'!$E$2:$E$7)</f>
        <v>-71.55</v>
      </c>
      <c r="H23">
        <f t="shared" si="0"/>
        <v>10.480000000000008</v>
      </c>
    </row>
    <row r="24" spans="2:21" x14ac:dyDescent="0.3">
      <c r="B24">
        <v>4</v>
      </c>
      <c r="C24">
        <v>3</v>
      </c>
      <c r="D24">
        <v>35.770000000000003</v>
      </c>
      <c r="E24">
        <v>-74.42</v>
      </c>
      <c r="F24">
        <f>_xlfn.XLOOKUP(C24,'Distribution Centers'!$A$2:$A$7,'Distribution Centers'!$D$2:$D$7)</f>
        <v>32.44</v>
      </c>
      <c r="G24">
        <f>_xlfn.XLOOKUP(C24,'Distribution Centers'!$A$2:$A$7,'Distribution Centers'!$E$2:$E$7)</f>
        <v>-81.709999999999994</v>
      </c>
      <c r="H24">
        <f t="shared" si="0"/>
        <v>10.619999999999997</v>
      </c>
    </row>
    <row r="25" spans="2:21" x14ac:dyDescent="0.3">
      <c r="B25">
        <v>4</v>
      </c>
      <c r="C25">
        <v>4</v>
      </c>
      <c r="D25">
        <v>35.770000000000003</v>
      </c>
      <c r="E25">
        <v>-74.42</v>
      </c>
      <c r="F25">
        <f>_xlfn.XLOOKUP(C25,'Distribution Centers'!$A$2:$A$7,'Distribution Centers'!$D$2:$D$7)</f>
        <v>27.57</v>
      </c>
      <c r="G25">
        <f>_xlfn.XLOOKUP(C25,'Distribution Centers'!$A$2:$A$7,'Distribution Centers'!$E$2:$E$7)</f>
        <v>-110.06</v>
      </c>
      <c r="H25">
        <f t="shared" si="0"/>
        <v>43.84</v>
      </c>
    </row>
    <row r="26" spans="2:21" x14ac:dyDescent="0.3">
      <c r="B26">
        <v>4</v>
      </c>
      <c r="C26">
        <v>5</v>
      </c>
      <c r="D26">
        <v>35.770000000000003</v>
      </c>
      <c r="E26">
        <v>-74.42</v>
      </c>
      <c r="F26">
        <f>_xlfn.XLOOKUP(C26,'Distribution Centers'!$A$2:$A$7,'Distribution Centers'!$D$2:$D$7)</f>
        <v>39.35</v>
      </c>
      <c r="G26">
        <f>_xlfn.XLOOKUP(C26,'Distribution Centers'!$A$2:$A$7,'Distribution Centers'!$E$2:$E$7)</f>
        <v>-97.52</v>
      </c>
      <c r="H26">
        <f t="shared" si="0"/>
        <v>26.679999999999993</v>
      </c>
    </row>
    <row r="27" spans="2:21" x14ac:dyDescent="0.3">
      <c r="B27">
        <v>4</v>
      </c>
      <c r="C27">
        <v>6</v>
      </c>
      <c r="D27">
        <v>35.770000000000003</v>
      </c>
      <c r="E27">
        <v>-74.42</v>
      </c>
      <c r="F27">
        <f>_xlfn.XLOOKUP(C27,'Distribution Centers'!$A$2:$A$7,'Distribution Centers'!$D$2:$D$7)</f>
        <v>44.05</v>
      </c>
      <c r="G27">
        <f>_xlfn.XLOOKUP(C27,'Distribution Centers'!$A$2:$A$7,'Distribution Centers'!$E$2:$E$7)</f>
        <v>-109.33</v>
      </c>
      <c r="H27">
        <f t="shared" si="0"/>
        <v>43.189999999999991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DF8F8-EBB6-45CE-A4F8-ACDA2D6E0B0F}">
  <dimension ref="B3:X27"/>
  <sheetViews>
    <sheetView topLeftCell="H1" workbookViewId="0">
      <selection activeCell="N21" sqref="N21"/>
    </sheetView>
  </sheetViews>
  <sheetFormatPr defaultRowHeight="14.4" x14ac:dyDescent="0.3"/>
  <cols>
    <col min="8" max="8" width="9.5546875" bestFit="1" customWidth="1"/>
    <col min="11" max="11" width="16.21875" bestFit="1" customWidth="1"/>
    <col min="13" max="14" width="8.88671875" customWidth="1"/>
    <col min="18" max="18" width="15.5546875" bestFit="1" customWidth="1"/>
    <col min="20" max="20" width="14.77734375" bestFit="1" customWidth="1"/>
    <col min="21" max="21" width="16.21875" bestFit="1" customWidth="1"/>
    <col min="26" max="26" width="13.6640625" bestFit="1" customWidth="1"/>
  </cols>
  <sheetData>
    <row r="3" spans="2:24" x14ac:dyDescent="0.3"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K3" s="3" t="s">
        <v>39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</row>
    <row r="4" spans="2:24" x14ac:dyDescent="0.3">
      <c r="B4">
        <v>1</v>
      </c>
      <c r="C4">
        <v>1</v>
      </c>
      <c r="D4">
        <v>47.62</v>
      </c>
      <c r="E4">
        <v>-114.95</v>
      </c>
      <c r="F4">
        <f>_xlfn.XLOOKUP(C4,'Distribution Centers'!$A$2:$A$7,'Distribution Centers'!$D$2:$D$7)</f>
        <v>47.5</v>
      </c>
      <c r="G4">
        <f>_xlfn.XLOOKUP(C4,'Distribution Centers'!$A$2:$A$7,'Distribution Centers'!$E$2:$E$7)</f>
        <v>-87.31</v>
      </c>
      <c r="H4">
        <f>ABS(D4-F4)+ABS(E4-G4)</f>
        <v>27.759999999999998</v>
      </c>
      <c r="K4" s="3">
        <v>1</v>
      </c>
      <c r="L4" s="4">
        <v>27.759999999999998</v>
      </c>
      <c r="M4" s="4">
        <v>62.86</v>
      </c>
      <c r="N4" s="4">
        <v>48.420000000000009</v>
      </c>
      <c r="O4" s="4">
        <v>24.939999999999998</v>
      </c>
      <c r="P4" s="4">
        <v>25.700000000000003</v>
      </c>
      <c r="Q4" s="4">
        <v>9.1900000000000048</v>
      </c>
    </row>
    <row r="5" spans="2:24" x14ac:dyDescent="0.3">
      <c r="B5">
        <v>1</v>
      </c>
      <c r="C5">
        <v>2</v>
      </c>
      <c r="D5">
        <v>47.62</v>
      </c>
      <c r="E5">
        <v>-114.95</v>
      </c>
      <c r="F5">
        <f>_xlfn.XLOOKUP(C5,'Distribution Centers'!$A$2:$A$7,'Distribution Centers'!$D$2:$D$7)</f>
        <v>28.16</v>
      </c>
      <c r="G5">
        <f>_xlfn.XLOOKUP(C5,'Distribution Centers'!$A$2:$A$7,'Distribution Centers'!$E$2:$E$7)</f>
        <v>-71.55</v>
      </c>
      <c r="H5">
        <f t="shared" ref="H5:H27" si="0">ABS(D5-F5)+ABS(E5-G5)</f>
        <v>62.86</v>
      </c>
      <c r="K5" s="3">
        <v>2</v>
      </c>
      <c r="L5" s="4">
        <v>15.059999999999995</v>
      </c>
      <c r="M5" s="4">
        <v>20.04000000000001</v>
      </c>
      <c r="N5" s="4">
        <v>19.999999999999993</v>
      </c>
      <c r="O5" s="4">
        <v>53.22</v>
      </c>
      <c r="P5" s="4">
        <v>28.899999999999991</v>
      </c>
      <c r="Q5" s="4">
        <v>36.01</v>
      </c>
    </row>
    <row r="6" spans="2:24" x14ac:dyDescent="0.3">
      <c r="B6">
        <v>1</v>
      </c>
      <c r="C6">
        <v>3</v>
      </c>
      <c r="D6">
        <v>47.62</v>
      </c>
      <c r="E6">
        <v>-114.95</v>
      </c>
      <c r="F6">
        <f>_xlfn.XLOOKUP(C6,'Distribution Centers'!$A$2:$A$7,'Distribution Centers'!$D$2:$D$7)</f>
        <v>32.44</v>
      </c>
      <c r="G6">
        <f>_xlfn.XLOOKUP(C6,'Distribution Centers'!$A$2:$A$7,'Distribution Centers'!$E$2:$E$7)</f>
        <v>-81.709999999999994</v>
      </c>
      <c r="H6">
        <f t="shared" si="0"/>
        <v>48.420000000000009</v>
      </c>
      <c r="K6" s="3">
        <v>3</v>
      </c>
      <c r="L6" s="4">
        <v>20.420000000000002</v>
      </c>
      <c r="M6" s="4">
        <v>22.680000000000003</v>
      </c>
      <c r="N6" s="4">
        <v>28.560000000000002</v>
      </c>
      <c r="O6" s="4">
        <v>61.780000000000008</v>
      </c>
      <c r="P6" s="4">
        <v>37.46</v>
      </c>
      <c r="Q6" s="4">
        <v>44.570000000000007</v>
      </c>
    </row>
    <row r="7" spans="2:24" x14ac:dyDescent="0.3">
      <c r="B7">
        <v>1</v>
      </c>
      <c r="C7">
        <v>4</v>
      </c>
      <c r="D7">
        <v>47.62</v>
      </c>
      <c r="E7">
        <v>-114.95</v>
      </c>
      <c r="F7">
        <f>_xlfn.XLOOKUP(C7,'Distribution Centers'!$A$2:$A$7,'Distribution Centers'!$D$2:$D$7)</f>
        <v>27.57</v>
      </c>
      <c r="G7">
        <f>_xlfn.XLOOKUP(C7,'Distribution Centers'!$A$2:$A$7,'Distribution Centers'!$E$2:$E$7)</f>
        <v>-110.06</v>
      </c>
      <c r="H7">
        <f t="shared" si="0"/>
        <v>24.939999999999998</v>
      </c>
      <c r="K7" s="3">
        <v>4</v>
      </c>
      <c r="L7" s="4">
        <v>24.619999999999997</v>
      </c>
      <c r="M7" s="4">
        <v>10.480000000000008</v>
      </c>
      <c r="N7" s="4">
        <v>10.619999999999997</v>
      </c>
      <c r="O7" s="4">
        <v>43.84</v>
      </c>
      <c r="P7" s="4">
        <v>26.679999999999993</v>
      </c>
      <c r="Q7" s="4">
        <v>43.189999999999991</v>
      </c>
    </row>
    <row r="8" spans="2:24" x14ac:dyDescent="0.3">
      <c r="B8">
        <v>1</v>
      </c>
      <c r="C8">
        <v>5</v>
      </c>
      <c r="D8">
        <v>47.62</v>
      </c>
      <c r="E8">
        <v>-114.95</v>
      </c>
      <c r="F8">
        <f>_xlfn.XLOOKUP(C8,'Distribution Centers'!$A$2:$A$7,'Distribution Centers'!$D$2:$D$7)</f>
        <v>39.35</v>
      </c>
      <c r="G8">
        <f>_xlfn.XLOOKUP(C8,'Distribution Centers'!$A$2:$A$7,'Distribution Centers'!$E$2:$E$7)</f>
        <v>-97.52</v>
      </c>
      <c r="H8">
        <f t="shared" si="0"/>
        <v>25.700000000000003</v>
      </c>
    </row>
    <row r="9" spans="2:24" x14ac:dyDescent="0.3">
      <c r="B9">
        <v>1</v>
      </c>
      <c r="C9">
        <v>6</v>
      </c>
      <c r="D9">
        <v>47.62</v>
      </c>
      <c r="E9">
        <v>-114.95</v>
      </c>
      <c r="F9">
        <f>_xlfn.XLOOKUP(C9,'Distribution Centers'!$A$2:$A$7,'Distribution Centers'!$D$2:$D$7)</f>
        <v>44.05</v>
      </c>
      <c r="G9">
        <f>_xlfn.XLOOKUP(C9,'Distribution Centers'!$A$2:$A$7,'Distribution Centers'!$E$2:$E$7)</f>
        <v>-109.33</v>
      </c>
      <c r="H9">
        <f t="shared" si="0"/>
        <v>9.1900000000000048</v>
      </c>
    </row>
    <row r="10" spans="2:24" x14ac:dyDescent="0.3">
      <c r="B10">
        <v>2</v>
      </c>
      <c r="C10">
        <v>1</v>
      </c>
      <c r="D10">
        <v>45.24</v>
      </c>
      <c r="E10">
        <v>-74.510000000000005</v>
      </c>
      <c r="F10">
        <f>_xlfn.XLOOKUP(C10,'Distribution Centers'!$A$2:$A$7,'Distribution Centers'!$D$2:$D$7)</f>
        <v>47.5</v>
      </c>
      <c r="G10">
        <f>_xlfn.XLOOKUP(C10,'Distribution Centers'!$A$2:$A$7,'Distribution Centers'!$E$2:$E$7)</f>
        <v>-87.31</v>
      </c>
      <c r="H10">
        <f t="shared" si="0"/>
        <v>15.059999999999995</v>
      </c>
      <c r="K10" s="3" t="s">
        <v>39</v>
      </c>
      <c r="L10" s="3">
        <v>1</v>
      </c>
      <c r="M10" s="3">
        <v>2</v>
      </c>
      <c r="N10" s="3">
        <v>3</v>
      </c>
      <c r="O10" s="3">
        <v>4</v>
      </c>
      <c r="P10" s="3">
        <v>5</v>
      </c>
      <c r="Q10" s="3">
        <v>6</v>
      </c>
      <c r="R10" t="s">
        <v>40</v>
      </c>
      <c r="T10" t="s">
        <v>45</v>
      </c>
      <c r="U10" t="s">
        <v>46</v>
      </c>
      <c r="W10" t="s">
        <v>43</v>
      </c>
      <c r="X10" t="s">
        <v>44</v>
      </c>
    </row>
    <row r="11" spans="2:24" x14ac:dyDescent="0.3">
      <c r="B11">
        <v>2</v>
      </c>
      <c r="C11">
        <v>2</v>
      </c>
      <c r="D11">
        <v>45.24</v>
      </c>
      <c r="E11">
        <v>-74.510000000000005</v>
      </c>
      <c r="F11">
        <f>_xlfn.XLOOKUP(C11,'Distribution Centers'!$A$2:$A$7,'Distribution Centers'!$D$2:$D$7)</f>
        <v>28.16</v>
      </c>
      <c r="G11">
        <f>_xlfn.XLOOKUP(C11,'Distribution Centers'!$A$2:$A$7,'Distribution Centers'!$E$2:$E$7)</f>
        <v>-71.55</v>
      </c>
      <c r="H11">
        <f t="shared" si="0"/>
        <v>20.04000000000001</v>
      </c>
      <c r="K11" s="3">
        <v>1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3.4106051316484809E-13</v>
      </c>
      <c r="R11">
        <f>SUM(L11:Q11)</f>
        <v>3.4106051316484809E-13</v>
      </c>
      <c r="T11" s="6">
        <v>0</v>
      </c>
      <c r="U11" s="5">
        <f>R11-($R$17*T11)</f>
        <v>3.4106051316484809E-13</v>
      </c>
      <c r="W11">
        <v>1802</v>
      </c>
      <c r="X11">
        <f>W11*T11</f>
        <v>0</v>
      </c>
    </row>
    <row r="12" spans="2:24" x14ac:dyDescent="0.3">
      <c r="B12">
        <v>2</v>
      </c>
      <c r="C12">
        <v>3</v>
      </c>
      <c r="D12">
        <v>45.24</v>
      </c>
      <c r="E12">
        <v>-74.510000000000005</v>
      </c>
      <c r="F12">
        <f>_xlfn.XLOOKUP(C12,'Distribution Centers'!$A$2:$A$7,'Distribution Centers'!$D$2:$D$7)</f>
        <v>32.44</v>
      </c>
      <c r="G12">
        <f>_xlfn.XLOOKUP(C12,'Distribution Centers'!$A$2:$A$7,'Distribution Centers'!$E$2:$E$7)</f>
        <v>-81.709999999999994</v>
      </c>
      <c r="H12">
        <f t="shared" si="0"/>
        <v>19.999999999999993</v>
      </c>
      <c r="K12" s="3">
        <v>2</v>
      </c>
      <c r="L12" s="4">
        <v>5.7980287238024175E-12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>
        <f t="shared" ref="R12:R14" si="1">SUM(L12:Q12)</f>
        <v>5.7980287238024175E-12</v>
      </c>
      <c r="T12" s="6">
        <v>0</v>
      </c>
      <c r="U12" s="5">
        <f t="shared" ref="U12:U14" si="2">R12-($R$17*T12)</f>
        <v>5.7980287238024175E-12</v>
      </c>
      <c r="W12">
        <v>1568</v>
      </c>
      <c r="X12">
        <f t="shared" ref="X12:X14" si="3">W12*T12</f>
        <v>0</v>
      </c>
    </row>
    <row r="13" spans="2:24" x14ac:dyDescent="0.3">
      <c r="B13">
        <v>2</v>
      </c>
      <c r="C13">
        <v>4</v>
      </c>
      <c r="D13">
        <v>45.24</v>
      </c>
      <c r="E13">
        <v>-74.510000000000005</v>
      </c>
      <c r="F13">
        <f>_xlfn.XLOOKUP(C13,'Distribution Centers'!$A$2:$A$7,'Distribution Centers'!$D$2:$D$7)</f>
        <v>27.57</v>
      </c>
      <c r="G13">
        <f>_xlfn.XLOOKUP(C13,'Distribution Centers'!$A$2:$A$7,'Distribution Centers'!$E$2:$E$7)</f>
        <v>-110.06</v>
      </c>
      <c r="H13">
        <f t="shared" si="0"/>
        <v>53.22</v>
      </c>
      <c r="K13" s="3">
        <v>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>
        <f t="shared" si="1"/>
        <v>0</v>
      </c>
      <c r="T13" s="6">
        <v>0</v>
      </c>
      <c r="U13" s="5">
        <f t="shared" si="2"/>
        <v>0</v>
      </c>
      <c r="W13">
        <v>2771</v>
      </c>
      <c r="X13">
        <f t="shared" si="3"/>
        <v>0</v>
      </c>
    </row>
    <row r="14" spans="2:24" x14ac:dyDescent="0.3">
      <c r="B14">
        <v>2</v>
      </c>
      <c r="C14">
        <v>5</v>
      </c>
      <c r="D14">
        <v>45.24</v>
      </c>
      <c r="E14">
        <v>-74.510000000000005</v>
      </c>
      <c r="F14">
        <f>_xlfn.XLOOKUP(C14,'Distribution Centers'!$A$2:$A$7,'Distribution Centers'!$D$2:$D$7)</f>
        <v>39.35</v>
      </c>
      <c r="G14">
        <f>_xlfn.XLOOKUP(C14,'Distribution Centers'!$A$2:$A$7,'Distribution Centers'!$E$2:$E$7)</f>
        <v>-97.52</v>
      </c>
      <c r="H14">
        <f t="shared" si="0"/>
        <v>28.899999999999991</v>
      </c>
      <c r="K14" s="3">
        <v>4</v>
      </c>
      <c r="L14" s="4">
        <v>775.99999999999557</v>
      </c>
      <c r="M14" s="4">
        <v>502.99999999999989</v>
      </c>
      <c r="N14" s="4">
        <v>688.00000000000011</v>
      </c>
      <c r="O14" s="4">
        <v>712</v>
      </c>
      <c r="P14" s="4">
        <v>951</v>
      </c>
      <c r="Q14" s="4">
        <v>799.99999999999898</v>
      </c>
      <c r="R14">
        <f t="shared" si="1"/>
        <v>4429.9999999999945</v>
      </c>
      <c r="T14" s="6">
        <v>1</v>
      </c>
      <c r="U14" s="5">
        <f t="shared" si="2"/>
        <v>0</v>
      </c>
      <c r="W14">
        <v>1887</v>
      </c>
      <c r="X14">
        <f t="shared" si="3"/>
        <v>1887</v>
      </c>
    </row>
    <row r="15" spans="2:24" x14ac:dyDescent="0.3">
      <c r="B15">
        <v>2</v>
      </c>
      <c r="C15">
        <v>6</v>
      </c>
      <c r="D15">
        <v>45.24</v>
      </c>
      <c r="E15">
        <v>-74.510000000000005</v>
      </c>
      <c r="F15">
        <f>_xlfn.XLOOKUP(C15,'Distribution Centers'!$A$2:$A$7,'Distribution Centers'!$D$2:$D$7)</f>
        <v>44.05</v>
      </c>
      <c r="G15">
        <f>_xlfn.XLOOKUP(C15,'Distribution Centers'!$A$2:$A$7,'Distribution Centers'!$E$2:$E$7)</f>
        <v>-109.33</v>
      </c>
      <c r="H15">
        <f t="shared" si="0"/>
        <v>36.01</v>
      </c>
    </row>
    <row r="16" spans="2:24" x14ac:dyDescent="0.3">
      <c r="B16">
        <v>3</v>
      </c>
      <c r="C16">
        <v>1</v>
      </c>
      <c r="D16">
        <v>46.84</v>
      </c>
      <c r="E16">
        <v>-67.55</v>
      </c>
      <c r="F16">
        <f>_xlfn.XLOOKUP(C16,'Distribution Centers'!$A$2:$A$7,'Distribution Centers'!$D$2:$D$7)</f>
        <v>47.5</v>
      </c>
      <c r="G16">
        <f>_xlfn.XLOOKUP(C16,'Distribution Centers'!$A$2:$A$7,'Distribution Centers'!$E$2:$E$7)</f>
        <v>-87.31</v>
      </c>
      <c r="H16">
        <f t="shared" si="0"/>
        <v>20.420000000000002</v>
      </c>
      <c r="K16" t="s">
        <v>42</v>
      </c>
      <c r="L16">
        <f>SUM(L11:L14)</f>
        <v>776.00000000000136</v>
      </c>
      <c r="M16">
        <f t="shared" ref="M16:Q16" si="4">SUM(M11:M14)</f>
        <v>502.99999999999989</v>
      </c>
      <c r="N16">
        <f t="shared" si="4"/>
        <v>688.00000000000011</v>
      </c>
      <c r="O16">
        <f t="shared" si="4"/>
        <v>712</v>
      </c>
      <c r="P16">
        <f t="shared" si="4"/>
        <v>951</v>
      </c>
      <c r="Q16">
        <f t="shared" si="4"/>
        <v>799.99999999999932</v>
      </c>
      <c r="R16" t="s">
        <v>48</v>
      </c>
      <c r="T16">
        <f>SUM(T11:T14)</f>
        <v>1</v>
      </c>
    </row>
    <row r="17" spans="2:21" x14ac:dyDescent="0.3">
      <c r="B17">
        <v>3</v>
      </c>
      <c r="C17">
        <v>2</v>
      </c>
      <c r="D17">
        <v>46.84</v>
      </c>
      <c r="E17">
        <v>-67.55</v>
      </c>
      <c r="F17">
        <f>_xlfn.XLOOKUP(C17,'Distribution Centers'!$A$2:$A$7,'Distribution Centers'!$D$2:$D$7)</f>
        <v>28.16</v>
      </c>
      <c r="G17">
        <f>_xlfn.XLOOKUP(C17,'Distribution Centers'!$A$2:$A$7,'Distribution Centers'!$E$2:$E$7)</f>
        <v>-71.55</v>
      </c>
      <c r="H17">
        <f t="shared" si="0"/>
        <v>22.680000000000003</v>
      </c>
      <c r="K17" t="s">
        <v>41</v>
      </c>
      <c r="L17" s="2">
        <v>776</v>
      </c>
      <c r="M17" s="2">
        <v>503</v>
      </c>
      <c r="N17" s="2">
        <v>688</v>
      </c>
      <c r="O17" s="2">
        <v>712</v>
      </c>
      <c r="P17" s="2">
        <v>951</v>
      </c>
      <c r="Q17" s="2">
        <v>800</v>
      </c>
      <c r="R17" s="7">
        <f>SUM(L17:Q17)</f>
        <v>4430</v>
      </c>
      <c r="U17" t="s">
        <v>47</v>
      </c>
    </row>
    <row r="18" spans="2:21" x14ac:dyDescent="0.3">
      <c r="B18">
        <v>3</v>
      </c>
      <c r="C18">
        <v>3</v>
      </c>
      <c r="D18">
        <v>46.84</v>
      </c>
      <c r="E18">
        <v>-67.55</v>
      </c>
      <c r="F18">
        <f>_xlfn.XLOOKUP(C18,'Distribution Centers'!$A$2:$A$7,'Distribution Centers'!$D$2:$D$7)</f>
        <v>32.44</v>
      </c>
      <c r="G18">
        <f>_xlfn.XLOOKUP(C18,'Distribution Centers'!$A$2:$A$7,'Distribution Centers'!$E$2:$E$7)</f>
        <v>-81.709999999999994</v>
      </c>
      <c r="H18">
        <f t="shared" si="0"/>
        <v>28.560000000000002</v>
      </c>
      <c r="U18" s="8">
        <f>SUMPRODUCT(L4:Q7,L11:Q14)+SUMPRODUCT(W11:W14,T11:T14)</f>
        <v>124708.87999999992</v>
      </c>
    </row>
    <row r="19" spans="2:21" x14ac:dyDescent="0.3">
      <c r="B19">
        <v>3</v>
      </c>
      <c r="C19">
        <v>4</v>
      </c>
      <c r="D19">
        <v>46.84</v>
      </c>
      <c r="E19">
        <v>-67.55</v>
      </c>
      <c r="F19">
        <f>_xlfn.XLOOKUP(C19,'Distribution Centers'!$A$2:$A$7,'Distribution Centers'!$D$2:$D$7)</f>
        <v>27.57</v>
      </c>
      <c r="G19">
        <f>_xlfn.XLOOKUP(C19,'Distribution Centers'!$A$2:$A$7,'Distribution Centers'!$E$2:$E$7)</f>
        <v>-110.06</v>
      </c>
      <c r="H19">
        <f t="shared" si="0"/>
        <v>61.780000000000008</v>
      </c>
    </row>
    <row r="20" spans="2:21" x14ac:dyDescent="0.3">
      <c r="B20">
        <v>3</v>
      </c>
      <c r="C20">
        <v>5</v>
      </c>
      <c r="D20">
        <v>46.84</v>
      </c>
      <c r="E20">
        <v>-67.55</v>
      </c>
      <c r="F20">
        <f>_xlfn.XLOOKUP(C20,'Distribution Centers'!$A$2:$A$7,'Distribution Centers'!$D$2:$D$7)</f>
        <v>39.35</v>
      </c>
      <c r="G20">
        <f>_xlfn.XLOOKUP(C20,'Distribution Centers'!$A$2:$A$7,'Distribution Centers'!$E$2:$E$7)</f>
        <v>-97.52</v>
      </c>
      <c r="H20">
        <f t="shared" si="0"/>
        <v>37.46</v>
      </c>
    </row>
    <row r="21" spans="2:21" x14ac:dyDescent="0.3">
      <c r="B21">
        <v>3</v>
      </c>
      <c r="C21">
        <v>6</v>
      </c>
      <c r="D21">
        <v>46.84</v>
      </c>
      <c r="E21">
        <v>-67.55</v>
      </c>
      <c r="F21">
        <f>_xlfn.XLOOKUP(C21,'Distribution Centers'!$A$2:$A$7,'Distribution Centers'!$D$2:$D$7)</f>
        <v>44.05</v>
      </c>
      <c r="G21">
        <f>_xlfn.XLOOKUP(C21,'Distribution Centers'!$A$2:$A$7,'Distribution Centers'!$E$2:$E$7)</f>
        <v>-109.33</v>
      </c>
      <c r="H21">
        <f t="shared" si="0"/>
        <v>44.570000000000007</v>
      </c>
    </row>
    <row r="22" spans="2:21" x14ac:dyDescent="0.3">
      <c r="B22">
        <v>4</v>
      </c>
      <c r="C22">
        <v>1</v>
      </c>
      <c r="D22">
        <v>35.770000000000003</v>
      </c>
      <c r="E22">
        <v>-74.42</v>
      </c>
      <c r="F22">
        <f>_xlfn.XLOOKUP(C22,'Distribution Centers'!$A$2:$A$7,'Distribution Centers'!$D$2:$D$7)</f>
        <v>47.5</v>
      </c>
      <c r="G22">
        <f>_xlfn.XLOOKUP(C22,'Distribution Centers'!$A$2:$A$7,'Distribution Centers'!$E$2:$E$7)</f>
        <v>-87.31</v>
      </c>
      <c r="H22">
        <f t="shared" si="0"/>
        <v>24.619999999999997</v>
      </c>
    </row>
    <row r="23" spans="2:21" x14ac:dyDescent="0.3">
      <c r="B23">
        <v>4</v>
      </c>
      <c r="C23">
        <v>2</v>
      </c>
      <c r="D23">
        <v>35.770000000000003</v>
      </c>
      <c r="E23">
        <v>-74.42</v>
      </c>
      <c r="F23">
        <f>_xlfn.XLOOKUP(C23,'Distribution Centers'!$A$2:$A$7,'Distribution Centers'!$D$2:$D$7)</f>
        <v>28.16</v>
      </c>
      <c r="G23">
        <f>_xlfn.XLOOKUP(C23,'Distribution Centers'!$A$2:$A$7,'Distribution Centers'!$E$2:$E$7)</f>
        <v>-71.55</v>
      </c>
      <c r="H23">
        <f t="shared" si="0"/>
        <v>10.480000000000008</v>
      </c>
    </row>
    <row r="24" spans="2:21" x14ac:dyDescent="0.3">
      <c r="B24">
        <v>4</v>
      </c>
      <c r="C24">
        <v>3</v>
      </c>
      <c r="D24">
        <v>35.770000000000003</v>
      </c>
      <c r="E24">
        <v>-74.42</v>
      </c>
      <c r="F24">
        <f>_xlfn.XLOOKUP(C24,'Distribution Centers'!$A$2:$A$7,'Distribution Centers'!$D$2:$D$7)</f>
        <v>32.44</v>
      </c>
      <c r="G24">
        <f>_xlfn.XLOOKUP(C24,'Distribution Centers'!$A$2:$A$7,'Distribution Centers'!$E$2:$E$7)</f>
        <v>-81.709999999999994</v>
      </c>
      <c r="H24">
        <f t="shared" si="0"/>
        <v>10.619999999999997</v>
      </c>
    </row>
    <row r="25" spans="2:21" x14ac:dyDescent="0.3">
      <c r="B25">
        <v>4</v>
      </c>
      <c r="C25">
        <v>4</v>
      </c>
      <c r="D25">
        <v>35.770000000000003</v>
      </c>
      <c r="E25">
        <v>-74.42</v>
      </c>
      <c r="F25">
        <f>_xlfn.XLOOKUP(C25,'Distribution Centers'!$A$2:$A$7,'Distribution Centers'!$D$2:$D$7)</f>
        <v>27.57</v>
      </c>
      <c r="G25">
        <f>_xlfn.XLOOKUP(C25,'Distribution Centers'!$A$2:$A$7,'Distribution Centers'!$E$2:$E$7)</f>
        <v>-110.06</v>
      </c>
      <c r="H25">
        <f t="shared" si="0"/>
        <v>43.84</v>
      </c>
    </row>
    <row r="26" spans="2:21" x14ac:dyDescent="0.3">
      <c r="B26">
        <v>4</v>
      </c>
      <c r="C26">
        <v>5</v>
      </c>
      <c r="D26">
        <v>35.770000000000003</v>
      </c>
      <c r="E26">
        <v>-74.42</v>
      </c>
      <c r="F26">
        <f>_xlfn.XLOOKUP(C26,'Distribution Centers'!$A$2:$A$7,'Distribution Centers'!$D$2:$D$7)</f>
        <v>39.35</v>
      </c>
      <c r="G26">
        <f>_xlfn.XLOOKUP(C26,'Distribution Centers'!$A$2:$A$7,'Distribution Centers'!$E$2:$E$7)</f>
        <v>-97.52</v>
      </c>
      <c r="H26">
        <f t="shared" si="0"/>
        <v>26.679999999999993</v>
      </c>
    </row>
    <row r="27" spans="2:21" x14ac:dyDescent="0.3">
      <c r="B27">
        <v>4</v>
      </c>
      <c r="C27">
        <v>6</v>
      </c>
      <c r="D27">
        <v>35.770000000000003</v>
      </c>
      <c r="E27">
        <v>-74.42</v>
      </c>
      <c r="F27">
        <f>_xlfn.XLOOKUP(C27,'Distribution Centers'!$A$2:$A$7,'Distribution Centers'!$D$2:$D$7)</f>
        <v>44.05</v>
      </c>
      <c r="G27">
        <f>_xlfn.XLOOKUP(C27,'Distribution Centers'!$A$2:$A$7,'Distribution Centers'!$E$2:$E$7)</f>
        <v>-109.33</v>
      </c>
      <c r="H27">
        <f t="shared" si="0"/>
        <v>43.189999999999991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A9BD8-DFE3-44E0-856C-6F8AD3019030}">
  <dimension ref="B3:Y27"/>
  <sheetViews>
    <sheetView topLeftCell="H1" workbookViewId="0">
      <selection activeCell="Q21" sqref="Q21"/>
    </sheetView>
  </sheetViews>
  <sheetFormatPr defaultRowHeight="14.4" x14ac:dyDescent="0.3"/>
  <cols>
    <col min="8" max="8" width="9.5546875" bestFit="1" customWidth="1"/>
    <col min="11" max="11" width="16.21875" bestFit="1" customWidth="1"/>
    <col min="13" max="14" width="8.88671875" customWidth="1"/>
    <col min="18" max="18" width="15.5546875" bestFit="1" customWidth="1"/>
    <col min="20" max="20" width="14.77734375" bestFit="1" customWidth="1"/>
    <col min="21" max="21" width="16.21875" bestFit="1" customWidth="1"/>
    <col min="26" max="26" width="13.6640625" bestFit="1" customWidth="1"/>
  </cols>
  <sheetData>
    <row r="3" spans="2:25" x14ac:dyDescent="0.3">
      <c r="B3" s="2" t="s">
        <v>32</v>
      </c>
      <c r="C3" s="2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K3" s="3" t="s">
        <v>39</v>
      </c>
      <c r="L3" s="3">
        <v>1</v>
      </c>
      <c r="M3" s="3">
        <v>2</v>
      </c>
      <c r="N3" s="3">
        <v>3</v>
      </c>
      <c r="O3" s="3">
        <v>4</v>
      </c>
      <c r="P3" s="3">
        <v>5</v>
      </c>
      <c r="Q3" s="3">
        <v>6</v>
      </c>
      <c r="S3" s="3" t="s">
        <v>39</v>
      </c>
      <c r="T3" s="3">
        <v>1</v>
      </c>
      <c r="U3" s="3">
        <v>2</v>
      </c>
      <c r="V3" s="3">
        <v>3</v>
      </c>
      <c r="W3" s="3">
        <v>4</v>
      </c>
      <c r="X3" s="3">
        <v>5</v>
      </c>
      <c r="Y3" s="3">
        <v>6</v>
      </c>
    </row>
    <row r="4" spans="2:25" x14ac:dyDescent="0.3">
      <c r="B4">
        <v>1</v>
      </c>
      <c r="C4">
        <v>1</v>
      </c>
      <c r="D4">
        <v>47.62</v>
      </c>
      <c r="E4">
        <v>-114.95</v>
      </c>
      <c r="F4">
        <f>_xlfn.XLOOKUP(C4,'Distribution Centers'!$A$2:$A$7,'Distribution Centers'!$D$2:$D$7)</f>
        <v>47.5</v>
      </c>
      <c r="G4">
        <f>_xlfn.XLOOKUP(C4,'Distribution Centers'!$A$2:$A$7,'Distribution Centers'!$E$2:$E$7)</f>
        <v>-87.31</v>
      </c>
      <c r="H4">
        <f>ABS(D4-F4)+ABS(E4-G4)</f>
        <v>27.759999999999998</v>
      </c>
      <c r="K4" s="3">
        <v>1</v>
      </c>
      <c r="L4" s="4">
        <v>27.76</v>
      </c>
      <c r="M4" s="4">
        <v>62.86</v>
      </c>
      <c r="N4" s="4">
        <v>48.420000000000009</v>
      </c>
      <c r="O4" s="4">
        <v>24.939999999999998</v>
      </c>
      <c r="P4" s="4">
        <v>25.700000000000003</v>
      </c>
      <c r="Q4" s="4">
        <v>9.1900000000000048</v>
      </c>
      <c r="S4" s="3">
        <v>1</v>
      </c>
      <c r="T4" s="4">
        <f>L4*30</f>
        <v>832.80000000000007</v>
      </c>
      <c r="U4" s="4">
        <f t="shared" ref="U4:Y7" si="0">M4*30</f>
        <v>1885.8</v>
      </c>
      <c r="V4" s="4">
        <f t="shared" si="0"/>
        <v>1452.6000000000004</v>
      </c>
      <c r="W4" s="4">
        <f t="shared" si="0"/>
        <v>748.19999999999993</v>
      </c>
      <c r="X4" s="4">
        <f t="shared" si="0"/>
        <v>771.00000000000011</v>
      </c>
      <c r="Y4" s="4">
        <f t="shared" si="0"/>
        <v>275.70000000000016</v>
      </c>
    </row>
    <row r="5" spans="2:25" x14ac:dyDescent="0.3">
      <c r="B5">
        <v>1</v>
      </c>
      <c r="C5">
        <v>2</v>
      </c>
      <c r="D5">
        <v>47.62</v>
      </c>
      <c r="E5">
        <v>-114.95</v>
      </c>
      <c r="F5">
        <f>_xlfn.XLOOKUP(C5,'Distribution Centers'!$A$2:$A$7,'Distribution Centers'!$D$2:$D$7)</f>
        <v>28.16</v>
      </c>
      <c r="G5">
        <f>_xlfn.XLOOKUP(C5,'Distribution Centers'!$A$2:$A$7,'Distribution Centers'!$E$2:$E$7)</f>
        <v>-71.55</v>
      </c>
      <c r="H5">
        <f t="shared" ref="H5:H27" si="1">ABS(D5-F5)+ABS(E5-G5)</f>
        <v>62.86</v>
      </c>
      <c r="K5" s="3">
        <v>2</v>
      </c>
      <c r="L5" s="4">
        <v>15.059999999999995</v>
      </c>
      <c r="M5" s="4">
        <v>20.04000000000001</v>
      </c>
      <c r="N5" s="4">
        <v>19.999999999999993</v>
      </c>
      <c r="O5" s="4">
        <v>53.22</v>
      </c>
      <c r="P5" s="4">
        <v>28.899999999999991</v>
      </c>
      <c r="Q5" s="4">
        <v>36.01</v>
      </c>
      <c r="S5" s="3">
        <v>2</v>
      </c>
      <c r="T5" s="4">
        <f t="shared" ref="T5:T7" si="2">L5*30</f>
        <v>451.79999999999984</v>
      </c>
      <c r="U5" s="4">
        <f t="shared" si="0"/>
        <v>601.20000000000027</v>
      </c>
      <c r="V5" s="4">
        <f t="shared" si="0"/>
        <v>599.99999999999977</v>
      </c>
      <c r="W5" s="4">
        <f t="shared" si="0"/>
        <v>1596.6</v>
      </c>
      <c r="X5" s="4">
        <f t="shared" si="0"/>
        <v>866.99999999999977</v>
      </c>
      <c r="Y5" s="4">
        <f t="shared" si="0"/>
        <v>1080.3</v>
      </c>
    </row>
    <row r="6" spans="2:25" x14ac:dyDescent="0.3">
      <c r="B6">
        <v>1</v>
      </c>
      <c r="C6">
        <v>3</v>
      </c>
      <c r="D6">
        <v>47.62</v>
      </c>
      <c r="E6">
        <v>-114.95</v>
      </c>
      <c r="F6">
        <f>_xlfn.XLOOKUP(C6,'Distribution Centers'!$A$2:$A$7,'Distribution Centers'!$D$2:$D$7)</f>
        <v>32.44</v>
      </c>
      <c r="G6">
        <f>_xlfn.XLOOKUP(C6,'Distribution Centers'!$A$2:$A$7,'Distribution Centers'!$E$2:$E$7)</f>
        <v>-81.709999999999994</v>
      </c>
      <c r="H6">
        <f t="shared" si="1"/>
        <v>48.420000000000009</v>
      </c>
      <c r="K6" s="3">
        <v>3</v>
      </c>
      <c r="L6" s="4">
        <v>20.420000000000002</v>
      </c>
      <c r="M6" s="4">
        <v>22.680000000000003</v>
      </c>
      <c r="N6" s="4">
        <v>28.560000000000002</v>
      </c>
      <c r="O6" s="4">
        <v>61.780000000000008</v>
      </c>
      <c r="P6" s="4">
        <v>37.46</v>
      </c>
      <c r="Q6" s="4">
        <v>44.570000000000007</v>
      </c>
      <c r="S6" s="3">
        <v>3</v>
      </c>
      <c r="T6" s="4">
        <f t="shared" si="2"/>
        <v>612.6</v>
      </c>
      <c r="U6" s="4">
        <f t="shared" si="0"/>
        <v>680.40000000000009</v>
      </c>
      <c r="V6" s="4">
        <f t="shared" si="0"/>
        <v>856.80000000000007</v>
      </c>
      <c r="W6" s="4">
        <f t="shared" si="0"/>
        <v>1853.4000000000003</v>
      </c>
      <c r="X6" s="4">
        <f t="shared" si="0"/>
        <v>1123.8</v>
      </c>
      <c r="Y6" s="4">
        <f t="shared" si="0"/>
        <v>1337.1000000000001</v>
      </c>
    </row>
    <row r="7" spans="2:25" x14ac:dyDescent="0.3">
      <c r="B7">
        <v>1</v>
      </c>
      <c r="C7">
        <v>4</v>
      </c>
      <c r="D7">
        <v>47.62</v>
      </c>
      <c r="E7">
        <v>-114.95</v>
      </c>
      <c r="F7">
        <f>_xlfn.XLOOKUP(C7,'Distribution Centers'!$A$2:$A$7,'Distribution Centers'!$D$2:$D$7)</f>
        <v>27.57</v>
      </c>
      <c r="G7">
        <f>_xlfn.XLOOKUP(C7,'Distribution Centers'!$A$2:$A$7,'Distribution Centers'!$E$2:$E$7)</f>
        <v>-110.06</v>
      </c>
      <c r="H7">
        <f t="shared" si="1"/>
        <v>24.939999999999998</v>
      </c>
      <c r="K7" s="3">
        <v>4</v>
      </c>
      <c r="L7" s="4">
        <v>24.619999999999997</v>
      </c>
      <c r="M7" s="4">
        <v>10.480000000000008</v>
      </c>
      <c r="N7" s="4">
        <v>10.619999999999997</v>
      </c>
      <c r="O7" s="4">
        <v>43.84</v>
      </c>
      <c r="P7" s="4">
        <v>26.679999999999993</v>
      </c>
      <c r="Q7" s="4">
        <v>43.189999999999991</v>
      </c>
      <c r="S7" s="3">
        <v>4</v>
      </c>
      <c r="T7" s="4">
        <f t="shared" si="2"/>
        <v>738.59999999999991</v>
      </c>
      <c r="U7" s="4">
        <f t="shared" si="0"/>
        <v>314.4000000000002</v>
      </c>
      <c r="V7" s="4">
        <f t="shared" si="0"/>
        <v>318.59999999999991</v>
      </c>
      <c r="W7" s="4">
        <f t="shared" si="0"/>
        <v>1315.2</v>
      </c>
      <c r="X7" s="4">
        <f t="shared" si="0"/>
        <v>800.39999999999975</v>
      </c>
      <c r="Y7" s="4">
        <f t="shared" si="0"/>
        <v>1295.6999999999998</v>
      </c>
    </row>
    <row r="8" spans="2:25" x14ac:dyDescent="0.3">
      <c r="B8">
        <v>1</v>
      </c>
      <c r="C8">
        <v>5</v>
      </c>
      <c r="D8">
        <v>47.62</v>
      </c>
      <c r="E8">
        <v>-114.95</v>
      </c>
      <c r="F8">
        <f>_xlfn.XLOOKUP(C8,'Distribution Centers'!$A$2:$A$7,'Distribution Centers'!$D$2:$D$7)</f>
        <v>39.35</v>
      </c>
      <c r="G8">
        <f>_xlfn.XLOOKUP(C8,'Distribution Centers'!$A$2:$A$7,'Distribution Centers'!$E$2:$E$7)</f>
        <v>-97.52</v>
      </c>
      <c r="H8">
        <f t="shared" si="1"/>
        <v>25.700000000000003</v>
      </c>
    </row>
    <row r="9" spans="2:25" x14ac:dyDescent="0.3">
      <c r="B9">
        <v>1</v>
      </c>
      <c r="C9">
        <v>6</v>
      </c>
      <c r="D9">
        <v>47.62</v>
      </c>
      <c r="E9">
        <v>-114.95</v>
      </c>
      <c r="F9">
        <f>_xlfn.XLOOKUP(C9,'Distribution Centers'!$A$2:$A$7,'Distribution Centers'!$D$2:$D$7)</f>
        <v>44.05</v>
      </c>
      <c r="G9">
        <f>_xlfn.XLOOKUP(C9,'Distribution Centers'!$A$2:$A$7,'Distribution Centers'!$E$2:$E$7)</f>
        <v>-109.33</v>
      </c>
      <c r="H9">
        <f t="shared" si="1"/>
        <v>9.1900000000000048</v>
      </c>
    </row>
    <row r="10" spans="2:25" x14ac:dyDescent="0.3">
      <c r="B10">
        <v>2</v>
      </c>
      <c r="C10">
        <v>1</v>
      </c>
      <c r="D10">
        <v>45.24</v>
      </c>
      <c r="E10">
        <v>-74.510000000000005</v>
      </c>
      <c r="F10">
        <f>_xlfn.XLOOKUP(C10,'Distribution Centers'!$A$2:$A$7,'Distribution Centers'!$D$2:$D$7)</f>
        <v>47.5</v>
      </c>
      <c r="G10">
        <f>_xlfn.XLOOKUP(C10,'Distribution Centers'!$A$2:$A$7,'Distribution Centers'!$E$2:$E$7)</f>
        <v>-87.31</v>
      </c>
      <c r="H10">
        <f t="shared" si="1"/>
        <v>15.059999999999995</v>
      </c>
      <c r="K10" s="3" t="s">
        <v>39</v>
      </c>
      <c r="L10" s="3">
        <v>1</v>
      </c>
      <c r="M10" s="3">
        <v>2</v>
      </c>
      <c r="N10" s="3">
        <v>3</v>
      </c>
      <c r="O10" s="3">
        <v>4</v>
      </c>
      <c r="P10" s="3">
        <v>5</v>
      </c>
      <c r="Q10" s="3">
        <v>6</v>
      </c>
      <c r="R10" t="s">
        <v>40</v>
      </c>
      <c r="T10" t="s">
        <v>45</v>
      </c>
      <c r="U10" t="s">
        <v>46</v>
      </c>
      <c r="W10" t="s">
        <v>43</v>
      </c>
      <c r="X10" t="s">
        <v>44</v>
      </c>
    </row>
    <row r="11" spans="2:25" x14ac:dyDescent="0.3">
      <c r="B11">
        <v>2</v>
      </c>
      <c r="C11">
        <v>2</v>
      </c>
      <c r="D11">
        <v>45.24</v>
      </c>
      <c r="E11">
        <v>-74.510000000000005</v>
      </c>
      <c r="F11">
        <f>_xlfn.XLOOKUP(C11,'Distribution Centers'!$A$2:$A$7,'Distribution Centers'!$D$2:$D$7)</f>
        <v>28.16</v>
      </c>
      <c r="G11">
        <f>_xlfn.XLOOKUP(C11,'Distribution Centers'!$A$2:$A$7,'Distribution Centers'!$E$2:$E$7)</f>
        <v>-71.55</v>
      </c>
      <c r="H11">
        <f t="shared" si="1"/>
        <v>20.04000000000001</v>
      </c>
      <c r="K11" s="3">
        <v>1</v>
      </c>
      <c r="L11" s="4">
        <v>0</v>
      </c>
      <c r="M11" s="4">
        <v>0</v>
      </c>
      <c r="N11" s="4">
        <v>0</v>
      </c>
      <c r="O11" s="4">
        <v>711.99999999999977</v>
      </c>
      <c r="P11" s="4">
        <v>951</v>
      </c>
      <c r="Q11" s="4">
        <v>800</v>
      </c>
      <c r="R11">
        <f>SUM(L11:Q11)</f>
        <v>2463</v>
      </c>
      <c r="T11" s="6">
        <v>1</v>
      </c>
      <c r="U11" s="5">
        <f>R11-($R$17*T11)</f>
        <v>-1967</v>
      </c>
      <c r="W11">
        <v>1802</v>
      </c>
      <c r="X11">
        <f>W11*T11</f>
        <v>1802</v>
      </c>
    </row>
    <row r="12" spans="2:25" x14ac:dyDescent="0.3">
      <c r="B12">
        <v>2</v>
      </c>
      <c r="C12">
        <v>3</v>
      </c>
      <c r="D12">
        <v>45.24</v>
      </c>
      <c r="E12">
        <v>-74.510000000000005</v>
      </c>
      <c r="F12">
        <f>_xlfn.XLOOKUP(C12,'Distribution Centers'!$A$2:$A$7,'Distribution Centers'!$D$2:$D$7)</f>
        <v>32.44</v>
      </c>
      <c r="G12">
        <f>_xlfn.XLOOKUP(C12,'Distribution Centers'!$A$2:$A$7,'Distribution Centers'!$E$2:$E$7)</f>
        <v>-81.709999999999994</v>
      </c>
      <c r="H12">
        <f t="shared" si="1"/>
        <v>19.999999999999993</v>
      </c>
      <c r="K12" s="3">
        <v>2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>
        <f t="shared" ref="R12:R14" si="3">SUM(L12:Q12)</f>
        <v>0</v>
      </c>
      <c r="T12" s="6">
        <v>0</v>
      </c>
      <c r="U12" s="5">
        <f t="shared" ref="U12:U14" si="4">R12-($R$17*T12)</f>
        <v>0</v>
      </c>
      <c r="W12">
        <v>1568</v>
      </c>
      <c r="X12">
        <f t="shared" ref="X12:X14" si="5">W12*T12</f>
        <v>0</v>
      </c>
    </row>
    <row r="13" spans="2:25" x14ac:dyDescent="0.3">
      <c r="B13">
        <v>2</v>
      </c>
      <c r="C13">
        <v>4</v>
      </c>
      <c r="D13">
        <v>45.24</v>
      </c>
      <c r="E13">
        <v>-74.510000000000005</v>
      </c>
      <c r="F13">
        <f>_xlfn.XLOOKUP(C13,'Distribution Centers'!$A$2:$A$7,'Distribution Centers'!$D$2:$D$7)</f>
        <v>27.57</v>
      </c>
      <c r="G13">
        <f>_xlfn.XLOOKUP(C13,'Distribution Centers'!$A$2:$A$7,'Distribution Centers'!$E$2:$E$7)</f>
        <v>-110.06</v>
      </c>
      <c r="H13">
        <f t="shared" si="1"/>
        <v>53.22</v>
      </c>
      <c r="K13" s="3">
        <v>3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>
        <f t="shared" si="3"/>
        <v>0</v>
      </c>
      <c r="T13" s="6">
        <v>0</v>
      </c>
      <c r="U13" s="5">
        <f t="shared" si="4"/>
        <v>0</v>
      </c>
      <c r="W13">
        <v>2771</v>
      </c>
      <c r="X13">
        <f t="shared" si="5"/>
        <v>0</v>
      </c>
    </row>
    <row r="14" spans="2:25" x14ac:dyDescent="0.3">
      <c r="B14">
        <v>2</v>
      </c>
      <c r="C14">
        <v>5</v>
      </c>
      <c r="D14">
        <v>45.24</v>
      </c>
      <c r="E14">
        <v>-74.510000000000005</v>
      </c>
      <c r="F14">
        <f>_xlfn.XLOOKUP(C14,'Distribution Centers'!$A$2:$A$7,'Distribution Centers'!$D$2:$D$7)</f>
        <v>39.35</v>
      </c>
      <c r="G14">
        <f>_xlfn.XLOOKUP(C14,'Distribution Centers'!$A$2:$A$7,'Distribution Centers'!$E$2:$E$7)</f>
        <v>-97.52</v>
      </c>
      <c r="H14">
        <f t="shared" si="1"/>
        <v>28.899999999999991</v>
      </c>
      <c r="K14" s="3">
        <v>4</v>
      </c>
      <c r="L14" s="4">
        <v>776.00000000000034</v>
      </c>
      <c r="M14" s="4">
        <v>503.00000000000011</v>
      </c>
      <c r="N14" s="4">
        <v>688</v>
      </c>
      <c r="O14" s="4">
        <v>0</v>
      </c>
      <c r="P14" s="4">
        <v>0</v>
      </c>
      <c r="Q14" s="4">
        <v>0</v>
      </c>
      <c r="R14">
        <f t="shared" si="3"/>
        <v>1967.0000000000005</v>
      </c>
      <c r="T14" s="6">
        <v>1</v>
      </c>
      <c r="U14" s="5">
        <f t="shared" si="4"/>
        <v>-2462.9999999999995</v>
      </c>
      <c r="W14">
        <v>1887</v>
      </c>
      <c r="X14">
        <f t="shared" si="5"/>
        <v>1887</v>
      </c>
    </row>
    <row r="15" spans="2:25" x14ac:dyDescent="0.3">
      <c r="B15">
        <v>2</v>
      </c>
      <c r="C15">
        <v>6</v>
      </c>
      <c r="D15">
        <v>45.24</v>
      </c>
      <c r="E15">
        <v>-74.510000000000005</v>
      </c>
      <c r="F15">
        <f>_xlfn.XLOOKUP(C15,'Distribution Centers'!$A$2:$A$7,'Distribution Centers'!$D$2:$D$7)</f>
        <v>44.05</v>
      </c>
      <c r="G15">
        <f>_xlfn.XLOOKUP(C15,'Distribution Centers'!$A$2:$A$7,'Distribution Centers'!$E$2:$E$7)</f>
        <v>-109.33</v>
      </c>
      <c r="H15">
        <f t="shared" si="1"/>
        <v>36.01</v>
      </c>
    </row>
    <row r="16" spans="2:25" x14ac:dyDescent="0.3">
      <c r="B16">
        <v>3</v>
      </c>
      <c r="C16">
        <v>1</v>
      </c>
      <c r="D16">
        <v>46.84</v>
      </c>
      <c r="E16">
        <v>-67.55</v>
      </c>
      <c r="F16">
        <f>_xlfn.XLOOKUP(C16,'Distribution Centers'!$A$2:$A$7,'Distribution Centers'!$D$2:$D$7)</f>
        <v>47.5</v>
      </c>
      <c r="G16">
        <f>_xlfn.XLOOKUP(C16,'Distribution Centers'!$A$2:$A$7,'Distribution Centers'!$E$2:$E$7)</f>
        <v>-87.31</v>
      </c>
      <c r="H16">
        <f t="shared" si="1"/>
        <v>20.420000000000002</v>
      </c>
      <c r="K16" t="s">
        <v>42</v>
      </c>
      <c r="L16">
        <f>SUM(L11:L14)</f>
        <v>776.00000000000034</v>
      </c>
      <c r="M16">
        <f t="shared" ref="M16:Q16" si="6">SUM(M11:M14)</f>
        <v>503.00000000000011</v>
      </c>
      <c r="N16">
        <f t="shared" si="6"/>
        <v>688</v>
      </c>
      <c r="O16">
        <f t="shared" si="6"/>
        <v>711.99999999999977</v>
      </c>
      <c r="P16">
        <f t="shared" si="6"/>
        <v>951</v>
      </c>
      <c r="Q16">
        <f t="shared" si="6"/>
        <v>800</v>
      </c>
      <c r="R16" t="s">
        <v>48</v>
      </c>
      <c r="T16">
        <f>SUM(T11:T14)</f>
        <v>2</v>
      </c>
    </row>
    <row r="17" spans="2:21" x14ac:dyDescent="0.3">
      <c r="B17">
        <v>3</v>
      </c>
      <c r="C17">
        <v>2</v>
      </c>
      <c r="D17">
        <v>46.84</v>
      </c>
      <c r="E17">
        <v>-67.55</v>
      </c>
      <c r="F17">
        <f>_xlfn.XLOOKUP(C17,'Distribution Centers'!$A$2:$A$7,'Distribution Centers'!$D$2:$D$7)</f>
        <v>28.16</v>
      </c>
      <c r="G17">
        <f>_xlfn.XLOOKUP(C17,'Distribution Centers'!$A$2:$A$7,'Distribution Centers'!$E$2:$E$7)</f>
        <v>-71.55</v>
      </c>
      <c r="H17">
        <f t="shared" si="1"/>
        <v>22.680000000000003</v>
      </c>
      <c r="K17" t="s">
        <v>41</v>
      </c>
      <c r="L17" s="2">
        <v>776</v>
      </c>
      <c r="M17" s="2">
        <v>503</v>
      </c>
      <c r="N17" s="2">
        <v>688</v>
      </c>
      <c r="O17" s="2">
        <v>712</v>
      </c>
      <c r="P17" s="2">
        <v>951</v>
      </c>
      <c r="Q17" s="2">
        <v>800</v>
      </c>
      <c r="R17" s="7">
        <f>SUM(L17:Q17)</f>
        <v>4430</v>
      </c>
      <c r="U17" t="s">
        <v>47</v>
      </c>
    </row>
    <row r="18" spans="2:21" x14ac:dyDescent="0.3">
      <c r="B18">
        <v>3</v>
      </c>
      <c r="C18">
        <v>3</v>
      </c>
      <c r="D18">
        <v>46.84</v>
      </c>
      <c r="E18">
        <v>-67.55</v>
      </c>
      <c r="F18">
        <f>_xlfn.XLOOKUP(C18,'Distribution Centers'!$A$2:$A$7,'Distribution Centers'!$D$2:$D$7)</f>
        <v>32.44</v>
      </c>
      <c r="G18">
        <f>_xlfn.XLOOKUP(C18,'Distribution Centers'!$A$2:$A$7,'Distribution Centers'!$E$2:$E$7)</f>
        <v>-81.709999999999994</v>
      </c>
      <c r="H18">
        <f t="shared" si="1"/>
        <v>28.560000000000002</v>
      </c>
      <c r="U18" s="8">
        <f>SUMPRODUCT(T4:Y7,L11:Q14)+SUMPRODUCT(W11:W14,T11:T14)</f>
        <v>2440682</v>
      </c>
    </row>
    <row r="19" spans="2:21" x14ac:dyDescent="0.3">
      <c r="B19">
        <v>3</v>
      </c>
      <c r="C19">
        <v>4</v>
      </c>
      <c r="D19">
        <v>46.84</v>
      </c>
      <c r="E19">
        <v>-67.55</v>
      </c>
      <c r="F19">
        <f>_xlfn.XLOOKUP(C19,'Distribution Centers'!$A$2:$A$7,'Distribution Centers'!$D$2:$D$7)</f>
        <v>27.57</v>
      </c>
      <c r="G19">
        <f>_xlfn.XLOOKUP(C19,'Distribution Centers'!$A$2:$A$7,'Distribution Centers'!$E$2:$E$7)</f>
        <v>-110.06</v>
      </c>
      <c r="H19">
        <f t="shared" si="1"/>
        <v>61.780000000000008</v>
      </c>
    </row>
    <row r="20" spans="2:21" x14ac:dyDescent="0.3">
      <c r="B20">
        <v>3</v>
      </c>
      <c r="C20">
        <v>5</v>
      </c>
      <c r="D20">
        <v>46.84</v>
      </c>
      <c r="E20">
        <v>-67.55</v>
      </c>
      <c r="F20">
        <f>_xlfn.XLOOKUP(C20,'Distribution Centers'!$A$2:$A$7,'Distribution Centers'!$D$2:$D$7)</f>
        <v>39.35</v>
      </c>
      <c r="G20">
        <f>_xlfn.XLOOKUP(C20,'Distribution Centers'!$A$2:$A$7,'Distribution Centers'!$E$2:$E$7)</f>
        <v>-97.52</v>
      </c>
      <c r="H20">
        <f t="shared" si="1"/>
        <v>37.46</v>
      </c>
    </row>
    <row r="21" spans="2:21" x14ac:dyDescent="0.3">
      <c r="B21">
        <v>3</v>
      </c>
      <c r="C21">
        <v>6</v>
      </c>
      <c r="D21">
        <v>46.84</v>
      </c>
      <c r="E21">
        <v>-67.55</v>
      </c>
      <c r="F21">
        <f>_xlfn.XLOOKUP(C21,'Distribution Centers'!$A$2:$A$7,'Distribution Centers'!$D$2:$D$7)</f>
        <v>44.05</v>
      </c>
      <c r="G21">
        <f>_xlfn.XLOOKUP(C21,'Distribution Centers'!$A$2:$A$7,'Distribution Centers'!$E$2:$E$7)</f>
        <v>-109.33</v>
      </c>
      <c r="H21">
        <f t="shared" si="1"/>
        <v>44.570000000000007</v>
      </c>
    </row>
    <row r="22" spans="2:21" x14ac:dyDescent="0.3">
      <c r="B22">
        <v>4</v>
      </c>
      <c r="C22">
        <v>1</v>
      </c>
      <c r="D22">
        <v>35.770000000000003</v>
      </c>
      <c r="E22">
        <v>-74.42</v>
      </c>
      <c r="F22">
        <f>_xlfn.XLOOKUP(C22,'Distribution Centers'!$A$2:$A$7,'Distribution Centers'!$D$2:$D$7)</f>
        <v>47.5</v>
      </c>
      <c r="G22">
        <f>_xlfn.XLOOKUP(C22,'Distribution Centers'!$A$2:$A$7,'Distribution Centers'!$E$2:$E$7)</f>
        <v>-87.31</v>
      </c>
      <c r="H22">
        <f t="shared" si="1"/>
        <v>24.619999999999997</v>
      </c>
    </row>
    <row r="23" spans="2:21" x14ac:dyDescent="0.3">
      <c r="B23">
        <v>4</v>
      </c>
      <c r="C23">
        <v>2</v>
      </c>
      <c r="D23">
        <v>35.770000000000003</v>
      </c>
      <c r="E23">
        <v>-74.42</v>
      </c>
      <c r="F23">
        <f>_xlfn.XLOOKUP(C23,'Distribution Centers'!$A$2:$A$7,'Distribution Centers'!$D$2:$D$7)</f>
        <v>28.16</v>
      </c>
      <c r="G23">
        <f>_xlfn.XLOOKUP(C23,'Distribution Centers'!$A$2:$A$7,'Distribution Centers'!$E$2:$E$7)</f>
        <v>-71.55</v>
      </c>
      <c r="H23">
        <f t="shared" si="1"/>
        <v>10.480000000000008</v>
      </c>
    </row>
    <row r="24" spans="2:21" x14ac:dyDescent="0.3">
      <c r="B24">
        <v>4</v>
      </c>
      <c r="C24">
        <v>3</v>
      </c>
      <c r="D24">
        <v>35.770000000000003</v>
      </c>
      <c r="E24">
        <v>-74.42</v>
      </c>
      <c r="F24">
        <f>_xlfn.XLOOKUP(C24,'Distribution Centers'!$A$2:$A$7,'Distribution Centers'!$D$2:$D$7)</f>
        <v>32.44</v>
      </c>
      <c r="G24">
        <f>_xlfn.XLOOKUP(C24,'Distribution Centers'!$A$2:$A$7,'Distribution Centers'!$E$2:$E$7)</f>
        <v>-81.709999999999994</v>
      </c>
      <c r="H24">
        <f t="shared" si="1"/>
        <v>10.619999999999997</v>
      </c>
    </row>
    <row r="25" spans="2:21" x14ac:dyDescent="0.3">
      <c r="B25">
        <v>4</v>
      </c>
      <c r="C25">
        <v>4</v>
      </c>
      <c r="D25">
        <v>35.770000000000003</v>
      </c>
      <c r="E25">
        <v>-74.42</v>
      </c>
      <c r="F25">
        <f>_xlfn.XLOOKUP(C25,'Distribution Centers'!$A$2:$A$7,'Distribution Centers'!$D$2:$D$7)</f>
        <v>27.57</v>
      </c>
      <c r="G25">
        <f>_xlfn.XLOOKUP(C25,'Distribution Centers'!$A$2:$A$7,'Distribution Centers'!$E$2:$E$7)</f>
        <v>-110.06</v>
      </c>
      <c r="H25">
        <f t="shared" si="1"/>
        <v>43.84</v>
      </c>
    </row>
    <row r="26" spans="2:21" x14ac:dyDescent="0.3">
      <c r="B26">
        <v>4</v>
      </c>
      <c r="C26">
        <v>5</v>
      </c>
      <c r="D26">
        <v>35.770000000000003</v>
      </c>
      <c r="E26">
        <v>-74.42</v>
      </c>
      <c r="F26">
        <f>_xlfn.XLOOKUP(C26,'Distribution Centers'!$A$2:$A$7,'Distribution Centers'!$D$2:$D$7)</f>
        <v>39.35</v>
      </c>
      <c r="G26">
        <f>_xlfn.XLOOKUP(C26,'Distribution Centers'!$A$2:$A$7,'Distribution Centers'!$E$2:$E$7)</f>
        <v>-97.52</v>
      </c>
      <c r="H26">
        <f t="shared" si="1"/>
        <v>26.679999999999993</v>
      </c>
    </row>
    <row r="27" spans="2:21" x14ac:dyDescent="0.3">
      <c r="B27">
        <v>4</v>
      </c>
      <c r="C27">
        <v>6</v>
      </c>
      <c r="D27">
        <v>35.770000000000003</v>
      </c>
      <c r="E27">
        <v>-74.42</v>
      </c>
      <c r="F27">
        <f>_xlfn.XLOOKUP(C27,'Distribution Centers'!$A$2:$A$7,'Distribution Centers'!$D$2:$D$7)</f>
        <v>44.05</v>
      </c>
      <c r="G27">
        <f>_xlfn.XLOOKUP(C27,'Distribution Centers'!$A$2:$A$7,'Distribution Centers'!$E$2:$E$7)</f>
        <v>-109.33</v>
      </c>
      <c r="H27">
        <f t="shared" si="1"/>
        <v>43.189999999999991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6c853569-e95e-4378-8926-ab9501a771a3}" enabled="0" method="" siteId="{6c853569-e95e-4378-8926-ab9501a771a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 Conditions</vt:lpstr>
      <vt:lpstr>Distribution Centers</vt:lpstr>
      <vt:lpstr>Warehouses</vt:lpstr>
      <vt:lpstr>Final Model</vt:lpstr>
      <vt:lpstr>Stipulation 1</vt:lpstr>
      <vt:lpstr>Stipulation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Hickey</dc:creator>
  <cp:lastModifiedBy>Liam Hickey</cp:lastModifiedBy>
  <dcterms:created xsi:type="dcterms:W3CDTF">2025-04-09T22:17:57Z</dcterms:created>
  <dcterms:modified xsi:type="dcterms:W3CDTF">2025-04-16T19:39:02Z</dcterms:modified>
</cp:coreProperties>
</file>