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bookViews>
    <workbookView xWindow="120" yWindow="75" windowWidth="15270" windowHeight="7920"/>
  </bookViews>
  <sheets>
    <sheet name="Base data" sheetId="1" r:id="rId1"/>
    <sheet name="Library data" sheetId="2" r:id="rId2"/>
    <sheet name="Policy A" sheetId="3" r:id="rId3"/>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ct">#REF!</definedName>
    <definedName name="aact_b">#REF!</definedName>
    <definedName name="aact_g">#REF!</definedName>
    <definedName name="aact_g_ab">#REF!</definedName>
    <definedName name="aact_g_b">#REF!</definedName>
    <definedName name="aact_gt">#REF!</definedName>
    <definedName name="aact_gt_b">#REF!</definedName>
    <definedName name="ac_1">#REF!</definedName>
    <definedName name="ac_1_b">#REF!</definedName>
    <definedName name="ac_1_g">#REF!</definedName>
    <definedName name="ac_1_g_b">#REF!</definedName>
    <definedName name="ac_2">#REF!</definedName>
    <definedName name="ac_2_b">#REF!</definedName>
    <definedName name="ac_2_g">#REF!</definedName>
    <definedName name="ac_2_g_b">#REF!</definedName>
    <definedName name="ac_s">#REF!</definedName>
    <definedName name="ac_s_b">#REF!</definedName>
    <definedName name="ac_s_g">#REF!</definedName>
    <definedName name="ac_s_g_b">#REF!</definedName>
    <definedName name="aci_1">#REF!</definedName>
    <definedName name="aci_1_b">#REF!</definedName>
    <definedName name="aci_1_g">#REF!</definedName>
    <definedName name="aci_1_g_b">#REF!</definedName>
    <definedName name="aci_2">#REF!</definedName>
    <definedName name="aci_2_b">#REF!</definedName>
    <definedName name="aci_2_g">#REF!</definedName>
    <definedName name="aci_2_g_b">#REF!</definedName>
    <definedName name="aci_s">#REF!</definedName>
    <definedName name="aci_s_b">#REF!</definedName>
    <definedName name="aci_s_g">#REF!</definedName>
    <definedName name="aci_s_g_b">#REF!</definedName>
    <definedName name="acp_1">#REF!</definedName>
    <definedName name="acp_1_b">#REF!</definedName>
    <definedName name="acp_1_g">#REF!</definedName>
    <definedName name="acp_1_g_b">#REF!</definedName>
    <definedName name="acp_2">#REF!</definedName>
    <definedName name="acp_2_b">#REF!</definedName>
    <definedName name="acp_2_g">#REF!</definedName>
    <definedName name="acp_2_g_b">#REF!</definedName>
    <definedName name="acp_s">#REF!</definedName>
    <definedName name="acp_s_b">#REF!</definedName>
    <definedName name="acp_s_g">#REF!</definedName>
    <definedName name="acp_s_g_b">#REF!</definedName>
    <definedName name="act">#REF!</definedName>
    <definedName name="act_b">#REF!</definedName>
    <definedName name="act_g">#REF!</definedName>
    <definedName name="act_g_b">#REF!</definedName>
    <definedName name="act_per_cap">#REF!</definedName>
    <definedName name="act_per_cap_b">#REF!</definedName>
    <definedName name="act_per_cap_g">#REF!</definedName>
    <definedName name="act_per_cap_g_b">#REF!</definedName>
    <definedName name="addt">#REF!</definedName>
    <definedName name="addt_b">#REF!</definedName>
    <definedName name="addt_g">#REF!</definedName>
    <definedName name="addt_g_ab">#REF!</definedName>
    <definedName name="addt_g_b">#REF!</definedName>
    <definedName name="addt_gt">#REF!</definedName>
    <definedName name="addt_gt_b">#REF!</definedName>
    <definedName name="addtt">#REF!</definedName>
    <definedName name="addtt_b">#REF!</definedName>
    <definedName name="ahi_ch4">#REF!</definedName>
    <definedName name="ahi_ch4_b">#REF!</definedName>
    <definedName name="ahi_co2">#REF!</definedName>
    <definedName name="ahi_co2_b">#REF!</definedName>
    <definedName name="ahi_glin">#REF!</definedName>
    <definedName name="ahi_glin_b">#REF!</definedName>
    <definedName name="ahi_n2o">#REF!</definedName>
    <definedName name="ahi_n2o_b">#REF!</definedName>
    <definedName name="AIR_CH4">'Base data'!$C$17</definedName>
    <definedName name="AIR_CO2">'Library data'!$C$4</definedName>
    <definedName name="AIR_GLIN">'Base data'!$E$17</definedName>
    <definedName name="AIR_N2O">'Base data'!$D$17</definedName>
    <definedName name="ALO_CH4">#REF!</definedName>
    <definedName name="ALO_CO2">#REF!</definedName>
    <definedName name="ALO_GLIN">#REF!</definedName>
    <definedName name="ALO_N2O">#REF!</definedName>
    <definedName name="AREA">'Base data'!$C$24:$C$31</definedName>
    <definedName name="AREA_G">#REF!</definedName>
    <definedName name="asympf_co2">#REF!</definedName>
    <definedName name="asympf_co2_b">#REF!</definedName>
    <definedName name="atl_1">#REF!</definedName>
    <definedName name="atl_1_b">#REF!</definedName>
    <definedName name="atl_2">#REF!</definedName>
    <definedName name="atl_2_b">#REF!</definedName>
    <definedName name="atl_s">#REF!</definedName>
    <definedName name="atl_s_b">#REF!</definedName>
    <definedName name="AUTO">'Library data'!$C$134</definedName>
    <definedName name="AUTOFAC">#REF!</definedName>
    <definedName name="AUTOMULT">'Library data'!$C$133</definedName>
    <definedName name="BAU_CH4">'Base data'!$C$77:$L$84</definedName>
    <definedName name="BAU_CO2">'Base data'!$C$68:$L$75</definedName>
    <definedName name="BAU_GLIN">'Base data'!$C$95:$L$102</definedName>
    <definedName name="BAU_N2O">'Base data'!$C$86:$L$93</definedName>
    <definedName name="BHI_CH4">#REF!</definedName>
    <definedName name="BHI_CO2">#REF!</definedName>
    <definedName name="BHI_GLIN">#REF!</definedName>
    <definedName name="BHI_N2O">#REF!</definedName>
    <definedName name="BLO_CH4">#REF!</definedName>
    <definedName name="BLO_CO2">#REF!</definedName>
    <definedName name="BLO_GLIN">#REF!</definedName>
    <definedName name="BLO_N2O">#REF!</definedName>
    <definedName name="C_0">'Base data'!$B$19:$E$19</definedName>
    <definedName name="c_ch4">#REF!</definedName>
    <definedName name="C_CH4_0">'Base data'!$C$19</definedName>
    <definedName name="c_ch4_b">#REF!</definedName>
    <definedName name="c_co2">#REF!</definedName>
    <definedName name="C_CO2_0">'Base data'!$B$19</definedName>
    <definedName name="c_co2_b">#REF!</definedName>
    <definedName name="c_co2_no_ccf">#REF!</definedName>
    <definedName name="c_co2_no_ccf_b">#REF!</definedName>
    <definedName name="c_glin">#REF!</definedName>
    <definedName name="C_GLIN_0">'Base data'!$E$19</definedName>
    <definedName name="c_glin_b">#REF!</definedName>
    <definedName name="c_n2o">#REF!</definedName>
    <definedName name="C_N2O_0">'Base data'!$D$19</definedName>
    <definedName name="c_n2o_b">#REF!</definedName>
    <definedName name="C0_CH4">#REF!</definedName>
    <definedName name="C0_CO2">#REF!</definedName>
    <definedName name="C0_GLIN">#REF!</definedName>
    <definedName name="C0_INIT_CH4">'Library data'!$C$79</definedName>
    <definedName name="C0_INIT_CO2">'Library data'!$C$72</definedName>
    <definedName name="C0_INIT_GLIN">'Library data'!$C$93</definedName>
    <definedName name="C0_INIT_N2O">'Library data'!$C$86</definedName>
    <definedName name="C0_N2O">#REF!</definedName>
    <definedName name="C0G">'Library data'!$C$127</definedName>
    <definedName name="C0MULT">'Library data'!$C$126</definedName>
    <definedName name="cb_ch4">#REF!</definedName>
    <definedName name="cb_ch4_b">#REF!</definedName>
    <definedName name="cb_co2">#REF!</definedName>
    <definedName name="cb_co2_b">#REF!</definedName>
    <definedName name="cb_glin">#REF!</definedName>
    <definedName name="cb_glin_b">#REF!</definedName>
    <definedName name="cb_n2o">#REF!</definedName>
    <definedName name="cb_n2o_b">#REF!</definedName>
    <definedName name="cbe_ch4">#REF!</definedName>
    <definedName name="cbe_ch4_b">#REF!</definedName>
    <definedName name="cbe_co2">#REF!</definedName>
    <definedName name="cbe_co2_b">#REF!</definedName>
    <definedName name="cbe_glin">#REF!</definedName>
    <definedName name="cbe_glin_b">#REF!</definedName>
    <definedName name="cbe_n2o">#REF!</definedName>
    <definedName name="cbe_n2o_b">#REF!</definedName>
    <definedName name="CCF">'Library data'!$C$7</definedName>
    <definedName name="ccff">#REF!</definedName>
    <definedName name="ccff_b">#REF!</definedName>
    <definedName name="CCFFMAX">'Library data'!$C$8</definedName>
    <definedName name="CE_CO2_0">'Base data'!$B$20</definedName>
    <definedName name="cea_co2">#REF!</definedName>
    <definedName name="CEA_CO2_0">#REF!</definedName>
    <definedName name="cea_co2_b">#REF!</definedName>
    <definedName name="CF">'Library data'!$C$60:$C$66</definedName>
    <definedName name="CI_1">#REF!</definedName>
    <definedName name="CI_1_1">'Library data'!$C$57</definedName>
    <definedName name="CI_2">#REF!</definedName>
    <definedName name="CI_2_1">'Library data'!$C$59</definedName>
    <definedName name="CI_S">#REF!</definedName>
    <definedName name="CI_S_1">'Library data'!$C$55</definedName>
    <definedName name="CIV_VALUE">'Library data'!$C$44</definedName>
    <definedName name="cmax_ch4">#REF!</definedName>
    <definedName name="cmax_ch4_b">#REF!</definedName>
    <definedName name="cmax_co2">#REF!</definedName>
    <definedName name="cmax_co2_b">#REF!</definedName>
    <definedName name="cmax_glin">#REF!</definedName>
    <definedName name="cmax_glin_b">#REF!</definedName>
    <definedName name="CMAX_INIT_CH4">#REF!</definedName>
    <definedName name="CMAX_INIT_CH4_1">'Library data'!$C$81</definedName>
    <definedName name="CMAX_INIT_CO2">#REF!</definedName>
    <definedName name="CMAX_INIT_CO2_1">'Library data'!$C$74</definedName>
    <definedName name="CMAX_INIT_GLIN">#REF!</definedName>
    <definedName name="CMAX_INIT_GLIN_1">'Library data'!$C$95</definedName>
    <definedName name="CMAX_INIT_N2O">#REF!</definedName>
    <definedName name="CMAX_INIT_N2O_1">'Library data'!$C$88</definedName>
    <definedName name="cmax_n2o">#REF!</definedName>
    <definedName name="cmax_n2o_b">#REF!</definedName>
    <definedName name="CMAXF">'Library data'!$C$114:$C$120</definedName>
    <definedName name="CONS_PER_CAP">#REF!</definedName>
    <definedName name="CONS_PER_CAP_0">#REF!</definedName>
    <definedName name="cons_per_cap_after_costs">#REF!</definedName>
    <definedName name="cons_per_cap_after_costs_b">#REF!</definedName>
    <definedName name="CONS_PER_CAP_FOCUS">#REF!</definedName>
    <definedName name="CONS_PER_CAP_FOCUS_0">#REF!</definedName>
    <definedName name="CONS_PER_CAP_G">#REF!</definedName>
    <definedName name="CONS_PER_CAP_G_0">#REF!</definedName>
    <definedName name="CONS_PER_CAP_G_1">#REF!</definedName>
    <definedName name="CONS_PER_CAP_G_NOT_1">#REF!</definedName>
    <definedName name="CP_1">#REF!</definedName>
    <definedName name="CP_1_1">'Library data'!$C$56</definedName>
    <definedName name="CP_2">#REF!</definedName>
    <definedName name="CP_2_1">'Library data'!$C$58</definedName>
    <definedName name="CP_S">#REF!</definedName>
    <definedName name="CP_S_1">'Library data'!$C$54</definedName>
    <definedName name="CROSS">'Library data'!$C$130</definedName>
    <definedName name="cumcbe_ch4">#REF!</definedName>
    <definedName name="cumcbe_ch4_b">#REF!</definedName>
    <definedName name="cumcbe_ch4_g">#REF!</definedName>
    <definedName name="cumcbe_ch4_g_b">#REF!</definedName>
    <definedName name="cumcbe_co2">#REF!</definedName>
    <definedName name="cumcbe_co2_b">#REF!</definedName>
    <definedName name="cumcbe_co2_g">#REF!</definedName>
    <definedName name="cumcbe_co2_g_b">#REF!</definedName>
    <definedName name="cumcbe_glin">#REF!</definedName>
    <definedName name="cumcbe_glin_b">#REF!</definedName>
    <definedName name="cumcbe_glin_g">#REF!</definedName>
    <definedName name="cumcbe_glin_g_b">#REF!</definedName>
    <definedName name="cumcbe_n2o">#REF!</definedName>
    <definedName name="cumcbe_n2o_b">#REF!</definedName>
    <definedName name="cumcbe_n2o_g">#REF!</definedName>
    <definedName name="cumcbe_n2o_g_b">#REF!</definedName>
    <definedName name="CURRENCY_NAME">'Base data'!$D$32</definedName>
    <definedName name="CURVE_ABOVE">'Library data'!$C$129</definedName>
    <definedName name="CURVE_BELOW">'Library data'!$C$128</definedName>
    <definedName name="D">'Library data'!$C$11</definedName>
    <definedName name="DEN">'Base data'!$B$13:$E$13</definedName>
    <definedName name="DEN_CH4">'Base data'!$C$13</definedName>
    <definedName name="DEN_CO2">'Base data'!$B$13</definedName>
    <definedName name="DEN_GLIN">'Base data'!$E$13</definedName>
    <definedName name="DEN_N2O">'Base data'!$D$13</definedName>
    <definedName name="DF">#REF!</definedName>
    <definedName name="DFC">#REF!</definedName>
    <definedName name="DISTAU">'Library data'!$C$42</definedName>
    <definedName name="DR">'Base data'!$C$58:$L$65</definedName>
    <definedName name="DR_1">'Base data'!$C$58:$C$65</definedName>
    <definedName name="DR_NOT_1">'Base data'!$D$58:$L$65</definedName>
    <definedName name="DROP">'Base data'!$M$4</definedName>
    <definedName name="e_ch4">#REF!</definedName>
    <definedName name="E_CH4_0">'Base data'!$G$24:$G$31</definedName>
    <definedName name="e_ch4_b">#REF!</definedName>
    <definedName name="e_ch4_g">#REF!</definedName>
    <definedName name="E_CH4_G_0">#REF!</definedName>
    <definedName name="e_ch4_g_b">#REF!</definedName>
    <definedName name="e_co2">#REF!</definedName>
    <definedName name="E_CO2_0">'Base data'!$F$24:$F$31</definedName>
    <definedName name="e_co2_b">#REF!</definedName>
    <definedName name="e_co2_g">#REF!</definedName>
    <definedName name="E_CO2_G_0">#REF!</definedName>
    <definedName name="e_co2_g_b">#REF!</definedName>
    <definedName name="E_GLIN_0">'Base data'!$I$24:$I$31</definedName>
    <definedName name="e_glin_g">#REF!</definedName>
    <definedName name="E_GLIN_G_0">#REF!</definedName>
    <definedName name="e_glin_g_b">#REF!</definedName>
    <definedName name="e_n2o">#REF!</definedName>
    <definedName name="E_N2O_0">'Base data'!$H$24:$H$31</definedName>
    <definedName name="e_n2o_b">#REF!</definedName>
    <definedName name="e_n2o_g">#REF!</definedName>
    <definedName name="E_N2O_G_0">#REF!</definedName>
    <definedName name="e_n2o_g_b">#REF!</definedName>
    <definedName name="eact_per_cap">#REF!</definedName>
    <definedName name="eact_per_cap_b">#REF!</definedName>
    <definedName name="EMIT_CH4">#REF!</definedName>
    <definedName name="EMIT_CH4_1">'Library data'!$C$77</definedName>
    <definedName name="EMIT_CO2">#REF!</definedName>
    <definedName name="EMIT_CO2_1">'Library data'!$C$70</definedName>
    <definedName name="EMIT_GLIN">#REF!</definedName>
    <definedName name="EMIT_GLIN_1">'Library data'!$C$91</definedName>
    <definedName name="EMIT_N2O">#REF!</definedName>
    <definedName name="EMIT_N2O_1">'Library data'!$C$84</definedName>
    <definedName name="EMIT_NAME">'Base data'!$F$32</definedName>
    <definedName name="EMITF">'Library data'!$C$98:$C$104</definedName>
    <definedName name="EMUC">'Base data'!$B$10</definedName>
    <definedName name="EQUITY">#REF!</definedName>
    <definedName name="EQUITY_0">#REF!</definedName>
    <definedName name="EQUITY_COSTS">'Base data'!$B$9</definedName>
    <definedName name="EQUITY_G">#REF!</definedName>
    <definedName name="EQUITY_G_0">#REF!</definedName>
    <definedName name="EQUITY_PROP">'Library data'!$C$135</definedName>
    <definedName name="er_ch4_1_a">'Policy A'!$B$14:$B$21</definedName>
    <definedName name="er_ch4_1_b">#REF!</definedName>
    <definedName name="er_ch4_a">'Policy A'!$B$14:$K$21</definedName>
    <definedName name="er_ch4_b">#REF!</definedName>
    <definedName name="er_ch4_not_1_a">'Policy A'!$C$14:$K$21</definedName>
    <definedName name="er_ch4_not_1_b">#REF!</definedName>
    <definedName name="er_co2_1_a">'Policy A'!$B$5:$B$12</definedName>
    <definedName name="er_co2_1_b">#REF!</definedName>
    <definedName name="er_co2_a">'Policy A'!$B$5:$K$12</definedName>
    <definedName name="er_co2_b">#REF!</definedName>
    <definedName name="er_co2_not_1_a">'Policy A'!$C$5:$K$12</definedName>
    <definedName name="er_co2_not_1_b">#REF!</definedName>
    <definedName name="er_glin_1_a">'Policy A'!$B$32:$B$39</definedName>
    <definedName name="er_glin_1_b">#REF!</definedName>
    <definedName name="er_glin_a">'Policy A'!$B$32:$K$39</definedName>
    <definedName name="er_glin_b">#REF!</definedName>
    <definedName name="er_glin_not_1_a">'Policy A'!$C$32:$K$39</definedName>
    <definedName name="er_glin_not_1_b">#REF!</definedName>
    <definedName name="er_n2o_1_a">'Policy A'!$B$23:$B$30</definedName>
    <definedName name="er_n2o_1_b">#REF!</definedName>
    <definedName name="er_n2o_a">'Policy A'!$B$23:$K$30</definedName>
    <definedName name="er_n2o_b">#REF!</definedName>
    <definedName name="er_n2o_not_1_a">'Policy A'!$C$23:$K$30</definedName>
    <definedName name="er_n2o_not_1_b">#REF!</definedName>
    <definedName name="ER_SCC">#REF!</definedName>
    <definedName name="es">#REF!</definedName>
    <definedName name="ES_0">#REF!</definedName>
    <definedName name="es_b">#REF!</definedName>
    <definedName name="es_not_1">#REF!</definedName>
    <definedName name="es_not_1_b">#REF!</definedName>
    <definedName name="et">#REF!</definedName>
    <definedName name="et_1">#REF!</definedName>
    <definedName name="et_1_b">#REF!</definedName>
    <definedName name="et_b">#REF!</definedName>
    <definedName name="et_not_1">#REF!</definedName>
    <definedName name="et_not_1_b">#REF!</definedName>
    <definedName name="EXC">#REF!</definedName>
    <definedName name="EXC_CH4">#REF!</definedName>
    <definedName name="EXC_CO2">#REF!</definedName>
    <definedName name="EXC_GLIN">#REF!</definedName>
    <definedName name="EXC_N2O">#REF!</definedName>
    <definedName name="EXF_0">'Base data'!$B$104</definedName>
    <definedName name="exf_a">'Policy A'!$B$50:$K$50</definedName>
    <definedName name="exf_b">#REF!</definedName>
    <definedName name="EXPF_CH4">#REF!</definedName>
    <definedName name="EXPF_CH4_NOT_1">#REF!</definedName>
    <definedName name="EXPF_GLIN">#REF!</definedName>
    <definedName name="EXPF_GLIN_NOT_1">#REF!</definedName>
    <definedName name="EXPF_N2O">#REF!</definedName>
    <definedName name="EXPF_N2O_NOT_1">#REF!</definedName>
    <definedName name="EXPF1_CO2">#REF!</definedName>
    <definedName name="EXPF1_CO2_NOT_1">#REF!</definedName>
    <definedName name="EXPF2_CO2">#REF!</definedName>
    <definedName name="EXPFDIS">#REF!</definedName>
    <definedName name="EXPFDIS_1">#REF!</definedName>
    <definedName name="EXPFDIS_NOT_1">#REF!</definedName>
    <definedName name="EXPFS">#REF!</definedName>
    <definedName name="EXPFS_1">#REF!</definedName>
    <definedName name="EXPFS_NOT_1">#REF!</definedName>
    <definedName name="EXPFT">#REF!</definedName>
    <definedName name="EXPFT_NOT_1">#REF!</definedName>
    <definedName name="f_ch4">#REF!</definedName>
    <definedName name="F_CH4_0">'Base data'!$C$21</definedName>
    <definedName name="f_ch4_b">#REF!</definedName>
    <definedName name="f_ch4_no_over">#REF!</definedName>
    <definedName name="f_ch4_no_over_b">#REF!</definedName>
    <definedName name="f_co2">#REF!</definedName>
    <definedName name="F_CO2_0">'Base data'!$B$21</definedName>
    <definedName name="f_co2_b">#REF!</definedName>
    <definedName name="f_glin">#REF!</definedName>
    <definedName name="F_GLIN_0">'Base data'!$E$21</definedName>
    <definedName name="f_glin_b">#REF!</definedName>
    <definedName name="f_n2o">#REF!</definedName>
    <definedName name="F_N2O_0">'Base data'!$D$21</definedName>
    <definedName name="f_n2o_b">#REF!</definedName>
    <definedName name="f_n2o_no_over">#REF!</definedName>
    <definedName name="f_n2o_no_over_b">#REF!</definedName>
    <definedName name="FRT">'Library data'!$C$17</definedName>
    <definedName name="fs">#REF!</definedName>
    <definedName name="fs_b">#REF!</definedName>
    <definedName name="fs_g">#REF!</definedName>
    <definedName name="fs_g_b">#REF!</definedName>
    <definedName name="fsd">#REF!</definedName>
    <definedName name="FSD_0">#REF!</definedName>
    <definedName name="fsd_b">#REF!</definedName>
    <definedName name="fsd_g">#REF!</definedName>
    <definedName name="fsd_g_b">#REF!</definedName>
    <definedName name="fsi">#REF!</definedName>
    <definedName name="fsi_b">#REF!</definedName>
    <definedName name="fsi_g">#REF!</definedName>
    <definedName name="fsi_g_b">#REF!</definedName>
    <definedName name="FSLOPE_CH4">'Base data'!$C$14</definedName>
    <definedName name="FSLOPE_CO2">'Base data'!$B$14</definedName>
    <definedName name="FSLOPE_GLIN">'Base data'!$E$14</definedName>
    <definedName name="FSLOPE_N2O">'Base data'!$D$14</definedName>
    <definedName name="ft">#REF!</definedName>
    <definedName name="FT_0">#REF!</definedName>
    <definedName name="ft_b">#REF!</definedName>
    <definedName name="gain">#REF!</definedName>
    <definedName name="gain_b">#REF!</definedName>
    <definedName name="GDP">#REF!</definedName>
    <definedName name="GDP_0">'Base data'!$D$24:$D$31</definedName>
    <definedName name="GDP_G">#REF!</definedName>
    <definedName name="GDP_G_0">#REF!</definedName>
    <definedName name="GDP_G_1">#REF!</definedName>
    <definedName name="GDP_G_NOT_1">#REF!</definedName>
    <definedName name="GDP_NOT_1">#REF!</definedName>
    <definedName name="GDP_PER_CAP">#REF!</definedName>
    <definedName name="GDP_PER_CAP_0">#REF!</definedName>
    <definedName name="gdp_per_cap_after_costs">#REF!</definedName>
    <definedName name="gdp_per_cap_after_costs_b">#REF!</definedName>
    <definedName name="GDP_PER_CAP_FOCUS_0">#REF!</definedName>
    <definedName name="GDP_PER_CAP_G">#REF!</definedName>
    <definedName name="GDP_PER_CAP_G_0">#REF!</definedName>
    <definedName name="GLIN_NAME">'Base data'!$E$11</definedName>
    <definedName name="GRW">'Base data'!$C$36:$L$43</definedName>
    <definedName name="GRW_1">'Base data'!$C$36:$C$43</definedName>
    <definedName name="GRW_G">#REF!</definedName>
    <definedName name="GRW_NOT_1">'Base data'!$D$36:$L$43</definedName>
    <definedName name="i_1">#REF!</definedName>
    <definedName name="i_1_b">#REF!</definedName>
    <definedName name="I_1_NAME">'Base data'!$B$6</definedName>
    <definedName name="i_2">#REF!</definedName>
    <definedName name="i_2_b">#REF!</definedName>
    <definedName name="I_2_NAME">'Base data'!$B$7</definedName>
    <definedName name="i_dis">#REF!</definedName>
    <definedName name="i_dis_b">#REF!</definedName>
    <definedName name="i_s">#REF!</definedName>
    <definedName name="i_s_b">#REF!</definedName>
    <definedName name="IBEN_1">'Library data'!$C$32</definedName>
    <definedName name="IBEN_2">'Library data'!$C$36</definedName>
    <definedName name="IBEN_S">'Library data'!$C$28</definedName>
    <definedName name="IES_CH4">'Library data'!$C$82</definedName>
    <definedName name="IES_CO2">'Library data'!$C$75</definedName>
    <definedName name="IES_GLIN">'Library data'!$C$96</definedName>
    <definedName name="IES_N2O">'Library data'!$C$89</definedName>
    <definedName name="igdp_1">#REF!</definedName>
    <definedName name="igdp_1_b">#REF!</definedName>
    <definedName name="igdp_2">#REF!</definedName>
    <definedName name="igdp_2_b">#REF!</definedName>
    <definedName name="igdp_s">#REF!</definedName>
    <definedName name="igdp_s_b">#REF!</definedName>
    <definedName name="igdpdis">#REF!</definedName>
    <definedName name="igdpdis_1">#REF!</definedName>
    <definedName name="igdpdis_1_b">#REF!</definedName>
    <definedName name="igdpdis_b">#REF!</definedName>
    <definedName name="igdpdis_not_1">#REF!</definedName>
    <definedName name="igdpdis_not_1_b">#REF!</definedName>
    <definedName name="igdpeqdis">#REF!</definedName>
    <definedName name="igdpeqdis_1">#REF!</definedName>
    <definedName name="igdpeqdis_1_b">#REF!</definedName>
    <definedName name="igdpeqdis_b">#REF!</definedName>
    <definedName name="igdpeqdis_not_1">#REF!</definedName>
    <definedName name="igdpeqdis_not_1_b">#REF!</definedName>
    <definedName name="imp_1">#REF!</definedName>
    <definedName name="imp_1_b">#REF!</definedName>
    <definedName name="imp_2">#REF!</definedName>
    <definedName name="imp_2_b">#REF!</definedName>
    <definedName name="imp_s">#REF!</definedName>
    <definedName name="imp_s_b">#REF!</definedName>
    <definedName name="impmax_1_a">'Policy A'!$I$64:$I$71</definedName>
    <definedName name="impmax_1_b">#REF!</definedName>
    <definedName name="impmax_2_a">'Policy A'!$I$74:$I$81</definedName>
    <definedName name="impmax_2_b">#REF!</definedName>
    <definedName name="impmax_s_a">'Policy A'!$I$54:$I$61</definedName>
    <definedName name="impmax_s_b">#REF!</definedName>
    <definedName name="impred_1_a">'Policy A'!$F$64:$F$71</definedName>
    <definedName name="impred_1_b">#REF!</definedName>
    <definedName name="impred_2_a">'Policy A'!$F$74:$F$81</definedName>
    <definedName name="impred_2_b">#REF!</definedName>
    <definedName name="impred_s_a">'Policy A'!$F$54:$F$61</definedName>
    <definedName name="impred_s_b">#REF!</definedName>
    <definedName name="IND">'Library data'!$C$12</definedName>
    <definedName name="IPOW_1">'Library data'!$C$35</definedName>
    <definedName name="IPOW_2">'Library data'!$C$39</definedName>
    <definedName name="IPOW_S">'Library data'!$C$31</definedName>
    <definedName name="IPOWDIS">'Library data'!$C$41</definedName>
    <definedName name="iref_1">#REF!</definedName>
    <definedName name="iref_1_b">#REF!</definedName>
    <definedName name="iref_2">#REF!</definedName>
    <definedName name="iref_2_b">#REF!</definedName>
    <definedName name="iref_s">#REF!</definedName>
    <definedName name="iref_s_b">#REF!</definedName>
    <definedName name="IREFEQDIS">#REF!</definedName>
    <definedName name="ISAT">'Library data'!$C$43</definedName>
    <definedName name="isat_1">#REF!</definedName>
    <definedName name="isat_1_b">#REF!</definedName>
    <definedName name="isat_1_per_cap">#REF!</definedName>
    <definedName name="isat_1_per_cap_b">#REF!</definedName>
    <definedName name="isat_2">#REF!</definedName>
    <definedName name="isat_2_b">#REF!</definedName>
    <definedName name="isat_2_per_cap">#REF!</definedName>
    <definedName name="isat_2_per_cap_b">#REF!</definedName>
    <definedName name="isat_s">#REF!</definedName>
    <definedName name="isat_s_b">#REF!</definedName>
    <definedName name="isat_s_per_cap">#REF!</definedName>
    <definedName name="isat_s_per_cap_b">#REF!</definedName>
    <definedName name="isatdis">#REF!</definedName>
    <definedName name="isatdis_b">#REF!</definedName>
    <definedName name="isatdis_per_cap">#REF!</definedName>
    <definedName name="isatdis_per_cap_b">#REF!</definedName>
    <definedName name="ISATG">#REF!</definedName>
    <definedName name="istart_1_a">'Policy A'!$G$64:$G$71</definedName>
    <definedName name="istart_1_b">#REF!</definedName>
    <definedName name="istart_2_a">'Policy A'!$G$74:$G$81</definedName>
    <definedName name="istart_2_b">#REF!</definedName>
    <definedName name="istart_s_a">'Policy A'!$G$54:$G$61</definedName>
    <definedName name="istart_s_b">#REF!</definedName>
    <definedName name="iyears_1_a">'Policy A'!$H$64:$H$71</definedName>
    <definedName name="iyears_1_b">#REF!</definedName>
    <definedName name="iyears_2_a">'Policy A'!$H$74:$H$81</definedName>
    <definedName name="iyears_2_b">#REF!</definedName>
    <definedName name="iyears_s_a">'Policy A'!$H$54:$H$61</definedName>
    <definedName name="iyears_s_b">#REF!</definedName>
    <definedName name="LAT">'Base data'!$M$24:$M$31</definedName>
    <definedName name="LAT_G">#REF!</definedName>
    <definedName name="LEARN">'Library data'!$C$131</definedName>
    <definedName name="learnfac_ch4">#REF!</definedName>
    <definedName name="learnfac_ch4_b">#REF!</definedName>
    <definedName name="learnfac_co2">#REF!</definedName>
    <definedName name="learnfac_co2_b">#REF!</definedName>
    <definedName name="learnfac_glin">#REF!</definedName>
    <definedName name="learnfac_glin_b">#REF!</definedName>
    <definedName name="learnfac_n2o">#REF!</definedName>
    <definedName name="learnfac_n2o_b">#REF!</definedName>
    <definedName name="mc_ch4">#REF!</definedName>
    <definedName name="mc_ch4_b">#REF!</definedName>
    <definedName name="mc_co2">#REF!</definedName>
    <definedName name="mc_co2_b">#REF!</definedName>
    <definedName name="mc_glin">#REF!</definedName>
    <definedName name="mc_glin_b">#REF!</definedName>
    <definedName name="mc_n2o">#REF!</definedName>
    <definedName name="mc_n2o_b">#REF!</definedName>
    <definedName name="MODEL_NAME">'Base data'!$A$1</definedName>
    <definedName name="NF_0">'Base data'!$K$24:$K$31</definedName>
    <definedName name="nte_ch4">#REF!</definedName>
    <definedName name="NTE_CH4_0">#REF!</definedName>
    <definedName name="nte_ch4_b">#REF!</definedName>
    <definedName name="nte_glin">#REF!</definedName>
    <definedName name="NTE_GLIN_0">#REF!</definedName>
    <definedName name="nte_glin_b">#REF!</definedName>
    <definedName name="nte_n2o">#REF!</definedName>
    <definedName name="NTE_N2O_0">#REF!</definedName>
    <definedName name="nte_n2o_b">#REF!</definedName>
    <definedName name="occur_dis">#REF!</definedName>
    <definedName name="occur_dis_1">#REF!</definedName>
    <definedName name="occur_dis_1_b">#REF!</definedName>
    <definedName name="occur_dis_b">#REF!</definedName>
    <definedName name="occur_dis_not_1">#REF!</definedName>
    <definedName name="occur_dis_not_1_b">#REF!</definedName>
    <definedName name="OCCUR_SCC">'Base data'!$C$4:$L$4</definedName>
    <definedName name="OCEAN_PROP">#REF!</definedName>
    <definedName name="over_ch4">#REF!</definedName>
    <definedName name="over_ch4_b">#REF!</definedName>
    <definedName name="over_n2o">#REF!</definedName>
    <definedName name="over_n2o_b">#REF!</definedName>
    <definedName name="Pal_Workbook_GUID" hidden="1">"IFFU95UGL1TENSCVCVM3E7H4"</definedName>
    <definedName name="pcdat">#REF!</definedName>
    <definedName name="pcdat_b">#REF!</definedName>
    <definedName name="pcdat_g">#REF!</definedName>
    <definedName name="pcdat_g_ab">#REF!</definedName>
    <definedName name="pcdat_g_b">#REF!</definedName>
    <definedName name="pcdat_gt">#REF!</definedName>
    <definedName name="pcdat_gt_b">#REF!</definedName>
    <definedName name="pcdt">#REF!</definedName>
    <definedName name="pcdt_b">#REF!</definedName>
    <definedName name="pcdt_g">#REF!</definedName>
    <definedName name="pcdt_g_ab">#REF!</definedName>
    <definedName name="pcdt_g_b">#REF!</definedName>
    <definedName name="pct">#REF!</definedName>
    <definedName name="pct_b">#REF!</definedName>
    <definedName name="pct_g">#REF!</definedName>
    <definedName name="pct_g_ab">#REF!</definedName>
    <definedName name="pct_g_b">#REF!</definedName>
    <definedName name="pct_per_cap">#REF!</definedName>
    <definedName name="pct_per_cap_b">#REF!</definedName>
    <definedName name="PDIS">'Library data'!$C$22</definedName>
    <definedName name="PIC">'Base data'!$B$12:$E$12</definedName>
    <definedName name="PIC_CH4">'Base data'!$C$12</definedName>
    <definedName name="PIC_CO2">'Base data'!$B$12</definedName>
    <definedName name="PIC_GLIN">'Base data'!$E$12</definedName>
    <definedName name="PIC_N2O">'Base data'!$D$12</definedName>
    <definedName name="plateau_1_a">'Policy A'!$B$64:$B$71</definedName>
    <definedName name="plateau_1_b">#REF!</definedName>
    <definedName name="plateau_2_a">'Policy A'!$B$74:$B$81</definedName>
    <definedName name="plateau_2_b">#REF!</definedName>
    <definedName name="plateau_s_a">'Policy A'!$B$54:$B$61</definedName>
    <definedName name="plateau_s_b">#REF!</definedName>
    <definedName name="POLE">'Library data'!$C$10</definedName>
    <definedName name="POP">#REF!</definedName>
    <definedName name="POP_0">'Base data'!$E$24:$E$31</definedName>
    <definedName name="POP_G">#REF!</definedName>
    <definedName name="POP_G_0">#REF!</definedName>
    <definedName name="POP_G_1">#REF!</definedName>
    <definedName name="POP_G_NOT_1">#REF!</definedName>
    <definedName name="POP_GRW">'Base data'!$C$47:$L$54</definedName>
    <definedName name="POP_GRW_1">'Base data'!$C$47:$C$54</definedName>
    <definedName name="POP_GRW_G">#REF!</definedName>
    <definedName name="POP_GRW_NOT_1">'Base data'!$D$47:$L$54</definedName>
    <definedName name="POP_NOT_1">#REF!</definedName>
    <definedName name="POP_UNIT_NAME">'Base data'!$E$32</definedName>
    <definedName name="POW_1">'Library data'!$C$34</definedName>
    <definedName name="POW_2">'Library data'!$C$38</definedName>
    <definedName name="POW_S">'Library data'!$C$30</definedName>
    <definedName name="prob_dis">#REF!</definedName>
    <definedName name="prob_dis_b">#REF!</definedName>
    <definedName name="pse_a">'Policy A'!$B$41:$K$48</definedName>
    <definedName name="pse_b">#REF!</definedName>
    <definedName name="pstart_1_a">'Policy A'!$C$64:$C$71</definedName>
    <definedName name="pstart_1_b">#REF!</definedName>
    <definedName name="pstart_2_a">'Policy A'!$C$74:$C$81</definedName>
    <definedName name="pstart_2_b">#REF!</definedName>
    <definedName name="pstart_s_a">'Policy A'!$C$54:$C$61</definedName>
    <definedName name="pstart_s_b">#REF!</definedName>
    <definedName name="PTP">'Base data'!$B$8</definedName>
    <definedName name="pyears_1_a">'Policy A'!$D$64:$D$71</definedName>
    <definedName name="pyears_1_b">#REF!</definedName>
    <definedName name="pyears_2_a">'Policy A'!$D$74:$D$81</definedName>
    <definedName name="pyears_2_b">#REF!</definedName>
    <definedName name="pyears_s_a">'Policy A'!$D$54:$D$61</definedName>
    <definedName name="pyears_s_b">#REF!</definedName>
    <definedName name="Q0_CH4">#REF!</definedName>
    <definedName name="Q0_CO2">#REF!</definedName>
    <definedName name="Q0_GLIN">#REF!</definedName>
    <definedName name="Q0_N2O">#REF!</definedName>
    <definedName name="Q0_PROP_CH4">#REF!</definedName>
    <definedName name="Q0_PROP_CO2">#REF!</definedName>
    <definedName name="Q0_PROP_GLIN">#REF!</definedName>
    <definedName name="Q0_PROP_INIT_CH4">#REF!</definedName>
    <definedName name="Q0_PROP_INIT_CH4_1">'Library data'!$C$78</definedName>
    <definedName name="Q0_PROP_INIT_CO2">#REF!</definedName>
    <definedName name="Q0_PROP_INIT_CO2_1">'Library data'!$C$71</definedName>
    <definedName name="Q0_PROP_INIT_GLIN">#REF!</definedName>
    <definedName name="Q0_PROP_INIT_GLIN_1">'Library data'!$C$92</definedName>
    <definedName name="Q0_PROP_INIT_N2O">#REF!</definedName>
    <definedName name="Q0_PROP_INIT_N2O_1">'Library data'!$C$85</definedName>
    <definedName name="Q0_PROP_N2O">#REF!</definedName>
    <definedName name="Q0F">'Library data'!$C$106:$C$112</definedName>
    <definedName name="Q0PROPG">'Library data'!$C$123</definedName>
    <definedName name="Q0PROPMULT">'Library data'!$C$122</definedName>
    <definedName name="QMAX_CH4">#REF!</definedName>
    <definedName name="QMAX_CO2">#REF!</definedName>
    <definedName name="QMAX_GLIN">#REF!</definedName>
    <definedName name="QMAX_MINUS_Q0_PROP_CH4">#REF!</definedName>
    <definedName name="QMAX_MINUS_Q0_PROP_CO2">#REF!</definedName>
    <definedName name="QMAX_MINUS_Q0_PROP_GLIN">#REF!</definedName>
    <definedName name="QMAX_MINUS_Q0_PROP_INIT_CH4">'Library data'!$C$80</definedName>
    <definedName name="QMAX_MINUS_Q0_PROP_INIT_CO2">'Library data'!$C$73</definedName>
    <definedName name="QMAX_MINUS_Q0_PROP_INIT_GLIN">'Library data'!$C$94</definedName>
    <definedName name="QMAX_MINUS_Q0_PROP_INIT_N2O">'Library data'!$C$87</definedName>
    <definedName name="QMAX_MINUS_Q0_PROP_N2O">#REF!</definedName>
    <definedName name="QMAX_MINUS_Q0_PROPG">'Library data'!$C$125</definedName>
    <definedName name="QMAX_MINUS_Q0_PROPMULT">'Library data'!$C$124</definedName>
    <definedName name="QMAX_N2O">#REF!</definedName>
    <definedName name="R_CODE">'Base data'!$B$24:$B$31</definedName>
    <definedName name="R_CODE_1">'Base data'!$B$24</definedName>
    <definedName name="R_CODE_NOT_1">'Base data'!$B$25:$B$31</definedName>
    <definedName name="R_NAME">'Base data'!$A$24:$A$31</definedName>
    <definedName name="R_NAME_1">'Base data'!$A$24</definedName>
    <definedName name="RAND_DIS">#REF!</definedName>
    <definedName name="rcons_1_per_cap">#REF!</definedName>
    <definedName name="rcons_1_per_cap_b">#REF!</definedName>
    <definedName name="rcons_2_per_cap">#REF!</definedName>
    <definedName name="rcons_2_per_cap_b">#REF!</definedName>
    <definedName name="rcons_s_per_cap">#REF!</definedName>
    <definedName name="rcons_s_per_cap_b">#REF!</definedName>
    <definedName name="rconsdis_per_cap">#REF!</definedName>
    <definedName name="rconsdis_per_cap_b">#REF!</definedName>
    <definedName name="re_ch4">#REF!</definedName>
    <definedName name="RE_CH4_0">#REF!</definedName>
    <definedName name="re_ch4_b">#REF!</definedName>
    <definedName name="re_co2">#REF!</definedName>
    <definedName name="RE_CO2_0">#REF!</definedName>
    <definedName name="re_co2_b">#REF!</definedName>
    <definedName name="RE_CO2_NO_CCF_0">#REF!</definedName>
    <definedName name="re_co2_no_ccff">#REF!</definedName>
    <definedName name="re_co2_no_ccff_b">#REF!</definedName>
    <definedName name="re_glin">#REF!</definedName>
    <definedName name="RE_GLIN_0">#REF!</definedName>
    <definedName name="re_glin_b">#REF!</definedName>
    <definedName name="re_n2o">#REF!</definedName>
    <definedName name="RE_N2O_0">#REF!</definedName>
    <definedName name="re_n2o_b">#REF!</definedName>
    <definedName name="ref_ch4">#REF!</definedName>
    <definedName name="ref_ch4_b">#REF!</definedName>
    <definedName name="ref_co2">#REF!</definedName>
    <definedName name="ref_co2_b">#REF!</definedName>
    <definedName name="ref_glin">#REF!</definedName>
    <definedName name="ref_glin_b">#REF!</definedName>
    <definedName name="ref_n2o">#REF!</definedName>
    <definedName name="ref_n2o_b">#REF!</definedName>
    <definedName name="RES_CH4">'Base data'!$C$18</definedName>
    <definedName name="RES_CO2">'Library data'!$C$5</definedName>
    <definedName name="RES_GLIN">'Base data'!$E$18</definedName>
    <definedName name="RES_N2O">'Base data'!$D$18</definedName>
    <definedName name="rgdp_1_per_cap">#REF!</definedName>
    <definedName name="rgdp_1_per_cap_b">#REF!</definedName>
    <definedName name="rgdp_2_per_cap">#REF!</definedName>
    <definedName name="rgdp_2_per_cap_b">#REF!</definedName>
    <definedName name="rgdp_s_per_cap">#REF!</definedName>
    <definedName name="rgdp_s_per_cap_b">#REF!</definedName>
    <definedName name="rgdpdis_per_cap">#REF!</definedName>
    <definedName name="rgdpdis_per_cap_b">#REF!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8675309</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RLO">'Library data'!$C$9</definedName>
    <definedName name="rt">#REF!</definedName>
    <definedName name="RT_ADJ">#REF!</definedName>
    <definedName name="RT_ADJ_1">#REF!</definedName>
    <definedName name="rt_b">#REF!</definedName>
    <definedName name="rt_g">#REF!</definedName>
    <definedName name="RT_G_0">#REF!</definedName>
    <definedName name="rt_g_b">#REF!</definedName>
    <definedName name="rtl">#REF!</definedName>
    <definedName name="RTL_0">'Base data'!$L$24:$L$31</definedName>
    <definedName name="rtl_b">#REF!</definedName>
    <definedName name="rtl_g">#REF!</definedName>
    <definedName name="RTL_G_0">#REF!</definedName>
    <definedName name="rtl_g_b">#REF!</definedName>
    <definedName name="rto_g">#REF!</definedName>
    <definedName name="RTO_G_0">#REF!</definedName>
    <definedName name="rto_g_b">#REF!</definedName>
    <definedName name="s">#REF!</definedName>
    <definedName name="S_0">'Library data'!$C$13</definedName>
    <definedName name="s_b">#REF!</definedName>
    <definedName name="SAVE">'Library data'!$C$25</definedName>
    <definedName name="SCAL">'Library data'!$C$26</definedName>
    <definedName name="SCCO2">#REF!</definedName>
    <definedName name="SE_0">'Base data'!$J$24:$J$31</definedName>
    <definedName name="SENS">'Library data'!$C$18</definedName>
    <definedName name="sfx">#REF!</definedName>
    <definedName name="SFX_0">#REF!</definedName>
    <definedName name="sfx_b">#REF!</definedName>
    <definedName name="sfx_g">#REF!</definedName>
    <definedName name="SFX_G_0">#REF!</definedName>
    <definedName name="sfx_g_b">#REF!</definedName>
    <definedName name="SLA">'Library data'!$C$15</definedName>
    <definedName name="SLTAU">'Library data'!$C$16</definedName>
    <definedName name="SLTEMP">'Library data'!$C$14</definedName>
    <definedName name="STAY_CO2">'Base data'!$B$16</definedName>
    <definedName name="STIM_CH4">'Base data'!$C$15</definedName>
    <definedName name="STIM_GLIN">'Base data'!$E$15</definedName>
    <definedName name="STIM_N2O">'Base data'!$D$15</definedName>
    <definedName name="tac">#REF!</definedName>
    <definedName name="tac_ab">#REF!</definedName>
    <definedName name="tac_b">#REF!</definedName>
    <definedName name="tc_ch4">#REF!</definedName>
    <definedName name="tc_ch4_b">#REF!</definedName>
    <definedName name="tc_co2">#REF!</definedName>
    <definedName name="tc_co2_b">#REF!</definedName>
    <definedName name="tc_glin">#REF!</definedName>
    <definedName name="tc_glin_b">#REF!</definedName>
    <definedName name="tc_n2o">#REF!</definedName>
    <definedName name="tc_n2o_b">#REF!</definedName>
    <definedName name="TCAL">'Library data'!$C$27</definedName>
    <definedName name="TCQ0_CH4">#REF!</definedName>
    <definedName name="TCQ0_CO2">#REF!</definedName>
    <definedName name="TCQ0_GLIN">#REF!</definedName>
    <definedName name="TCQ0_N2O">#REF!</definedName>
    <definedName name="TCR">'Library data'!$C$6</definedName>
    <definedName name="tct">#REF!</definedName>
    <definedName name="tct_b">#REF!</definedName>
    <definedName name="tct_per_cap">#REF!</definedName>
    <definedName name="tct_per_cap_b">#REF!</definedName>
    <definedName name="td">#REF!</definedName>
    <definedName name="td_ab">#REF!</definedName>
    <definedName name="td_b">#REF!</definedName>
    <definedName name="TDIS">'Library data'!$C$21</definedName>
    <definedName name="tdu">#REF!</definedName>
    <definedName name="tdu_b">#REF!</definedName>
    <definedName name="te_a">#REF!</definedName>
    <definedName name="te_ab">#REF!</definedName>
    <definedName name="te_b">#REF!</definedName>
    <definedName name="tea_ch4">#REF!</definedName>
    <definedName name="TEA_CH4_0">#REF!</definedName>
    <definedName name="tea_ch4_b">#REF!</definedName>
    <definedName name="tea_ch4_not_1">#REF!</definedName>
    <definedName name="tea_ch4_not_1_b">#REF!</definedName>
    <definedName name="tea_co2">#REF!</definedName>
    <definedName name="TEA_CO2_0">#REF!</definedName>
    <definedName name="tea_co2_b">#REF!</definedName>
    <definedName name="tea_co2_not_1">#REF!</definedName>
    <definedName name="tea_co2_not_1_b">#REF!</definedName>
    <definedName name="tea_glin">#REF!</definedName>
    <definedName name="TEA_GLIN_0">#REF!</definedName>
    <definedName name="tea_glin_b">#REF!</definedName>
    <definedName name="tea_glin_not_1">#REF!</definedName>
    <definedName name="tea_glin_not_1_b">#REF!</definedName>
    <definedName name="tea_n2o">#REF!</definedName>
    <definedName name="TEA_N2O_0">#REF!</definedName>
    <definedName name="tea_n2o_b">#REF!</definedName>
    <definedName name="tea_n2o_not_1">#REF!</definedName>
    <definedName name="tea_n2o_not_1_b">#REF!</definedName>
    <definedName name="teay_ch4">#REF!</definedName>
    <definedName name="teay_ch4_b">#REF!</definedName>
    <definedName name="teay_co2">#REF!</definedName>
    <definedName name="teay_co2_b">#REF!</definedName>
    <definedName name="teay_co2_not_1">#REF!</definedName>
    <definedName name="teay_co2_not_1_b">#REF!</definedName>
    <definedName name="teay_glin">#REF!</definedName>
    <definedName name="teay_glin_b">#REF!</definedName>
    <definedName name="teay_n2o">#REF!</definedName>
    <definedName name="teay_n2o_b">#REF!</definedName>
    <definedName name="thipf_ch4_b">#REF!</definedName>
    <definedName name="thispf_ch4">#REF!</definedName>
    <definedName name="thispf_co2">#REF!</definedName>
    <definedName name="thispf_co2_b">#REF!</definedName>
    <definedName name="thispf_glin">#REF!</definedName>
    <definedName name="thispf_glin_b">#REF!</definedName>
    <definedName name="thispf_n2o">#REF!</definedName>
    <definedName name="thispf_n2o_b">#REF!</definedName>
    <definedName name="tpc">#REF!</definedName>
    <definedName name="tpc_ab">#REF!</definedName>
    <definedName name="tpc_b">#REF!</definedName>
    <definedName name="UDF">#REF!</definedName>
    <definedName name="UDFT">#REF!</definedName>
    <definedName name="VERSION">'Base data'!$C$1</definedName>
    <definedName name="W_1">'Library data'!$C$33</definedName>
    <definedName name="W_2">'Library data'!$C$37</definedName>
    <definedName name="W_S">'Library data'!$C$29</definedName>
    <definedName name="wacdt">#REF!</definedName>
    <definedName name="wacdt_b">#REF!</definedName>
    <definedName name="wacdt_g">#REF!</definedName>
    <definedName name="wacdt_g_ab">#REF!</definedName>
    <definedName name="wacdt_g_b">#REF!</definedName>
    <definedName name="wact">#REF!</definedName>
    <definedName name="wact_b">#REF!</definedName>
    <definedName name="wact_g">#REF!</definedName>
    <definedName name="wact_g_ab">#REF!</definedName>
    <definedName name="wact_g_b">#REF!</definedName>
    <definedName name="wact_per_cap">#REF!</definedName>
    <definedName name="wact_per_cap_b">#REF!</definedName>
    <definedName name="WDIS">'Library data'!$C$40</definedName>
    <definedName name="WF">'Library data'!$C$45:$C$51</definedName>
    <definedName name="widt">#REF!</definedName>
    <definedName name="widt_b">#REF!</definedName>
    <definedName name="widt_g">#REF!</definedName>
    <definedName name="widt_g_ab">#REF!</definedName>
    <definedName name="widt_g_b">#REF!</definedName>
    <definedName name="WINCF">#REF!</definedName>
    <definedName name="wit">#REF!</definedName>
    <definedName name="wit_b">#REF!</definedName>
    <definedName name="wit_g">#REF!</definedName>
    <definedName name="wit_g_ab">#REF!</definedName>
    <definedName name="wit_g_b">#REF!</definedName>
    <definedName name="wtct_per_cap">#REF!</definedName>
    <definedName name="wtct_per_cap_b">#REF!</definedName>
    <definedName name="Y">'Base data'!$C$3:$L$3</definedName>
    <definedName name="Y_0">'Base data'!$B$2</definedName>
    <definedName name="Y_1">'Base data'!$C$3</definedName>
    <definedName name="Y_HI">#REF!</definedName>
    <definedName name="Y_LAST">'Base data'!$L$3</definedName>
    <definedName name="Y_LO">#REF!</definedName>
    <definedName name="Y_NOT_1">'Base data'!$D$3:$L$3</definedName>
    <definedName name="Y_SCC">'Base data'!$B$4</definedName>
    <definedName name="YAGG">#REF!</definedName>
    <definedName name="YMINUSY0">#REF!</definedName>
    <definedName name="YMINUSY0_LAST">#REF!</definedName>
    <definedName name="YP">#REF!</definedName>
    <definedName name="YP_1">#REF!</definedName>
    <definedName name="YP_NOT_1">#REF!</definedName>
    <definedName name="ZC_CH4">#REF!</definedName>
    <definedName name="ZC_CH4_1">#REF!</definedName>
    <definedName name="ZC_CH4_NOT_1">#REF!</definedName>
    <definedName name="ZC_CO2">#REF!</definedName>
    <definedName name="ZC_CO2_1">#REF!</definedName>
    <definedName name="ZC_CO2_NOT_1">#REF!</definedName>
    <definedName name="ZC_GLIN">#REF!</definedName>
    <definedName name="ZC_GLIN_1">#REF!</definedName>
    <definedName name="ZC_GLIN_NOT_1">#REF!</definedName>
    <definedName name="ZC_N2O">#REF!</definedName>
    <definedName name="ZC_N2O_1">#REF!</definedName>
    <definedName name="ZC_N2O_NOT_1">#REF!</definedName>
  </definedNames>
  <calcPr calcId="125725" calcMode="manual" iterateDelta="9.9999999999994451E-4" concurrentCalc="0"/>
</workbook>
</file>

<file path=xl/calcChain.xml><?xml version="1.0" encoding="utf-8"?>
<calcChain xmlns="http://schemas.openxmlformats.org/spreadsheetml/2006/main">
  <c r="C25" i="2"/>
  <c r="C135"/>
  <c r="C13"/>
  <c r="C15"/>
  <c r="C14"/>
  <c r="B16" i="1"/>
  <c r="C4" i="2"/>
  <c r="C5"/>
  <c r="C7"/>
  <c r="C9"/>
  <c r="C8"/>
  <c r="C133"/>
  <c r="C131"/>
  <c r="C130"/>
  <c r="C129"/>
  <c r="C128"/>
  <c r="C126"/>
  <c r="C124"/>
  <c r="C122"/>
  <c r="C120"/>
  <c r="C119"/>
  <c r="C118"/>
  <c r="C117"/>
  <c r="C116"/>
  <c r="C115"/>
  <c r="C114"/>
  <c r="C112"/>
  <c r="C111"/>
  <c r="C110"/>
  <c r="C109"/>
  <c r="C108"/>
  <c r="C107"/>
  <c r="C106"/>
  <c r="C104"/>
  <c r="C103"/>
  <c r="C102"/>
  <c r="C101"/>
  <c r="C100"/>
  <c r="C99"/>
  <c r="C98"/>
  <c r="C96"/>
  <c r="C95"/>
  <c r="C94"/>
  <c r="C93"/>
  <c r="C92"/>
  <c r="C91"/>
  <c r="C89"/>
  <c r="C88"/>
  <c r="C87"/>
  <c r="C86"/>
  <c r="C85"/>
  <c r="C84"/>
  <c r="C82"/>
  <c r="C81"/>
  <c r="C80"/>
  <c r="C79"/>
  <c r="C78"/>
  <c r="C77"/>
  <c r="C75"/>
  <c r="C74"/>
  <c r="C73"/>
  <c r="C72"/>
  <c r="C71"/>
  <c r="C70"/>
  <c r="C66"/>
  <c r="C65"/>
  <c r="C64"/>
  <c r="C63"/>
  <c r="C62"/>
  <c r="C61"/>
  <c r="C60"/>
  <c r="C59"/>
  <c r="C58"/>
  <c r="C57"/>
  <c r="C56"/>
  <c r="C55"/>
  <c r="C54"/>
  <c r="C51"/>
  <c r="C50"/>
  <c r="C49"/>
  <c r="C48"/>
  <c r="C47"/>
  <c r="C46"/>
  <c r="C45"/>
  <c r="C44"/>
  <c r="C43"/>
  <c r="C42"/>
  <c r="C41"/>
  <c r="C40"/>
  <c r="C39"/>
  <c r="C38"/>
  <c r="C37"/>
  <c r="C36"/>
  <c r="C35"/>
  <c r="C34"/>
  <c r="C33"/>
  <c r="C32"/>
  <c r="C31"/>
  <c r="C30"/>
  <c r="C29"/>
  <c r="C28"/>
  <c r="C27"/>
  <c r="C26"/>
  <c r="C22"/>
  <c r="C21"/>
  <c r="C18"/>
  <c r="C17"/>
  <c r="C16"/>
  <c r="C12"/>
  <c r="C11"/>
  <c r="C10"/>
  <c r="C6"/>
  <c r="C4" i="1"/>
  <c r="D4"/>
  <c r="E4"/>
  <c r="F4"/>
  <c r="G4"/>
  <c r="H4"/>
  <c r="I4"/>
  <c r="J4"/>
  <c r="K4"/>
  <c r="B20"/>
  <c r="E19"/>
  <c r="D19"/>
  <c r="C19"/>
  <c r="N3"/>
  <c r="M5"/>
  <c r="C125" i="2"/>
  <c r="C127"/>
  <c r="C134"/>
  <c r="L4" i="1"/>
  <c r="B95" a="1"/>
  <c r="B95"/>
  <c r="B96"/>
  <c r="B97"/>
  <c r="B98"/>
  <c r="B99"/>
  <c r="B100"/>
  <c r="B101"/>
  <c r="B102"/>
  <c r="A95" a="1"/>
  <c r="A95"/>
  <c r="A96"/>
  <c r="A97"/>
  <c r="A98"/>
  <c r="A99"/>
  <c r="A100"/>
  <c r="A101"/>
  <c r="A102"/>
  <c r="B86" a="1"/>
  <c r="B86"/>
  <c r="B87"/>
  <c r="B88"/>
  <c r="B89"/>
  <c r="B90"/>
  <c r="B91"/>
  <c r="B92"/>
  <c r="B93"/>
  <c r="B77" a="1"/>
  <c r="B77"/>
  <c r="B78"/>
  <c r="B79"/>
  <c r="B80"/>
  <c r="B81"/>
  <c r="B82"/>
  <c r="B83"/>
  <c r="B84"/>
  <c r="B68" a="1"/>
  <c r="B68"/>
  <c r="B69"/>
  <c r="B70"/>
  <c r="B71"/>
  <c r="B72"/>
  <c r="B73"/>
  <c r="B74"/>
  <c r="B75"/>
  <c r="C67" a="1"/>
  <c r="C67"/>
  <c r="D67"/>
  <c r="E67"/>
  <c r="F67"/>
  <c r="G67"/>
  <c r="H67"/>
  <c r="I67"/>
  <c r="J67"/>
  <c r="K67"/>
  <c r="L67"/>
  <c r="B47" a="1"/>
  <c r="B47"/>
  <c r="B48"/>
  <c r="B49"/>
  <c r="B50"/>
  <c r="B51"/>
  <c r="B52"/>
  <c r="B53"/>
  <c r="B54"/>
  <c r="C46" a="1"/>
  <c r="C46"/>
  <c r="D46"/>
  <c r="E46"/>
  <c r="F46"/>
  <c r="G46"/>
  <c r="H46"/>
  <c r="I46"/>
  <c r="J46"/>
  <c r="K46"/>
  <c r="L46"/>
  <c r="D45" a="1"/>
  <c r="D45"/>
  <c r="E45"/>
  <c r="F45"/>
  <c r="G45"/>
  <c r="H45"/>
  <c r="I45"/>
  <c r="J45"/>
  <c r="K45"/>
  <c r="L45"/>
  <c r="C45"/>
  <c r="B36" a="1"/>
  <c r="B36"/>
  <c r="B37"/>
  <c r="B38"/>
  <c r="B39"/>
  <c r="B40"/>
  <c r="B41"/>
  <c r="B42"/>
  <c r="B43"/>
  <c r="C35" a="1"/>
  <c r="C35"/>
  <c r="D35"/>
  <c r="E35"/>
  <c r="F35"/>
  <c r="G35"/>
  <c r="H35"/>
  <c r="I35"/>
  <c r="J35"/>
  <c r="K35"/>
  <c r="L35"/>
  <c r="D34" a="1"/>
  <c r="D34"/>
  <c r="E34"/>
  <c r="F34"/>
  <c r="G34"/>
  <c r="H34"/>
  <c r="I34"/>
  <c r="J34"/>
  <c r="K34"/>
  <c r="L34"/>
  <c r="C34"/>
  <c r="F19"/>
  <c r="B133" i="2"/>
  <c r="B126"/>
  <c r="B124"/>
  <c r="C123"/>
  <c r="B122"/>
  <c r="G44"/>
  <c r="B55"/>
  <c r="B54"/>
  <c r="B106" a="1"/>
  <c r="B109"/>
  <c r="B114" a="1"/>
  <c r="B114"/>
  <c r="B98" a="1"/>
  <c r="B98"/>
  <c r="B91"/>
  <c r="B84"/>
  <c r="B77"/>
  <c r="B70"/>
  <c r="B90"/>
  <c r="G96"/>
  <c r="G95"/>
  <c r="G93"/>
  <c r="G89"/>
  <c r="G88"/>
  <c r="G86"/>
  <c r="G82"/>
  <c r="G81"/>
  <c r="G79"/>
  <c r="G75"/>
  <c r="G74"/>
  <c r="G72"/>
  <c r="I32" i="1"/>
  <c r="H32"/>
  <c r="G32"/>
  <c r="B38" i="2"/>
  <c r="B34"/>
  <c r="B35"/>
  <c r="B39"/>
  <c r="B36"/>
  <c r="B32"/>
  <c r="B37"/>
  <c r="B33"/>
  <c r="A41" i="3" a="1"/>
  <c r="A54" a="1"/>
  <c r="A59"/>
  <c r="A74" a="1"/>
  <c r="A79"/>
  <c r="A64" a="1"/>
  <c r="B11" i="2"/>
  <c r="B13"/>
  <c r="C1" i="3"/>
  <c r="A1"/>
  <c r="C1" i="2"/>
  <c r="A1"/>
  <c r="A32" i="3" a="1"/>
  <c r="A38"/>
  <c r="A23" a="1"/>
  <c r="A26"/>
  <c r="A14" a="1"/>
  <c r="A14"/>
  <c r="A5" a="1"/>
  <c r="A5"/>
  <c r="B4" a="1"/>
  <c r="H4"/>
  <c r="B60" i="2" a="1"/>
  <c r="B59"/>
  <c r="B57"/>
  <c r="B58"/>
  <c r="B56"/>
  <c r="B45" a="1"/>
  <c r="B50"/>
  <c r="B58" i="1" a="1"/>
  <c r="B58"/>
  <c r="C57" a="1"/>
  <c r="K57"/>
  <c r="D56" a="1"/>
  <c r="I56"/>
  <c r="C56"/>
  <c r="A56" i="3"/>
  <c r="A36"/>
  <c r="A78"/>
  <c r="A77"/>
  <c r="A74"/>
  <c r="A41"/>
  <c r="A44"/>
  <c r="A45"/>
  <c r="A42"/>
  <c r="A46"/>
  <c r="A47"/>
  <c r="A48"/>
  <c r="A20"/>
  <c r="E4"/>
  <c r="A21"/>
  <c r="F56" i="1"/>
  <c r="A43" i="3"/>
  <c r="A80"/>
  <c r="B103" i="2"/>
  <c r="B117"/>
  <c r="B102"/>
  <c r="B101"/>
  <c r="B116"/>
  <c r="B120"/>
  <c r="K4" i="3"/>
  <c r="B64" i="2"/>
  <c r="B118"/>
  <c r="B115"/>
  <c r="B119"/>
  <c r="A9" i="3"/>
  <c r="A27"/>
  <c r="A35"/>
  <c r="A33"/>
  <c r="B100" i="2"/>
  <c r="B104"/>
  <c r="B99"/>
  <c r="B106"/>
  <c r="B107"/>
  <c r="B112"/>
  <c r="B108"/>
  <c r="D57" i="1"/>
  <c r="G56"/>
  <c r="B63"/>
  <c r="B45" i="2"/>
  <c r="D4" i="3"/>
  <c r="A16"/>
  <c r="B4"/>
  <c r="F57" i="1"/>
  <c r="B48" i="2"/>
  <c r="C4" i="3"/>
  <c r="B46" i="2"/>
  <c r="H56" i="1"/>
  <c r="I4" i="3"/>
  <c r="A39"/>
  <c r="A17"/>
  <c r="G4"/>
  <c r="B66" i="2"/>
  <c r="A6" i="3"/>
  <c r="K56" i="1"/>
  <c r="A7" i="3"/>
  <c r="B65" i="2"/>
  <c r="C57" i="1"/>
  <c r="A12" i="3"/>
  <c r="A57"/>
  <c r="A58"/>
  <c r="A55"/>
  <c r="A60"/>
  <c r="A61"/>
  <c r="A75"/>
  <c r="A76"/>
  <c r="A81"/>
  <c r="B110" i="2"/>
  <c r="A70" i="3"/>
  <c r="A64"/>
  <c r="A65"/>
  <c r="A66"/>
  <c r="G57" i="1"/>
  <c r="H57"/>
  <c r="L57"/>
  <c r="A28" i="3"/>
  <c r="A29"/>
  <c r="A10"/>
  <c r="E56" i="1"/>
  <c r="B62"/>
  <c r="A37" i="3"/>
  <c r="A34"/>
  <c r="A19"/>
  <c r="J4"/>
  <c r="A18"/>
  <c r="A32"/>
  <c r="B51" i="2"/>
  <c r="A15" i="3"/>
  <c r="B59" i="1"/>
  <c r="B61"/>
  <c r="F4" i="3"/>
  <c r="I57" i="1"/>
  <c r="J57"/>
  <c r="E57"/>
  <c r="B62" i="2"/>
  <c r="B63"/>
  <c r="B60"/>
  <c r="B61"/>
  <c r="A8" i="3"/>
  <c r="A11"/>
  <c r="A24"/>
  <c r="A23"/>
  <c r="A30"/>
  <c r="A25"/>
  <c r="B47" i="2"/>
  <c r="J56" i="1"/>
  <c r="B49" i="2"/>
  <c r="B65" i="1"/>
  <c r="D56"/>
  <c r="L56"/>
  <c r="B64"/>
  <c r="B60"/>
  <c r="A54" i="3"/>
  <c r="A68"/>
  <c r="A71"/>
  <c r="A69"/>
  <c r="A67"/>
  <c r="B111" i="2"/>
  <c r="C58" i="1" a="1"/>
  <c r="D58"/>
  <c r="L61"/>
  <c r="G59"/>
  <c r="I60"/>
  <c r="E65"/>
  <c r="K64"/>
  <c r="L60"/>
  <c r="E63"/>
  <c r="D60"/>
  <c r="L59"/>
  <c r="C64"/>
  <c r="F58"/>
  <c r="J64"/>
  <c r="F63"/>
  <c r="I64"/>
  <c r="I59"/>
  <c r="D64"/>
  <c r="F60"/>
  <c r="G61"/>
  <c r="I58"/>
  <c r="J60"/>
  <c r="H64"/>
  <c r="I63"/>
  <c r="I62"/>
  <c r="L58"/>
  <c r="D59"/>
  <c r="H62"/>
  <c r="G63"/>
  <c r="J62"/>
  <c r="F59"/>
  <c r="K59"/>
  <c r="H59"/>
  <c r="D63"/>
  <c r="D61"/>
  <c r="H63"/>
  <c r="E64"/>
  <c r="H60"/>
  <c r="C58"/>
  <c r="L62"/>
  <c r="D62"/>
  <c r="L64"/>
  <c r="C63"/>
  <c r="E61"/>
  <c r="D65"/>
  <c r="J59"/>
  <c r="K60"/>
  <c r="C62"/>
  <c r="C61"/>
  <c r="G64"/>
  <c r="I61"/>
  <c r="E58"/>
  <c r="K58"/>
  <c r="E62"/>
  <c r="K63"/>
  <c r="F61"/>
  <c r="G60"/>
  <c r="J61"/>
  <c r="H61"/>
  <c r="E60"/>
  <c r="C59"/>
  <c r="I65"/>
  <c r="E59"/>
  <c r="C60"/>
  <c r="F62"/>
  <c r="H65"/>
  <c r="H58"/>
  <c r="J65"/>
  <c r="L63"/>
  <c r="G58"/>
  <c r="L65"/>
  <c r="K62"/>
  <c r="F65"/>
  <c r="G62"/>
  <c r="J63"/>
  <c r="J58"/>
  <c r="G65"/>
  <c r="F64"/>
  <c r="C65"/>
  <c r="K61"/>
  <c r="K65"/>
</calcChain>
</file>

<file path=xl/comments1.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V1.7 is the same as V1.6 with the correct equation for SENS, new appropriate input values for TCR and FRT,and RLO now a ratio not a difference.</t>
        </r>
      </text>
    </comment>
    <comment ref="A4" authorId="0">
      <text>
        <r>
          <rPr>
            <b/>
            <sz val="9"/>
            <color indexed="81"/>
            <rFont val="Tahoma"/>
            <family val="2"/>
          </rPr>
          <t>Author:</t>
        </r>
        <r>
          <rPr>
            <sz val="9"/>
            <color indexed="81"/>
            <rFont val="Tahoma"/>
            <family val="2"/>
          </rPr>
          <t xml:space="preserve">
Only analysis years before the last will work.</t>
        </r>
      </text>
    </comment>
    <comment ref="A8" authorId="0">
      <text>
        <r>
          <rPr>
            <b/>
            <sz val="9"/>
            <color indexed="81"/>
            <rFont val="Tahoma"/>
            <family val="2"/>
          </rPr>
          <t>Author:</t>
        </r>
        <r>
          <rPr>
            <sz val="9"/>
            <color indexed="81"/>
            <rFont val="Tahoma"/>
            <family val="2"/>
          </rPr>
          <t xml:space="preserve">
Set to the fixed certainty equivalent discount rate.</t>
        </r>
      </text>
    </comment>
    <comment ref="A9" authorId="0">
      <text>
        <r>
          <rPr>
            <b/>
            <sz val="9"/>
            <color indexed="81"/>
            <rFont val="Tahoma"/>
            <family val="2"/>
          </rPr>
          <t>Author:</t>
        </r>
        <r>
          <rPr>
            <sz val="9"/>
            <color indexed="81"/>
            <rFont val="Tahoma"/>
            <family val="2"/>
          </rPr>
          <t xml:space="preserve">
Do not apply equity weights to costs if set to 0</t>
        </r>
      </text>
    </comment>
    <comment ref="A10" authorId="0">
      <text>
        <r>
          <rPr>
            <b/>
            <sz val="9"/>
            <color indexed="81"/>
            <rFont val="Tahoma"/>
            <family val="2"/>
          </rPr>
          <t>Author:</t>
        </r>
        <r>
          <rPr>
            <sz val="9"/>
            <color indexed="81"/>
            <rFont val="Tahoma"/>
            <family val="2"/>
          </rPr>
          <t xml:space="preserve">
Set to zero to allow for the use of a fixed certainty equivalent discount rate</t>
        </r>
      </text>
    </comment>
    <comment ref="E11" authorId="0">
      <text>
        <r>
          <rPr>
            <b/>
            <sz val="9"/>
            <color indexed="81"/>
            <rFont val="Tahoma"/>
            <family val="2"/>
          </rPr>
          <t>Author:</t>
        </r>
        <r>
          <rPr>
            <sz val="9"/>
            <color indexed="81"/>
            <rFont val="Tahoma"/>
            <family val="2"/>
          </rPr>
          <t xml:space="preserve">
PFCs, HFC and SF6. Sometimes known as High GWP gases.</t>
        </r>
      </text>
    </comment>
    <comment ref="B12" authorId="0">
      <text>
        <r>
          <rPr>
            <b/>
            <sz val="9"/>
            <color indexed="81"/>
            <rFont val="Tahoma"/>
            <family val="2"/>
          </rPr>
          <t>Author:</t>
        </r>
        <r>
          <rPr>
            <sz val="9"/>
            <color indexed="81"/>
            <rFont val="Tahoma"/>
            <family val="2"/>
          </rPr>
          <t xml:space="preserve">
As in PAGE2002.
IPCC TAR WGI, p358.
</t>
        </r>
      </text>
    </comment>
    <comment ref="C12" authorId="0">
      <text>
        <r>
          <rPr>
            <b/>
            <sz val="9"/>
            <color indexed="81"/>
            <rFont val="Tahoma"/>
            <family val="2"/>
          </rPr>
          <t>Author:</t>
        </r>
        <r>
          <rPr>
            <sz val="9"/>
            <color indexed="81"/>
            <rFont val="Tahoma"/>
            <family val="2"/>
          </rPr>
          <t xml:space="preserve">
As in PAGE2002.
IPCC TAR WGI, p358.
</t>
        </r>
      </text>
    </comment>
    <comment ref="D12" authorId="0">
      <text>
        <r>
          <rPr>
            <b/>
            <sz val="9"/>
            <color indexed="81"/>
            <rFont val="Tahoma"/>
            <family val="2"/>
          </rPr>
          <t>Author:</t>
        </r>
        <r>
          <rPr>
            <sz val="9"/>
            <color indexed="81"/>
            <rFont val="Tahoma"/>
            <family val="2"/>
          </rPr>
          <t xml:space="preserve">
IPCC TAR WGI, p358.</t>
        </r>
      </text>
    </comment>
    <comment ref="E12" authorId="0">
      <text>
        <r>
          <rPr>
            <b/>
            <sz val="9"/>
            <color indexed="81"/>
            <rFont val="Tahoma"/>
            <family val="2"/>
          </rPr>
          <t>Author:</t>
        </r>
        <r>
          <rPr>
            <sz val="9"/>
            <color indexed="81"/>
            <rFont val="Tahoma"/>
            <family val="2"/>
          </rPr>
          <t xml:space="preserve">
Not naturally occuring. IPCC TAR WGI, p358.</t>
        </r>
      </text>
    </comment>
    <comment ref="B13" authorId="0">
      <text>
        <r>
          <rPr>
            <b/>
            <sz val="9"/>
            <color indexed="81"/>
            <rFont val="Tahoma"/>
            <family val="2"/>
          </rPr>
          <t>Author:</t>
        </r>
        <r>
          <rPr>
            <sz val="9"/>
            <color indexed="81"/>
            <rFont val="Tahoma"/>
            <family val="2"/>
          </rPr>
          <t xml:space="preserve">
As in PAGE2002.</t>
        </r>
      </text>
    </comment>
    <comment ref="C13" authorId="0">
      <text>
        <r>
          <rPr>
            <b/>
            <sz val="9"/>
            <color indexed="81"/>
            <rFont val="Tahoma"/>
            <family val="2"/>
          </rPr>
          <t>Author:</t>
        </r>
        <r>
          <rPr>
            <sz val="9"/>
            <color indexed="81"/>
            <rFont val="Tahoma"/>
            <family val="2"/>
          </rPr>
          <t xml:space="preserve">
As in PAGE2002,
IPCC TAR WGI, p250.
</t>
        </r>
      </text>
    </comment>
    <comment ref="D13" authorId="0">
      <text>
        <r>
          <rPr>
            <b/>
            <sz val="9"/>
            <color indexed="81"/>
            <rFont val="Tahoma"/>
            <family val="2"/>
          </rPr>
          <t>Author:</t>
        </r>
        <r>
          <rPr>
            <sz val="9"/>
            <color indexed="81"/>
            <rFont val="Tahoma"/>
            <family val="2"/>
          </rPr>
          <t xml:space="preserve">
Emissions are for N2O, so same molecular weight as CO2.</t>
        </r>
      </text>
    </comment>
    <comment ref="E13" authorId="0">
      <text>
        <r>
          <rPr>
            <b/>
            <sz val="9"/>
            <color indexed="81"/>
            <rFont val="Tahoma"/>
            <family val="2"/>
          </rPr>
          <t>Author:</t>
        </r>
        <r>
          <rPr>
            <sz val="9"/>
            <color indexed="81"/>
            <rFont val="Tahoma"/>
            <family val="2"/>
          </rPr>
          <t xml:space="preserve">
Assume 5 times the density, 20000 GWP approx. 
IPCC TAR WGI p388-389.
Gives the right ball-park results for 2100 in A2 scenario.</t>
        </r>
      </text>
    </comment>
    <comment ref="A14" authorId="0">
      <text>
        <r>
          <rPr>
            <b/>
            <sz val="9"/>
            <color indexed="81"/>
            <rFont val="Tahoma"/>
            <family val="2"/>
          </rPr>
          <t>Note:</t>
        </r>
        <r>
          <rPr>
            <sz val="9"/>
            <color indexed="81"/>
            <rFont val="Tahoma"/>
            <family val="2"/>
          </rPr>
          <t xml:space="preserve">
The forcing slope for CH4, N2O and Lin are set to zero so that the radiative forcing for everything except CO2 can be included in the excess forcing vector.</t>
        </r>
      </text>
    </comment>
    <comment ref="B14" authorId="0">
      <text>
        <r>
          <rPr>
            <b/>
            <sz val="9"/>
            <color indexed="81"/>
            <rFont val="Tahoma"/>
            <family val="2"/>
          </rPr>
          <t>Author:</t>
        </r>
        <r>
          <rPr>
            <sz val="9"/>
            <color indexed="81"/>
            <rFont val="Tahoma"/>
            <family val="2"/>
          </rPr>
          <t xml:space="preserve">
To match MAGICC TCR results from Andrews and Allen, 2008
</t>
        </r>
      </text>
    </comment>
    <comment ref="C15" authorId="0">
      <text>
        <r>
          <rPr>
            <b/>
            <sz val="9"/>
            <color indexed="81"/>
            <rFont val="Tahoma"/>
            <family val="2"/>
          </rPr>
          <t>Author:</t>
        </r>
        <r>
          <rPr>
            <sz val="9"/>
            <color indexed="81"/>
            <rFont val="Tahoma"/>
            <family val="2"/>
          </rPr>
          <t xml:space="preserve">
Not temperature dependent</t>
        </r>
      </text>
    </comment>
    <comment ref="D15" authorId="0">
      <text>
        <r>
          <rPr>
            <b/>
            <sz val="9"/>
            <color indexed="81"/>
            <rFont val="Tahoma"/>
            <family val="2"/>
          </rPr>
          <t>Author:</t>
        </r>
        <r>
          <rPr>
            <sz val="9"/>
            <color indexed="81"/>
            <rFont val="Tahoma"/>
            <family val="2"/>
          </rPr>
          <t xml:space="preserve">
Not temperature dependent</t>
        </r>
      </text>
    </comment>
    <comment ref="E15" authorId="0">
      <text>
        <r>
          <rPr>
            <b/>
            <sz val="9"/>
            <color indexed="81"/>
            <rFont val="Tahoma"/>
            <family val="2"/>
          </rPr>
          <t>Author:</t>
        </r>
        <r>
          <rPr>
            <sz val="9"/>
            <color indexed="81"/>
            <rFont val="Tahoma"/>
            <family val="2"/>
          </rPr>
          <t xml:space="preserve">
Not temperature dependent</t>
        </r>
      </text>
    </comment>
    <comment ref="B16" authorId="0">
      <text>
        <r>
          <rPr>
            <b/>
            <sz val="9"/>
            <color indexed="81"/>
            <rFont val="Tahoma"/>
            <family val="2"/>
          </rPr>
          <t>Author:</t>
        </r>
        <r>
          <rPr>
            <sz val="9"/>
            <color indexed="81"/>
            <rFont val="Tahoma"/>
            <family val="2"/>
          </rPr>
          <t xml:space="preserve">
IPCC TAR WGI, p187 gives 25% of emissions. This parameter is % of emissions to air.
</t>
        </r>
      </text>
    </comment>
    <comment ref="C17" authorId="0">
      <text>
        <r>
          <rPr>
            <b/>
            <sz val="9"/>
            <color indexed="81"/>
            <rFont val="Tahoma"/>
            <family val="2"/>
          </rPr>
          <t>Author:</t>
        </r>
        <r>
          <rPr>
            <sz val="9"/>
            <color indexed="81"/>
            <rFont val="Tahoma"/>
            <family val="2"/>
          </rPr>
          <t xml:space="preserve">
All emissions get into atmosphere</t>
        </r>
      </text>
    </comment>
    <comment ref="D17" authorId="0">
      <text>
        <r>
          <rPr>
            <b/>
            <sz val="9"/>
            <color indexed="81"/>
            <rFont val="Tahoma"/>
            <family val="2"/>
          </rPr>
          <t>Author:</t>
        </r>
        <r>
          <rPr>
            <sz val="9"/>
            <color indexed="81"/>
            <rFont val="Tahoma"/>
            <family val="2"/>
          </rPr>
          <t xml:space="preserve">
All emissions get into atmosphere</t>
        </r>
      </text>
    </comment>
    <comment ref="E17" authorId="0">
      <text>
        <r>
          <rPr>
            <b/>
            <sz val="9"/>
            <color indexed="81"/>
            <rFont val="Tahoma"/>
            <family val="2"/>
          </rPr>
          <t>Author:</t>
        </r>
        <r>
          <rPr>
            <sz val="9"/>
            <color indexed="81"/>
            <rFont val="Tahoma"/>
            <family val="2"/>
          </rPr>
          <t xml:space="preserve">
All emissions get into atmosphere</t>
        </r>
      </text>
    </comment>
    <comment ref="A18" authorId="0">
      <text>
        <r>
          <rPr>
            <b/>
            <sz val="9"/>
            <color indexed="81"/>
            <rFont val="Tahoma"/>
            <family val="2"/>
          </rPr>
          <t>Note:</t>
        </r>
        <r>
          <rPr>
            <sz val="9"/>
            <color indexed="81"/>
            <rFont val="Tahoma"/>
            <family val="2"/>
          </rPr>
          <t xml:space="preserve">
of atmospheric residence. CH4 and SF6 half life set to a very small value so that the radiative forcing can be included in the Excess forcing vector.</t>
        </r>
      </text>
    </comment>
    <comment ref="A19" authorId="0">
      <text>
        <r>
          <rPr>
            <b/>
            <sz val="9"/>
            <color indexed="81"/>
            <rFont val="Tahoma"/>
            <family val="2"/>
          </rPr>
          <t>Note:</t>
        </r>
        <r>
          <rPr>
            <sz val="9"/>
            <color indexed="81"/>
            <rFont val="Tahoma"/>
            <family val="2"/>
          </rPr>
          <t xml:space="preserve">
CH4 and SF6 concentrations set to pre-industrial level (plus a small epsilon to avoid dividing by zero) so that they can be included in the Excess forcing vector.</t>
        </r>
      </text>
    </comment>
    <comment ref="B19" authorId="0">
      <text>
        <r>
          <rPr>
            <b/>
            <sz val="9"/>
            <color indexed="81"/>
            <rFont val="Tahoma"/>
            <family val="2"/>
          </rPr>
          <t>Author:</t>
        </r>
        <r>
          <rPr>
            <sz val="9"/>
            <color indexed="81"/>
            <rFont val="Tahoma"/>
            <family val="2"/>
          </rPr>
          <t xml:space="preserve">
Base year (2000) CO2 concentrations (in ppb) based on NOAA ESRL data ftp://ftp.cmdl.noaa.gov/ccg/co2/trends/co2_annmean_mlo.txt.
PAGE2002 used 367000 based on TAR.
PAGE09 uses a base year (2008) concentration of 395000, which is higher than NOAA's estimate of 385570.</t>
        </r>
      </text>
    </comment>
    <comment ref="A20" authorId="0">
      <text>
        <r>
          <rPr>
            <b/>
            <sz val="9"/>
            <color indexed="81"/>
            <rFont val="Tahoma"/>
            <family val="2"/>
          </rPr>
          <t>Author:</t>
        </r>
        <r>
          <rPr>
            <sz val="9"/>
            <color indexed="81"/>
            <rFont val="Tahoma"/>
            <family val="2"/>
          </rPr>
          <t xml:space="preserve">
to base year </t>
        </r>
      </text>
    </comment>
    <comment ref="B20" authorId="0">
      <text>
        <r>
          <rPr>
            <b/>
            <sz val="9"/>
            <color indexed="81"/>
            <rFont val="Tahoma"/>
            <family val="2"/>
          </rPr>
          <t>Author:</t>
        </r>
        <r>
          <rPr>
            <sz val="9"/>
            <color indexed="81"/>
            <rFont val="Tahoma"/>
            <family val="2"/>
          </rPr>
          <t xml:space="preserve">
Used PAGE2002 value based on WGI, p192. Central value of 490 PgC multiplied by 44/12 to convert to CO2.
</t>
        </r>
      </text>
    </comment>
    <comment ref="A21" authorId="0">
      <text>
        <r>
          <rPr>
            <b/>
            <sz val="9"/>
            <color indexed="81"/>
            <rFont val="Tahoma"/>
            <family val="2"/>
          </rPr>
          <t>Note:</t>
        </r>
        <r>
          <rPr>
            <sz val="9"/>
            <color indexed="81"/>
            <rFont val="Tahoma"/>
            <family val="2"/>
          </rPr>
          <t xml:space="preserve">
CH4, N20, and Lin base year forcing set to zero so that the radiative forcing can be included in the excess forcing vector.</t>
        </r>
      </text>
    </comment>
    <comment ref="B21" authorId="0">
      <text>
        <r>
          <rPr>
            <b/>
            <sz val="9"/>
            <color indexed="81"/>
            <rFont val="Tahoma"/>
            <family val="2"/>
          </rPr>
          <t>Author:</t>
        </r>
        <r>
          <rPr>
            <sz val="9"/>
            <color indexed="81"/>
            <rFont val="Tahoma"/>
            <family val="2"/>
          </rPr>
          <t xml:space="preserve">
Based on EMF-22 (IMAGE).</t>
        </r>
      </text>
    </comment>
    <comment ref="C23" authorId="0">
      <text>
        <r>
          <rPr>
            <b/>
            <sz val="9"/>
            <color indexed="81"/>
            <rFont val="Tahoma"/>
            <family val="2"/>
          </rPr>
          <t>Author:</t>
        </r>
        <r>
          <rPr>
            <sz val="9"/>
            <color indexed="81"/>
            <rFont val="Tahoma"/>
            <family val="2"/>
          </rPr>
          <t xml:space="preserve">
EU now EU27. EE reduced by same amount. LA now includes Antarctica. All others unchanged from from PAGE2002.
</t>
        </r>
      </text>
    </comment>
    <comment ref="D23" authorId="0">
      <text>
        <r>
          <rPr>
            <b/>
            <sz val="9"/>
            <color indexed="81"/>
            <rFont val="Tahoma"/>
            <family val="2"/>
          </rPr>
          <t>Author:</t>
        </r>
        <r>
          <rPr>
            <sz val="9"/>
            <color indexed="81"/>
            <rFont val="Tahoma"/>
            <family val="2"/>
          </rPr>
          <t xml:space="preserve">
- Total is $33.37 trillion in 2000 (2000$) based on EMF-22 (IMAGE) and using market exchange rates not PPP.
- PAGE09 had a total of $63.2 trillion in 2008 (2005$) based on PPP from World Economic Outlook 2008, adjusted to $2005.
- EU and US match EMF-22 values. Other regions scaled by PAGE2002 proportions because they reflect 2000 base year. PAGE09 uses a base year of 2008 which would produce incorrrect scaling factors.</t>
        </r>
      </text>
    </comment>
    <comment ref="E23" authorId="0">
      <text>
        <r>
          <rPr>
            <b/>
            <sz val="9"/>
            <color indexed="81"/>
            <rFont val="Tahoma"/>
            <family val="2"/>
          </rPr>
          <t>Author:</t>
        </r>
        <r>
          <rPr>
            <sz val="9"/>
            <color indexed="81"/>
            <rFont val="Tahoma"/>
            <family val="2"/>
          </rPr>
          <t xml:space="preserve">
- Total is 6.13 billion in 2000 based on EMF-22 (IMAGE).
- PAGE09 had a total of 6,847 million based on UN figures (http://www.un.org/esa/population).
- EU and US match EMF-22 values. Other regions scaled by PAGE2002 proportions because they reflect 2000 base year. PAGE09 uses a base year of 2008 which would produce incorrrect scaling factors.</t>
        </r>
      </text>
    </comment>
    <comment ref="F23" authorId="0">
      <text>
        <r>
          <rPr>
            <b/>
            <sz val="9"/>
            <color indexed="81"/>
            <rFont val="Tahoma"/>
            <family val="2"/>
          </rPr>
          <t>Author:</t>
        </r>
        <r>
          <rPr>
            <sz val="9"/>
            <color indexed="81"/>
            <rFont val="Tahoma"/>
            <family val="2"/>
          </rPr>
          <t xml:space="preserve">
- Total is 30,724 Mtonnes in 2000 based on EMF-22 (IMAGE).
- PAGE09 had a total of 38,191 Mtonnes in 2008 based on SRES A1B scenario for 2000 plus 80% of rise to 2010.
- EU and US match EMF-22 values. Other regions scaled by PAGE2002 proportions because they reflect 2000 base year. PAGE09 uses a base year of 2008 which would produce incorrrect scaling factors.</t>
        </r>
      </text>
    </comment>
    <comment ref="G23" authorId="0">
      <text>
        <r>
          <rPr>
            <b/>
            <sz val="9"/>
            <color indexed="81"/>
            <rFont val="Tahoma"/>
            <family val="2"/>
          </rPr>
          <t>Note:</t>
        </r>
        <r>
          <rPr>
            <sz val="9"/>
            <color indexed="81"/>
            <rFont val="Tahoma"/>
            <family val="2"/>
          </rPr>
          <t xml:space="preserve">
Zeroed out and included in non-CO2 forcings</t>
        </r>
      </text>
    </comment>
    <comment ref="H23" authorId="0">
      <text>
        <r>
          <rPr>
            <b/>
            <sz val="9"/>
            <color indexed="81"/>
            <rFont val="Tahoma"/>
            <family val="2"/>
          </rPr>
          <t>Author:</t>
        </r>
        <r>
          <rPr>
            <sz val="9"/>
            <color indexed="81"/>
            <rFont val="Tahoma"/>
            <family val="2"/>
          </rPr>
          <t xml:space="preserve">
Zeroed out and included in non-CO2 forcings</t>
        </r>
      </text>
    </comment>
    <comment ref="I23" authorId="0">
      <text>
        <r>
          <rPr>
            <b/>
            <sz val="9"/>
            <color indexed="81"/>
            <rFont val="Tahoma"/>
            <family val="2"/>
          </rPr>
          <t>Author:</t>
        </r>
        <r>
          <rPr>
            <sz val="9"/>
            <color indexed="81"/>
            <rFont val="Tahoma"/>
            <family val="2"/>
          </rPr>
          <t xml:space="preserve">
Zeroed out and included in non-CO2 forcings</t>
        </r>
      </text>
    </comment>
    <comment ref="J23" authorId="0">
      <text>
        <r>
          <rPr>
            <b/>
            <sz val="9"/>
            <color indexed="81"/>
            <rFont val="Tahoma"/>
            <family val="2"/>
          </rPr>
          <t>Author:</t>
        </r>
        <r>
          <rPr>
            <sz val="9"/>
            <color indexed="81"/>
            <rFont val="Tahoma"/>
            <family val="2"/>
          </rPr>
          <t xml:space="preserve">
- Total and regional split from PAGE2002 for 2000 
- PAGE09 added 80% of A1B scenario rise to 2008.</t>
        </r>
      </text>
    </comment>
    <comment ref="K23" authorId="0">
      <text>
        <r>
          <rPr>
            <b/>
            <sz val="9"/>
            <color indexed="81"/>
            <rFont val="Tahoma"/>
            <family val="2"/>
          </rPr>
          <t>Author:</t>
        </r>
        <r>
          <rPr>
            <sz val="9"/>
            <color indexed="81"/>
            <rFont val="Tahoma"/>
            <family val="2"/>
          </rPr>
          <t xml:space="preserve">
As in PAGE2002.
Middle of range from IPCC TAR WGI, volcanoes and oceans, p296,averaged across the globe. Confirmed by implied range of 25 - 36 TgS for natural emissions in AR4 WG1, ch2, p160</t>
        </r>
      </text>
    </comment>
    <comment ref="L23" authorId="0">
      <text>
        <r>
          <rPr>
            <b/>
            <sz val="9"/>
            <color indexed="81"/>
            <rFont val="Tahoma"/>
            <family val="2"/>
          </rPr>
          <t>Author:</t>
        </r>
        <r>
          <rPr>
            <sz val="9"/>
            <color indexed="81"/>
            <rFont val="Tahoma"/>
            <family val="2"/>
          </rPr>
          <t xml:space="preserve">
From figure 3.9 of IPCC AR4 WG1 p 250. Consistent with global mean temperature rise of 0.75 degC.</t>
        </r>
      </text>
    </comment>
    <comment ref="M23" authorId="0">
      <text>
        <r>
          <rPr>
            <b/>
            <sz val="9"/>
            <color indexed="81"/>
            <rFont val="Tahoma"/>
            <family val="2"/>
          </rPr>
          <t>Author:</t>
        </r>
        <r>
          <rPr>
            <sz val="9"/>
            <color indexed="81"/>
            <rFont val="Tahoma"/>
            <family val="2"/>
          </rPr>
          <t xml:space="preserve">
Effective absolute latitude of region. From examination of world maps.</t>
        </r>
      </text>
    </comment>
    <comment ref="A31" authorId="0">
      <text>
        <r>
          <rPr>
            <b/>
            <sz val="9"/>
            <color indexed="81"/>
            <rFont val="Tahoma"/>
            <family val="2"/>
          </rPr>
          <t>Author:</t>
        </r>
        <r>
          <rPr>
            <sz val="9"/>
            <color indexed="81"/>
            <rFont val="Tahoma"/>
            <family val="2"/>
          </rPr>
          <t xml:space="preserve">
includes Antarctica</t>
        </r>
      </text>
    </comment>
    <comment ref="A34" authorId="0">
      <text>
        <r>
          <rPr>
            <b/>
            <sz val="9"/>
            <color indexed="81"/>
            <rFont val="Tahoma"/>
            <family val="2"/>
          </rPr>
          <t>Author:</t>
        </r>
        <r>
          <rPr>
            <sz val="9"/>
            <color indexed="81"/>
            <rFont val="Tahoma"/>
            <family val="2"/>
          </rPr>
          <t xml:space="preserve">
- Based on EMF-22 (IMAGE). 
- EU and US match EMF-22 growth rates. Other regions base on regional GDP scaled by PAGE2002 proportions (to reflect 2000 base year). This produces the same growth rate for each region (except EU and US), but this is what was done in first SCC exercise.
- PAGE09 used the A1 (AIM)  marker scenario to 2100, SRES Appendix VII, adapted to ppp rates as shown in 'market and ppp rates_A1B.xls'. Then all regions at world average for 2080-2100.
</t>
        </r>
      </text>
    </comment>
    <comment ref="A45" authorId="0">
      <text>
        <r>
          <rPr>
            <b/>
            <sz val="9"/>
            <color indexed="81"/>
            <rFont val="Tahoma"/>
            <family val="2"/>
          </rPr>
          <t>Author:</t>
        </r>
        <r>
          <rPr>
            <sz val="9"/>
            <color indexed="81"/>
            <rFont val="Tahoma"/>
            <family val="2"/>
          </rPr>
          <t xml:space="preserve">
- Based on EMF-22 (IMAGE). 
- EU and US match EMF-22 growth rates. Other regions base on regional GDP scaled by PAGE2002 proportions (to reflect 2000 base year). This produces the same growth rate for each region (except EU and US), but this is what was done in first SCC exercise.
- PAGE09 used the A1B scenario up to 2100. Then all regions at zero. http://www.iiasa.ac.at/Research/POP/IPCC/ipcc_sres.html
See scena2populationtotals.xls</t>
        </r>
      </text>
    </comment>
    <comment ref="A56" authorId="0">
      <text>
        <r>
          <rPr>
            <b/>
            <sz val="9"/>
            <color indexed="81"/>
            <rFont val="Tahoma"/>
            <family val="2"/>
          </rPr>
          <t>Author:</t>
        </r>
        <r>
          <rPr>
            <sz val="9"/>
            <color indexed="81"/>
            <rFont val="Tahoma"/>
            <family val="2"/>
          </rPr>
          <t xml:space="preserve">
Consumption discount rates for costs.  Only used if equity switch for costs is set to zero.
Discount rates are ptp + elasticity of utility*per capita growth rates.</t>
        </r>
      </text>
    </comment>
    <comment ref="A67" authorId="0">
      <text>
        <r>
          <rPr>
            <b/>
            <sz val="9"/>
            <color indexed="81"/>
            <rFont val="Tahoma"/>
            <family val="2"/>
          </rPr>
          <t>Author:</t>
        </r>
        <r>
          <rPr>
            <sz val="9"/>
            <color indexed="81"/>
            <rFont val="Tahoma"/>
            <family val="2"/>
          </rPr>
          <t xml:space="preserve">
A1B marker scenario values re-based to 2008, from PAGE2002_A1B calibration corrected.xls.
</t>
        </r>
      </text>
    </comment>
    <comment ref="B104" authorId="0">
      <text>
        <r>
          <rPr>
            <b/>
            <sz val="9"/>
            <color indexed="81"/>
            <rFont val="Tahoma"/>
            <family val="2"/>
          </rPr>
          <t>Author:</t>
        </r>
        <r>
          <rPr>
            <sz val="9"/>
            <color indexed="81"/>
            <rFont val="Tahoma"/>
            <family val="2"/>
          </rPr>
          <t xml:space="preserve">
- Non-CO2 radiative forcings in 2000, excluding sulfates.
- PAGE09 used SRES A1B scenario Trop O3, BC Aerosols, OC aerosols, CFCs and HCFCs for 2008.</t>
        </r>
      </text>
    </comment>
  </commentList>
</comments>
</file>

<file path=xl/comments2.xml><?xml version="1.0" encoding="utf-8"?>
<comments xmlns="http://schemas.openxmlformats.org/spreadsheetml/2006/main">
  <authors>
    <author>Author</author>
  </authors>
  <commentList>
    <comment ref="G4"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5"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6" authorId="0">
      <text>
        <r>
          <rPr>
            <b/>
            <sz val="9"/>
            <color indexed="81"/>
            <rFont val="Tahoma"/>
            <family val="2"/>
          </rPr>
          <t>Author:</t>
        </r>
        <r>
          <rPr>
            <sz val="9"/>
            <color indexed="81"/>
            <rFont val="Tahoma"/>
            <family val="2"/>
          </rPr>
          <t xml:space="preserve">
Adapted slightly from IPCC 4AR WGI p749, to make SENS compatible with current thinking.</t>
        </r>
      </text>
    </comment>
    <comment ref="G7" authorId="0">
      <text>
        <r>
          <rPr>
            <b/>
            <sz val="9"/>
            <color indexed="81"/>
            <rFont val="Tahoma"/>
            <family val="2"/>
          </rPr>
          <t>Author:</t>
        </r>
        <r>
          <rPr>
            <sz val="9"/>
            <color indexed="81"/>
            <rFont val="Tahoma"/>
            <family val="2"/>
          </rPr>
          <t xml:space="preserve">
Matches size and range of feedback from Friedlingstein et al.</t>
        </r>
      </text>
    </comment>
    <comment ref="G8" authorId="0">
      <text>
        <r>
          <rPr>
            <b/>
            <sz val="9"/>
            <color indexed="81"/>
            <rFont val="Tahoma"/>
            <family val="2"/>
          </rPr>
          <t>Author:</t>
        </r>
        <r>
          <rPr>
            <sz val="9"/>
            <color indexed="81"/>
            <rFont val="Tahoma"/>
            <family val="2"/>
          </rPr>
          <t xml:space="preserve">
Matches size and range of feedback from vanVuuren et al.</t>
        </r>
      </text>
    </comment>
    <comment ref="G9" authorId="0">
      <text>
        <r>
          <rPr>
            <b/>
            <sz val="9"/>
            <color indexed="81"/>
            <rFont val="Tahoma"/>
            <family val="2"/>
          </rPr>
          <t>Author:</t>
        </r>
        <r>
          <rPr>
            <sz val="9"/>
            <color indexed="81"/>
            <rFont val="Tahoma"/>
            <family val="2"/>
          </rPr>
          <t xml:space="preserve">
IPCC AR4 WG1 table S8.1</t>
        </r>
      </text>
    </comment>
    <comment ref="G10" authorId="0">
      <text>
        <r>
          <rPr>
            <b/>
            <sz val="9"/>
            <color indexed="81"/>
            <rFont val="Tahoma"/>
            <family val="2"/>
          </rPr>
          <t>Author:</t>
        </r>
        <r>
          <rPr>
            <sz val="9"/>
            <color indexed="81"/>
            <rFont val="Tahoma"/>
            <family val="2"/>
          </rPr>
          <t xml:space="preserve">
IPCC AR4, WGI, ch10, figure 10.8 </t>
        </r>
      </text>
    </comment>
    <comment ref="G11" authorId="0">
      <text>
        <r>
          <rPr>
            <b/>
            <sz val="9"/>
            <color indexed="81"/>
            <rFont val="Tahoma"/>
            <family val="2"/>
          </rPr>
          <t>Author:</t>
        </r>
        <r>
          <rPr>
            <sz val="9"/>
            <color indexed="81"/>
            <rFont val="Tahoma"/>
            <family val="2"/>
          </rPr>
          <t xml:space="preserve">
IPCC TAR WGI, p8-9.
Changed units from PAGE2002, but the same effect.</t>
        </r>
      </text>
    </comment>
    <comment ref="G12" authorId="0">
      <text>
        <r>
          <rPr>
            <b/>
            <sz val="9"/>
            <color indexed="81"/>
            <rFont val="Tahoma"/>
            <family val="2"/>
          </rPr>
          <t>Author:</t>
        </r>
        <r>
          <rPr>
            <sz val="9"/>
            <color indexed="81"/>
            <rFont val="Tahoma"/>
            <family val="2"/>
          </rPr>
          <t xml:space="preserve">
To match base year global mean forcing of 0 to -2 W/m2, with a most likely value of -1 W/m2 from IPCC TAR WGI, p8-9.
Changed units from PAGE2002, but the same effect.</t>
        </r>
      </text>
    </comment>
    <comment ref="G13" authorId="0">
      <text>
        <r>
          <rPr>
            <b/>
            <sz val="9"/>
            <color indexed="81"/>
            <rFont val="Tahoma"/>
            <family val="2"/>
          </rPr>
          <t>Author:</t>
        </r>
        <r>
          <rPr>
            <sz val="9"/>
            <color indexed="81"/>
            <rFont val="Tahoma"/>
            <family val="2"/>
          </rPr>
          <t xml:space="preserve">
From IPCC AR4 WGI fig 6.10</t>
        </r>
      </text>
    </comment>
    <comment ref="G14" authorId="0">
      <text>
        <r>
          <rPr>
            <b/>
            <sz val="9"/>
            <color indexed="81"/>
            <rFont val="Tahoma"/>
            <family val="2"/>
          </rPr>
          <t>Author:</t>
        </r>
        <r>
          <rPr>
            <sz val="9"/>
            <color indexed="81"/>
            <rFont val="Tahoma"/>
            <family val="2"/>
          </rPr>
          <t xml:space="preserve">
Consistent with Grinsted et al, 2009.</t>
        </r>
      </text>
    </comment>
    <comment ref="G15" authorId="0">
      <text>
        <r>
          <rPr>
            <b/>
            <sz val="9"/>
            <color indexed="81"/>
            <rFont val="Tahoma"/>
            <family val="2"/>
          </rPr>
          <t>Author:</t>
        </r>
        <r>
          <rPr>
            <sz val="9"/>
            <color indexed="81"/>
            <rFont val="Tahoma"/>
            <family val="2"/>
          </rPr>
          <t xml:space="preserve">
Consistent with Grinsted et al, 2009.</t>
        </r>
      </text>
    </comment>
    <comment ref="G16" authorId="0">
      <text>
        <r>
          <rPr>
            <b/>
            <sz val="9"/>
            <color indexed="81"/>
            <rFont val="Tahoma"/>
            <family val="2"/>
          </rPr>
          <t>Author:</t>
        </r>
        <r>
          <rPr>
            <sz val="9"/>
            <color indexed="81"/>
            <rFont val="Tahoma"/>
            <family val="2"/>
          </rPr>
          <t xml:space="preserve">
Consistent with Grinsted et al, 2009.</t>
        </r>
      </text>
    </comment>
    <comment ref="G17" authorId="0">
      <text>
        <r>
          <rPr>
            <b/>
            <sz val="9"/>
            <color indexed="81"/>
            <rFont val="Tahoma"/>
            <family val="2"/>
          </rPr>
          <t>Author:</t>
        </r>
        <r>
          <rPr>
            <sz val="9"/>
            <color indexed="81"/>
            <rFont val="Tahoma"/>
            <family val="2"/>
          </rPr>
          <t xml:space="preserve">
Reduced from PAGE2002, to make SENS distribution compatible with current thinking.</t>
        </r>
      </text>
    </comment>
    <comment ref="C18" authorId="0">
      <text>
        <r>
          <rPr>
            <b/>
            <sz val="9"/>
            <color indexed="81"/>
            <rFont val="Tahoma"/>
            <family val="2"/>
          </rPr>
          <t>Author:</t>
        </r>
        <r>
          <rPr>
            <sz val="9"/>
            <color indexed="81"/>
            <rFont val="Tahoma"/>
            <family val="2"/>
          </rPr>
          <t xml:space="preserve">
Based on Roe and Baker (Science 2007)
pdf = 1/(1-x) with x normally distributed
Constrained to match IPCC values
  mode = 3
  density between 1.5 and 4 = 66%
Truncated at 10 degrees.</t>
        </r>
      </text>
    </comment>
    <comment ref="G21" authorId="0">
      <text>
        <r>
          <rPr>
            <b/>
            <sz val="9"/>
            <color indexed="81"/>
            <rFont val="Tahoma"/>
            <family val="2"/>
          </rPr>
          <t>Author:</t>
        </r>
        <r>
          <rPr>
            <sz val="9"/>
            <color indexed="81"/>
            <rFont val="Tahoma"/>
            <family val="2"/>
          </rPr>
          <t xml:space="preserve">
From Ackerman et al</t>
        </r>
      </text>
    </comment>
    <comment ref="G22" authorId="0">
      <text>
        <r>
          <rPr>
            <b/>
            <sz val="9"/>
            <color indexed="81"/>
            <rFont val="Tahoma"/>
            <family val="2"/>
          </rPr>
          <t>Author:</t>
        </r>
        <r>
          <rPr>
            <sz val="9"/>
            <color indexed="81"/>
            <rFont val="Tahoma"/>
            <family val="2"/>
          </rPr>
          <t xml:space="preserve">
From Ackerman et al</t>
        </r>
      </text>
    </comment>
    <comment ref="G26" authorId="0">
      <text>
        <r>
          <rPr>
            <b/>
            <sz val="9"/>
            <color indexed="81"/>
            <rFont val="Tahoma"/>
            <family val="2"/>
          </rPr>
          <t>Author:</t>
        </r>
        <r>
          <rPr>
            <sz val="9"/>
            <color indexed="81"/>
            <rFont val="Tahoma"/>
            <family val="2"/>
          </rPr>
          <t xml:space="preserve">
From Nicholls et al simulated in SL rise impacts.xls</t>
        </r>
      </text>
    </comment>
    <comment ref="G27" authorId="0">
      <text>
        <r>
          <rPr>
            <b/>
            <sz val="9"/>
            <color indexed="81"/>
            <rFont val="Tahoma"/>
            <family val="2"/>
          </rPr>
          <t>Author:</t>
        </r>
        <r>
          <rPr>
            <sz val="9"/>
            <color indexed="81"/>
            <rFont val="Tahoma"/>
            <family val="2"/>
          </rPr>
          <t xml:space="preserve">
Approximate best guess for a doubling of CO2 concentration.</t>
        </r>
      </text>
    </comment>
    <comment ref="G28" authorId="0">
      <text>
        <r>
          <rPr>
            <b/>
            <sz val="9"/>
            <color indexed="81"/>
            <rFont val="Tahoma"/>
            <family val="2"/>
          </rPr>
          <t>Author:</t>
        </r>
        <r>
          <rPr>
            <sz val="9"/>
            <color indexed="81"/>
            <rFont val="Tahoma"/>
            <family val="2"/>
          </rPr>
          <t xml:space="preserve">
From Nicholls et al simulated in SL rise impacts.xls</t>
        </r>
      </text>
    </comment>
    <comment ref="G29" authorId="0">
      <text>
        <r>
          <rPr>
            <b/>
            <sz val="9"/>
            <color indexed="81"/>
            <rFont val="Tahoma"/>
            <family val="2"/>
          </rPr>
          <t>Author:</t>
        </r>
        <r>
          <rPr>
            <sz val="9"/>
            <color indexed="81"/>
            <rFont val="Tahoma"/>
            <family val="2"/>
          </rPr>
          <t xml:space="preserve">
From Nicholls et al simulated in SL rise impacts.xls</t>
        </r>
      </text>
    </comment>
    <comment ref="G30" authorId="0">
      <text>
        <r>
          <rPr>
            <b/>
            <sz val="9"/>
            <color indexed="81"/>
            <rFont val="Tahoma"/>
            <family val="2"/>
          </rPr>
          <t>Author:</t>
        </r>
        <r>
          <rPr>
            <sz val="9"/>
            <color indexed="81"/>
            <rFont val="Tahoma"/>
            <family val="2"/>
          </rPr>
          <t xml:space="preserve">
From Nicholls et al simulated in SL rise impacts.xls</t>
        </r>
      </text>
    </comment>
    <comment ref="G31" authorId="0">
      <text>
        <r>
          <rPr>
            <b/>
            <sz val="9"/>
            <color indexed="81"/>
            <rFont val="Tahoma"/>
            <family val="2"/>
          </rPr>
          <t>Author:</t>
        </r>
        <r>
          <rPr>
            <sz val="9"/>
            <color indexed="81"/>
            <rFont val="Tahoma"/>
            <family val="2"/>
          </rPr>
          <t xml:space="preserve">
From Nicholls et al simulated in SL rise impacts.xls</t>
        </r>
      </text>
    </comment>
    <comment ref="G32" authorId="0">
      <text>
        <r>
          <rPr>
            <b/>
            <sz val="9"/>
            <color indexed="81"/>
            <rFont val="Tahoma"/>
            <family val="2"/>
          </rPr>
          <t>Author:</t>
        </r>
        <r>
          <rPr>
            <sz val="9"/>
            <color indexed="81"/>
            <rFont val="Tahoma"/>
            <family val="2"/>
          </rPr>
          <t xml:space="preserve">
Assumed small. Upper end of range from FUND in Warren et al, 2007.</t>
        </r>
      </text>
    </comment>
    <comment ref="G33"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4" authorId="0">
      <text>
        <r>
          <rPr>
            <b/>
            <sz val="9"/>
            <color indexed="81"/>
            <rFont val="Tahoma"/>
            <family val="2"/>
          </rPr>
          <t>Author:</t>
        </r>
        <r>
          <rPr>
            <sz val="9"/>
            <color indexed="81"/>
            <rFont val="Tahoma"/>
            <family val="2"/>
          </rPr>
          <t xml:space="preserve">
From CCC and Ackerman et al.</t>
        </r>
      </text>
    </comment>
    <comment ref="G35" authorId="0">
      <text>
        <r>
          <rPr>
            <b/>
            <sz val="9"/>
            <color indexed="81"/>
            <rFont val="Tahoma"/>
            <family val="2"/>
          </rPr>
          <t>Author:</t>
        </r>
        <r>
          <rPr>
            <sz val="9"/>
            <color indexed="81"/>
            <rFont val="Tahoma"/>
            <family val="2"/>
          </rPr>
          <t xml:space="preserve">
Assume a bit less sensitive than sea level</t>
        </r>
      </text>
    </comment>
    <comment ref="G36" authorId="0">
      <text>
        <r>
          <rPr>
            <b/>
            <sz val="9"/>
            <color indexed="81"/>
            <rFont val="Tahoma"/>
            <family val="2"/>
          </rPr>
          <t>Author:</t>
        </r>
        <r>
          <rPr>
            <sz val="9"/>
            <color indexed="81"/>
            <rFont val="Tahoma"/>
            <family val="2"/>
          </rPr>
          <t xml:space="preserve">
Possibility of small benefit from health.</t>
        </r>
      </text>
    </comment>
    <comment ref="G37"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8" authorId="0">
      <text>
        <r>
          <rPr>
            <b/>
            <sz val="9"/>
            <color indexed="81"/>
            <rFont val="Tahoma"/>
            <family val="2"/>
          </rPr>
          <t>Author:</t>
        </r>
        <r>
          <rPr>
            <sz val="9"/>
            <color indexed="81"/>
            <rFont val="Tahoma"/>
            <family val="2"/>
          </rPr>
          <t xml:space="preserve">
From CCC and Ackerman et al.</t>
        </r>
      </text>
    </comment>
    <comment ref="G39" authorId="0">
      <text>
        <r>
          <rPr>
            <b/>
            <sz val="9"/>
            <color indexed="81"/>
            <rFont val="Tahoma"/>
            <family val="2"/>
          </rPr>
          <t>Author:</t>
        </r>
        <r>
          <rPr>
            <sz val="9"/>
            <color indexed="81"/>
            <rFont val="Tahoma"/>
            <family val="2"/>
          </rPr>
          <t xml:space="preserve">
WTP for ecosystems higher at higher GDP/cap. Assume mirror image of economic.</t>
        </r>
      </text>
    </comment>
    <comment ref="G40" authorId="0">
      <text>
        <r>
          <rPr>
            <b/>
            <sz val="9"/>
            <color indexed="81"/>
            <rFont val="Tahoma"/>
            <family val="2"/>
          </rPr>
          <t>Author:</t>
        </r>
        <r>
          <rPr>
            <sz val="9"/>
            <color indexed="81"/>
            <rFont val="Tahoma"/>
            <family val="2"/>
          </rPr>
          <t xml:space="preserve">
Slightly increased from PAGE2002. Upper end from Nordhaus assumption.</t>
        </r>
      </text>
    </comment>
    <comment ref="G41" authorId="0">
      <text>
        <r>
          <rPr>
            <b/>
            <sz val="9"/>
            <color indexed="81"/>
            <rFont val="Tahoma"/>
            <family val="2"/>
          </rPr>
          <t>Author:</t>
        </r>
        <r>
          <rPr>
            <sz val="9"/>
            <color indexed="81"/>
            <rFont val="Tahoma"/>
            <family val="2"/>
          </rPr>
          <t xml:space="preserve">
Assumed same as economic impacts.</t>
        </r>
      </text>
    </comment>
    <comment ref="G42" authorId="0">
      <text>
        <r>
          <rPr>
            <b/>
            <sz val="9"/>
            <color indexed="81"/>
            <rFont val="Tahoma"/>
            <family val="2"/>
          </rPr>
          <t>Author:</t>
        </r>
        <r>
          <rPr>
            <sz val="9"/>
            <color indexed="81"/>
            <rFont val="Tahoma"/>
            <family val="2"/>
          </rPr>
          <t xml:space="preserve">
Broad range to cover different types of discontinuity.</t>
        </r>
      </text>
    </comment>
    <comment ref="G43" authorId="0">
      <text>
        <r>
          <rPr>
            <b/>
            <sz val="9"/>
            <color indexed="81"/>
            <rFont val="Tahoma"/>
            <family val="2"/>
          </rPr>
          <t>Author:</t>
        </r>
        <r>
          <rPr>
            <sz val="9"/>
            <color indexed="81"/>
            <rFont val="Tahoma"/>
            <family val="2"/>
          </rPr>
          <t xml:space="preserve">
Broad range to cover variety of possibilities for sensitivity to climate.</t>
        </r>
      </text>
    </comment>
    <comment ref="G44" authorId="0">
      <text>
        <r>
          <rPr>
            <b/>
            <sz val="9"/>
            <color indexed="81"/>
            <rFont val="Tahoma"/>
            <family val="2"/>
          </rPr>
          <t>Author:</t>
        </r>
        <r>
          <rPr>
            <sz val="9"/>
            <color indexed="81"/>
            <rFont val="Tahoma"/>
            <family val="2"/>
          </rPr>
          <t xml:space="preserve">
From Weitzman, which has 100 to 1000 times per capita annual consumption. </t>
        </r>
      </text>
    </comment>
    <comment ref="G45" authorId="0">
      <text>
        <r>
          <rPr>
            <b/>
            <sz val="9"/>
            <color indexed="81"/>
            <rFont val="Tahoma"/>
            <family val="2"/>
          </rPr>
          <t>Author:</t>
        </r>
        <r>
          <rPr>
            <sz val="9"/>
            <color indexed="81"/>
            <rFont val="Tahoma"/>
            <family val="2"/>
          </rPr>
          <t xml:space="preserve">
From Nicholls et al simulated in SL rise impacts.xls decreased slightly for other impacts than sea level.</t>
        </r>
      </text>
    </comment>
    <comment ref="G46" authorId="0">
      <text>
        <r>
          <rPr>
            <b/>
            <sz val="9"/>
            <color indexed="81"/>
            <rFont val="Tahoma"/>
            <family val="2"/>
          </rPr>
          <t>Author:</t>
        </r>
        <r>
          <rPr>
            <sz val="9"/>
            <color indexed="81"/>
            <rFont val="Tahoma"/>
            <family val="2"/>
          </rPr>
          <t xml:space="preserve">
From Nicholls et al simulated in SL rise impacts.xls</t>
        </r>
      </text>
    </comment>
    <comment ref="G47" authorId="0">
      <text>
        <r>
          <rPr>
            <b/>
            <sz val="9"/>
            <color indexed="81"/>
            <rFont val="Tahoma"/>
            <family val="2"/>
          </rPr>
          <t>Author:</t>
        </r>
        <r>
          <rPr>
            <sz val="9"/>
            <color indexed="81"/>
            <rFont val="Tahoma"/>
            <family val="2"/>
          </rPr>
          <t xml:space="preserve">
From Nicholls et al simulated in SL rise impacts.xls</t>
        </r>
      </text>
    </comment>
    <comment ref="G48" authorId="0">
      <text>
        <r>
          <rPr>
            <b/>
            <sz val="9"/>
            <color indexed="81"/>
            <rFont val="Tahoma"/>
            <family val="2"/>
          </rPr>
          <t>Author:</t>
        </r>
        <r>
          <rPr>
            <sz val="9"/>
            <color indexed="81"/>
            <rFont val="Tahoma"/>
            <family val="2"/>
          </rPr>
          <t xml:space="preserve">
From Nicholls et al simulated in SL rise impacts.xls</t>
        </r>
      </text>
    </comment>
    <comment ref="G49" authorId="0">
      <text>
        <r>
          <rPr>
            <b/>
            <sz val="9"/>
            <color indexed="81"/>
            <rFont val="Tahoma"/>
            <family val="2"/>
          </rPr>
          <t>Author:</t>
        </r>
        <r>
          <rPr>
            <sz val="9"/>
            <color indexed="81"/>
            <rFont val="Tahoma"/>
            <family val="2"/>
          </rPr>
          <t xml:space="preserve">
From Nicholls et al simulated in SL rise impacts.xls increased to allow for high existing temp.</t>
        </r>
      </text>
    </comment>
    <comment ref="G50" authorId="0">
      <text>
        <r>
          <rPr>
            <b/>
            <sz val="9"/>
            <color indexed="81"/>
            <rFont val="Tahoma"/>
            <family val="2"/>
          </rPr>
          <t>Author:</t>
        </r>
        <r>
          <rPr>
            <sz val="9"/>
            <color indexed="81"/>
            <rFont val="Tahoma"/>
            <family val="2"/>
          </rPr>
          <t xml:space="preserve">
From Nicholls et al simulated in SL rise impacts.xls increased for other impacts than sea level.</t>
        </r>
      </text>
    </comment>
    <comment ref="G51" authorId="0">
      <text>
        <r>
          <rPr>
            <b/>
            <sz val="9"/>
            <color indexed="81"/>
            <rFont val="Tahoma"/>
            <family val="2"/>
          </rPr>
          <t>Author:</t>
        </r>
        <r>
          <rPr>
            <sz val="9"/>
            <color indexed="81"/>
            <rFont val="Tahoma"/>
            <family val="2"/>
          </rPr>
          <t xml:space="preserve">
From Nicholls et al simulated in SL rise impacts.xls</t>
        </r>
      </text>
    </comment>
    <comment ref="G54" authorId="0">
      <text>
        <r>
          <rPr>
            <b/>
            <sz val="9"/>
            <color indexed="81"/>
            <rFont val="Tahoma"/>
            <family val="2"/>
          </rPr>
          <t>Author:</t>
        </r>
        <r>
          <rPr>
            <sz val="9"/>
            <color indexed="81"/>
            <rFont val="Tahoma"/>
            <family val="2"/>
          </rPr>
          <t xml:space="preserve">
Calibrated to coastal costs in IIED report.</t>
        </r>
      </text>
    </comment>
    <comment ref="G55" authorId="0">
      <text>
        <r>
          <rPr>
            <b/>
            <sz val="9"/>
            <color indexed="81"/>
            <rFont val="Tahoma"/>
            <family val="2"/>
          </rPr>
          <t>Author:</t>
        </r>
        <r>
          <rPr>
            <sz val="9"/>
            <color indexed="81"/>
            <rFont val="Tahoma"/>
            <family val="2"/>
          </rPr>
          <t xml:space="preserve">
Calibrated to coastal costs in IIED report.</t>
        </r>
      </text>
    </comment>
    <comment ref="G56"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7"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8" authorId="0">
      <text>
        <r>
          <rPr>
            <b/>
            <sz val="9"/>
            <color indexed="81"/>
            <rFont val="Tahoma"/>
            <family val="2"/>
          </rPr>
          <t>Author:</t>
        </r>
        <r>
          <rPr>
            <sz val="9"/>
            <color indexed="81"/>
            <rFont val="Tahoma"/>
            <family val="2"/>
          </rPr>
          <t xml:space="preserve">
Calibrated to ecosystem costs in IIED report.</t>
        </r>
      </text>
    </comment>
    <comment ref="G59" authorId="0">
      <text>
        <r>
          <rPr>
            <b/>
            <sz val="9"/>
            <color indexed="81"/>
            <rFont val="Tahoma"/>
            <family val="2"/>
          </rPr>
          <t>Author:</t>
        </r>
        <r>
          <rPr>
            <sz val="9"/>
            <color indexed="81"/>
            <rFont val="Tahoma"/>
            <family val="2"/>
          </rPr>
          <t xml:space="preserve">
Calibrated to ecosystem costs in IIED report.</t>
        </r>
      </text>
    </comment>
    <comment ref="G60" authorId="0">
      <text>
        <r>
          <rPr>
            <b/>
            <sz val="9"/>
            <color indexed="81"/>
            <rFont val="Tahoma"/>
            <family val="2"/>
          </rPr>
          <t>Author:</t>
        </r>
        <r>
          <rPr>
            <sz val="9"/>
            <color indexed="81"/>
            <rFont val="Tahoma"/>
            <family val="2"/>
          </rPr>
          <t xml:space="preserve">
All regional weights assumed the same as impact weights.</t>
        </r>
      </text>
    </comment>
    <comment ref="G70" authorId="0">
      <text>
        <r>
          <rPr>
            <b/>
            <sz val="9"/>
            <color indexed="81"/>
            <rFont val="Tahoma"/>
            <family val="2"/>
          </rPr>
          <t>Author:</t>
        </r>
        <r>
          <rPr>
            <sz val="9"/>
            <color indexed="81"/>
            <rFont val="Tahoma"/>
            <family val="2"/>
          </rPr>
          <t xml:space="preserve">
Approximate range of emissions from A1 scenarios.
IPCC TAR WGI p 801.</t>
        </r>
      </text>
    </comment>
    <comment ref="G71" authorId="0">
      <text>
        <r>
          <rPr>
            <b/>
            <sz val="9"/>
            <color indexed="81"/>
            <rFont val="Tahoma"/>
            <family val="2"/>
          </rPr>
          <t>Author:</t>
        </r>
        <r>
          <rPr>
            <sz val="9"/>
            <color indexed="81"/>
            <rFont val="Tahoma"/>
            <family val="2"/>
          </rPr>
          <t xml:space="preserve">
All abatment costs from McKinsey, GAINS, GLOCAF, MIT and EU DG Environment.</t>
        </r>
      </text>
    </comment>
    <comment ref="G122" authorId="0">
      <text>
        <r>
          <rPr>
            <b/>
            <sz val="9"/>
            <color indexed="81"/>
            <rFont val="Tahoma"/>
            <family val="2"/>
          </rPr>
          <t>Author:</t>
        </r>
        <r>
          <rPr>
            <sz val="9"/>
            <color indexed="81"/>
            <rFont val="Tahoma"/>
            <family val="2"/>
          </rPr>
          <t xml:space="preserve">
Assumed to reduce as free cutbacks are taken up.</t>
        </r>
      </text>
    </comment>
    <comment ref="G124" authorId="0">
      <text>
        <r>
          <rPr>
            <b/>
            <sz val="9"/>
            <color indexed="81"/>
            <rFont val="Tahoma"/>
            <family val="2"/>
          </rPr>
          <t>Author:</t>
        </r>
        <r>
          <rPr>
            <sz val="9"/>
            <color indexed="81"/>
            <rFont val="Tahoma"/>
            <family val="2"/>
          </rPr>
          <t xml:space="preserve">
Eventually becomes possible to cutback more than 100% of emissions with reforestation etc.</t>
        </r>
      </text>
    </comment>
    <comment ref="G126" authorId="0">
      <text>
        <r>
          <rPr>
            <b/>
            <sz val="9"/>
            <color indexed="81"/>
            <rFont val="Tahoma"/>
            <family val="2"/>
          </rPr>
          <t>Author:</t>
        </r>
        <r>
          <rPr>
            <sz val="9"/>
            <color indexed="81"/>
            <rFont val="Tahoma"/>
            <family val="2"/>
          </rPr>
          <t xml:space="preserve">
Assumed to reduce as free cutbacks are taken up.</t>
        </r>
      </text>
    </comment>
    <comment ref="B128"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B129"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G129" authorId="0">
      <text>
        <r>
          <rPr>
            <b/>
            <sz val="9"/>
            <color indexed="81"/>
            <rFont val="Tahoma"/>
            <family val="2"/>
          </rPr>
          <t>Author:</t>
        </r>
        <r>
          <rPr>
            <sz val="9"/>
            <color indexed="81"/>
            <rFont val="Tahoma"/>
            <family val="2"/>
          </rPr>
          <t xml:space="preserve">
Upper end of range from GLOCAF.</t>
        </r>
      </text>
    </comment>
    <comment ref="B131" authorId="0">
      <text>
        <r>
          <rPr>
            <sz val="9"/>
            <color indexed="81"/>
            <rFont val="Tahoma"/>
            <family val="2"/>
          </rPr>
          <t>Proportional drop in costs for a doubling of experience</t>
        </r>
      </text>
    </comment>
    <comment ref="G131" authorId="0">
      <text>
        <r>
          <rPr>
            <b/>
            <sz val="9"/>
            <color indexed="81"/>
            <rFont val="Tahoma"/>
            <family val="2"/>
          </rPr>
          <t>Author:</t>
        </r>
        <r>
          <rPr>
            <sz val="9"/>
            <color indexed="81"/>
            <rFont val="Tahoma"/>
            <family val="2"/>
          </rPr>
          <t xml:space="preserve">
Consistent with other energy sector learning rates.</t>
        </r>
      </text>
    </comment>
    <comment ref="G133" authorId="0">
      <text>
        <r>
          <rPr>
            <b/>
            <sz val="9"/>
            <color indexed="81"/>
            <rFont val="Tahoma"/>
            <family val="2"/>
          </rPr>
          <t>Author:</t>
        </r>
        <r>
          <rPr>
            <sz val="9"/>
            <color indexed="81"/>
            <rFont val="Tahoma"/>
            <family val="2"/>
          </rPr>
          <t xml:space="preserve">
Mode reduces costs by 1/3 in 200 years regardless of experience. Fairly conservative.</t>
        </r>
      </text>
    </comment>
    <comment ref="G135" authorId="0">
      <text>
        <r>
          <rPr>
            <b/>
            <sz val="9"/>
            <color indexed="81"/>
            <rFont val="Tahoma"/>
            <family val="2"/>
          </rPr>
          <t>Author:</t>
        </r>
        <r>
          <rPr>
            <sz val="9"/>
            <color indexed="81"/>
            <rFont val="Tahoma"/>
            <family val="2"/>
          </rPr>
          <t xml:space="preserve">
All costs are fully equity weighted.</t>
        </r>
      </text>
    </comment>
  </commentList>
</comments>
</file>

<file path=xl/comments3.xml><?xml version="1.0" encoding="utf-8"?>
<comments xmlns="http://schemas.openxmlformats.org/spreadsheetml/2006/main">
  <authors>
    <author>Author</author>
  </authors>
  <commentList>
    <comment ref="B3" authorId="0">
      <text>
        <r>
          <rPr>
            <b/>
            <sz val="9"/>
            <color indexed="81"/>
            <rFont val="Tahoma"/>
            <family val="2"/>
          </rPr>
          <t>Note:</t>
        </r>
        <r>
          <rPr>
            <sz val="9"/>
            <color indexed="81"/>
            <rFont val="Tahoma"/>
            <family val="2"/>
          </rPr>
          <t xml:space="preserve">
Based on EMF-22 (IMAGE).
Values for 2001 and 2002 based on a linear interpolation between 2000 and 2010.
CO2/GDP growth constant after 2100 (last year of EMF-22 exercise)
CH4, N2O, and Lin emissions zeroed out and included in the Excess forcing vector.
Sulfates rescaled to match PAGE2002 base year data, required for the 2000 base year</t>
        </r>
      </text>
    </comment>
    <comment ref="A41" authorId="0">
      <text>
        <r>
          <rPr>
            <b/>
            <sz val="9"/>
            <color indexed="81"/>
            <rFont val="Tahoma"/>
            <family val="2"/>
          </rPr>
          <t>Author:</t>
        </r>
        <r>
          <rPr>
            <sz val="9"/>
            <color indexed="81"/>
            <rFont val="Tahoma"/>
            <family val="2"/>
          </rPr>
          <t xml:space="preserve">
- Rescaled values to match PAGE09 sulfates to PAGE2002 base year data, which was required because the base year is not 2000.
- PAGE09 used A1B scenario, rebased to 2008 as 100. Values for 2009, 2030, 2050, 2075 by linear interpolation</t>
        </r>
      </text>
    </comment>
    <comment ref="A50" authorId="0">
      <text>
        <r>
          <rPr>
            <b/>
            <sz val="9"/>
            <color indexed="81"/>
            <rFont val="Tahoma"/>
            <family val="2"/>
          </rPr>
          <t>Author:</t>
        </r>
        <r>
          <rPr>
            <sz val="9"/>
            <color indexed="81"/>
            <rFont val="Tahoma"/>
            <family val="2"/>
          </rPr>
          <t xml:space="preserve">
- Excess forcing reflects all radiative forcing except for CO2 and sulfates
  Assumption on "Kyoto gases" come from the EMF-22 scenario
  Assumptions on other non-CO2 gases from PAGE2002
- PAGE09 used SRES A1B scenario Trop O3, BC Aerosols, OC aerosols, CFCs and HCFCs</t>
        </r>
      </text>
    </comment>
    <comment ref="B54" authorId="0">
      <text>
        <r>
          <rPr>
            <b/>
            <sz val="9"/>
            <color indexed="81"/>
            <rFont val="Tahoma"/>
            <family val="2"/>
          </rPr>
          <t>Author:</t>
        </r>
        <r>
          <rPr>
            <sz val="9"/>
            <color indexed="81"/>
            <rFont val="Tahoma"/>
            <family val="2"/>
          </rPr>
          <t xml:space="preserve">
Covers most likely rise in AR4 A1B to 2040.</t>
        </r>
      </text>
    </comment>
    <comment ref="F54" authorId="0">
      <text>
        <r>
          <rPr>
            <b/>
            <sz val="9"/>
            <color indexed="81"/>
            <rFont val="Tahoma"/>
            <family val="2"/>
          </rPr>
          <t>Author:</t>
        </r>
        <r>
          <rPr>
            <sz val="9"/>
            <color indexed="81"/>
            <rFont val="Tahoma"/>
            <family val="2"/>
          </rPr>
          <t xml:space="preserve">
Aggressive adaptation reduces impacts to low levels, as in Nicholls.</t>
        </r>
      </text>
    </comment>
  </commentList>
</comments>
</file>

<file path=xl/sharedStrings.xml><?xml version="1.0" encoding="utf-8"?>
<sst xmlns="http://schemas.openxmlformats.org/spreadsheetml/2006/main" count="357" uniqueCount="156">
  <si>
    <t>EU</t>
  </si>
  <si>
    <t>EE</t>
  </si>
  <si>
    <t>US</t>
  </si>
  <si>
    <t>USA</t>
  </si>
  <si>
    <t>CA</t>
  </si>
  <si>
    <t>China &amp; CP Asia</t>
  </si>
  <si>
    <t>IA</t>
  </si>
  <si>
    <t>India &amp; SE Asia</t>
  </si>
  <si>
    <t>AF</t>
  </si>
  <si>
    <t>Africa &amp; ME</t>
  </si>
  <si>
    <t>LA</t>
  </si>
  <si>
    <t>Latin America</t>
  </si>
  <si>
    <t>OT</t>
  </si>
  <si>
    <t xml:space="preserve">Other OECD </t>
  </si>
  <si>
    <t>CO2</t>
  </si>
  <si>
    <t>CH4</t>
  </si>
  <si>
    <t>Analysis Years:</t>
  </si>
  <si>
    <t>Base Year:</t>
  </si>
  <si>
    <t>Impacts:</t>
  </si>
  <si>
    <t>EN</t>
  </si>
  <si>
    <t>Economic</t>
  </si>
  <si>
    <t>CU</t>
  </si>
  <si>
    <t>Area:</t>
  </si>
  <si>
    <t>GDP</t>
  </si>
  <si>
    <t>GDP growth rates:</t>
  </si>
  <si>
    <t>start</t>
  </si>
  <si>
    <t>end</t>
  </si>
  <si>
    <t>Discount rates:</t>
  </si>
  <si>
    <t>Density</t>
  </si>
  <si>
    <t>Stimulation</t>
  </si>
  <si>
    <t>Pre-industrial conc</t>
  </si>
  <si>
    <t>Forcing slope</t>
  </si>
  <si>
    <t>Half life</t>
  </si>
  <si>
    <t>Stay in air</t>
  </si>
  <si>
    <t>Emit to air</t>
  </si>
  <si>
    <t>Base year conc</t>
  </si>
  <si>
    <t>Cumulative emissions</t>
  </si>
  <si>
    <t>Base year forcing</t>
  </si>
  <si>
    <t>CO2 emit</t>
  </si>
  <si>
    <t>CH4 emit</t>
  </si>
  <si>
    <t>Natural S</t>
  </si>
  <si>
    <t>S emit</t>
  </si>
  <si>
    <t>Excess forcing</t>
  </si>
  <si>
    <t>Regions &amp; baseyear:</t>
  </si>
  <si>
    <t xml:space="preserve">version </t>
  </si>
  <si>
    <t>Half-life of CO2 atmospheric residence</t>
  </si>
  <si>
    <t>%</t>
  </si>
  <si>
    <t>years</t>
  </si>
  <si>
    <t>Equilibrium warming for a doubling of CO2</t>
  </si>
  <si>
    <t>degC</t>
  </si>
  <si>
    <t>Half-life of global warming</t>
  </si>
  <si>
    <t>W/m2</t>
  </si>
  <si>
    <t>Tolerable</t>
  </si>
  <si>
    <t>Weights</t>
  </si>
  <si>
    <t>Adaptive costs</t>
  </si>
  <si>
    <t>Preventative costs</t>
  </si>
  <si>
    <t>Prevention</t>
  </si>
  <si>
    <t>% per year</t>
  </si>
  <si>
    <t>ppb</t>
  </si>
  <si>
    <t>Mtonnes</t>
  </si>
  <si>
    <t>Km2</t>
  </si>
  <si>
    <t>$million</t>
  </si>
  <si>
    <t>TgS</t>
  </si>
  <si>
    <t>RT</t>
  </si>
  <si>
    <t>Non-econ</t>
  </si>
  <si>
    <t>Tg/Km2</t>
  </si>
  <si>
    <t>Mt/ppb</t>
  </si>
  <si>
    <t>(Focus region)</t>
  </si>
  <si>
    <t>Run</t>
  </si>
  <si>
    <t>Date</t>
  </si>
  <si>
    <t>Tolerable before discontinuity</t>
  </si>
  <si>
    <t>Chance of discontinuity</t>
  </si>
  <si>
    <t>% per degC</t>
  </si>
  <si>
    <t>Loss if discontinuity occurs</t>
  </si>
  <si>
    <t>%GDP</t>
  </si>
  <si>
    <t>Pop</t>
  </si>
  <si>
    <t>million</t>
  </si>
  <si>
    <t>Pop growth rates</t>
  </si>
  <si>
    <t>Elasticity of utility</t>
  </si>
  <si>
    <t>N2O</t>
  </si>
  <si>
    <t>N2O emit</t>
  </si>
  <si>
    <t>Stimulation of CO2 concentration</t>
  </si>
  <si>
    <t>%/degC</t>
  </si>
  <si>
    <t>CO2 stimulation limit</t>
  </si>
  <si>
    <t>Latitude</t>
  </si>
  <si>
    <t>Poles excess temperature change over equator</t>
  </si>
  <si>
    <t>m</t>
  </si>
  <si>
    <t>Sea level rise with temperature</t>
  </si>
  <si>
    <t>m/degC</t>
  </si>
  <si>
    <t>Sea level asymptote</t>
  </si>
  <si>
    <t>Half-life of sea level rise</t>
  </si>
  <si>
    <t>Sulfate indirect (log) effect for a doubling of sulphates</t>
  </si>
  <si>
    <t>Transient climate response</t>
  </si>
  <si>
    <t>New adaptation</t>
  </si>
  <si>
    <t>Pstart</t>
  </si>
  <si>
    <t>Pyears</t>
  </si>
  <si>
    <t>Istart</t>
  </si>
  <si>
    <t>Iyears</t>
  </si>
  <si>
    <t>Plateau</t>
  </si>
  <si>
    <t>Savings rate</t>
  </si>
  <si>
    <t>Calibration temperature</t>
  </si>
  <si>
    <t>Sea level impact at calibration sea level rise</t>
  </si>
  <si>
    <t>Calibration sea level rise</t>
  </si>
  <si>
    <t>%GDP per m</t>
  </si>
  <si>
    <t>Sea level exponent with income</t>
  </si>
  <si>
    <t>Sea level initial benefit</t>
  </si>
  <si>
    <t>%GDP per degC</t>
  </si>
  <si>
    <t>Impacts saturate beyond</t>
  </si>
  <si>
    <t>Discontinuity exponent with income</t>
  </si>
  <si>
    <t>Half-life of discontinuity</t>
  </si>
  <si>
    <t>Sea level impact function exponent</t>
  </si>
  <si>
    <t>%consumption</t>
  </si>
  <si>
    <t>Cutbacks at negative cost</t>
  </si>
  <si>
    <t>% of emissions</t>
  </si>
  <si>
    <t>Most negative cost cutback</t>
  </si>
  <si>
    <t>Maximum cutbacks at positive cost</t>
  </si>
  <si>
    <t>Maximum cutback cost</t>
  </si>
  <si>
    <t>Initial experience stock</t>
  </si>
  <si>
    <t>Mtonne</t>
  </si>
  <si>
    <t>Business as usual emissions:</t>
  </si>
  <si>
    <t>Cutbacks at negative cost growth rate</t>
  </si>
  <si>
    <t>Maximum cutbacks growth rate</t>
  </si>
  <si>
    <t>Most negative cost growth rate</t>
  </si>
  <si>
    <t>Curvature below zero cost</t>
  </si>
  <si>
    <t>Curvature above zero cost</t>
  </si>
  <si>
    <t>Experience crossover ratio</t>
  </si>
  <si>
    <t>All costs</t>
  </si>
  <si>
    <t>Autonomous technical change</t>
  </si>
  <si>
    <t>Equity weights proportion</t>
  </si>
  <si>
    <t>%GDP per metre</t>
  </si>
  <si>
    <t>Learning rate</t>
  </si>
  <si>
    <t>min</t>
  </si>
  <si>
    <t>mode</t>
  </si>
  <si>
    <t>max</t>
  </si>
  <si>
    <t>Science</t>
  </si>
  <si>
    <t>ptp rate</t>
  </si>
  <si>
    <t>Equity weighted costs</t>
  </si>
  <si>
    <t>Percent of CO2 emitted to air</t>
  </si>
  <si>
    <t>PAGE09</t>
  </si>
  <si>
    <t>Statistical value of civilisation</t>
  </si>
  <si>
    <t>%GDP per %reduction per metre</t>
  </si>
  <si>
    <t>%GDP per %reduction per degC</t>
  </si>
  <si>
    <t>Impred</t>
  </si>
  <si>
    <t>Impmax</t>
  </si>
  <si>
    <t>Lin emit</t>
  </si>
  <si>
    <t>FSU &amp; ROE</t>
  </si>
  <si>
    <t>Lin</t>
  </si>
  <si>
    <t>SCCO2 year</t>
  </si>
  <si>
    <t>%/year</t>
  </si>
  <si>
    <t>Land excess temperature ratio to ocean</t>
  </si>
  <si>
    <t>drop</t>
  </si>
  <si>
    <t>CS</t>
  </si>
  <si>
    <t>p(CS)</t>
  </si>
  <si>
    <t>EMF-22 (IMAGE)</t>
  </si>
  <si>
    <t>EMF-22 (IMAGE) Scenario</t>
  </si>
  <si>
    <t>RiskOutput("SCCO2 in Selected Year")+'Impacts A-B'!M450</t>
  </si>
</sst>
</file>

<file path=xl/styles.xml><?xml version="1.0" encoding="utf-8"?>
<styleSheet xmlns="http://schemas.openxmlformats.org/spreadsheetml/2006/main">
  <numFmts count="4">
    <numFmt numFmtId="165" formatCode="0.0000"/>
    <numFmt numFmtId="166" formatCode="0.0"/>
    <numFmt numFmtId="167" formatCode="0.0E+00"/>
    <numFmt numFmtId="168" formatCode="m/d/yy;@"/>
  </numFmts>
  <fonts count="5">
    <font>
      <sz val="10"/>
      <name val="Arial"/>
    </font>
    <font>
      <b/>
      <sz val="10"/>
      <name val="Arial"/>
      <family val="2"/>
    </font>
    <font>
      <sz val="10"/>
      <name val="Arial"/>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5"/>
        <bgColor indexed="64"/>
      </patternFill>
    </fill>
    <fill>
      <patternFill patternType="solid">
        <fgColor indexed="51"/>
        <bgColor indexed="64"/>
      </patternFill>
    </fill>
    <fill>
      <patternFill patternType="solid">
        <fgColor indexed="13"/>
        <bgColor indexed="64"/>
      </patternFill>
    </fill>
    <fill>
      <patternFill patternType="solid">
        <fgColor indexed="14"/>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85">
    <xf numFmtId="0" fontId="0" fillId="0" borderId="0" xfId="0"/>
    <xf numFmtId="11" fontId="0" fillId="0" borderId="0" xfId="0" applyNumberFormat="1"/>
    <xf numFmtId="0" fontId="1" fillId="0" borderId="0" xfId="0" applyFont="1"/>
    <xf numFmtId="0" fontId="2" fillId="0" borderId="0" xfId="0" applyFont="1"/>
    <xf numFmtId="1" fontId="0" fillId="0" borderId="0" xfId="0" applyNumberFormat="1"/>
    <xf numFmtId="0" fontId="0" fillId="0" borderId="0" xfId="0" applyBorder="1"/>
    <xf numFmtId="0" fontId="0" fillId="0" borderId="0" xfId="0" applyFill="1" applyBorder="1" applyProtection="1"/>
    <xf numFmtId="0" fontId="0" fillId="0" borderId="0" xfId="0" applyFill="1" applyBorder="1"/>
    <xf numFmtId="0" fontId="0" fillId="0" borderId="0" xfId="0" applyFill="1"/>
    <xf numFmtId="11" fontId="0" fillId="0" borderId="0" xfId="0" applyNumberFormat="1" applyFill="1"/>
    <xf numFmtId="0" fontId="0" fillId="3" borderId="1" xfId="0" applyFill="1" applyBorder="1" applyProtection="1">
      <protection locked="0"/>
    </xf>
    <xf numFmtId="0" fontId="0" fillId="3" borderId="0" xfId="0" applyFill="1" applyBorder="1" applyProtection="1">
      <protection locked="0"/>
    </xf>
    <xf numFmtId="0" fontId="0" fillId="3" borderId="2" xfId="0" applyFill="1" applyBorder="1" applyProtection="1">
      <protection locked="0"/>
    </xf>
    <xf numFmtId="0" fontId="0" fillId="5" borderId="0" xfId="0" applyFill="1" applyProtection="1">
      <protection locked="0"/>
    </xf>
    <xf numFmtId="11" fontId="0" fillId="5" borderId="0" xfId="0" applyNumberFormat="1" applyFill="1"/>
    <xf numFmtId="0" fontId="0" fillId="6" borderId="3" xfId="0" applyFill="1" applyBorder="1" applyProtection="1">
      <protection locked="0"/>
    </xf>
    <xf numFmtId="0" fontId="0" fillId="6" borderId="1" xfId="0" applyFill="1" applyBorder="1" applyProtection="1">
      <protection locked="0"/>
    </xf>
    <xf numFmtId="0" fontId="0" fillId="6" borderId="0" xfId="0" applyFill="1" applyBorder="1" applyProtection="1">
      <protection locked="0"/>
    </xf>
    <xf numFmtId="0" fontId="0" fillId="6" borderId="2" xfId="0" applyFill="1" applyBorder="1" applyProtection="1">
      <protection locked="0"/>
    </xf>
    <xf numFmtId="11" fontId="0" fillId="6" borderId="1" xfId="0" applyNumberFormat="1" applyFill="1" applyBorder="1" applyProtection="1">
      <protection locked="0"/>
    </xf>
    <xf numFmtId="11" fontId="0" fillId="6" borderId="0" xfId="0" applyNumberFormat="1" applyFill="1" applyBorder="1" applyProtection="1">
      <protection locked="0"/>
    </xf>
    <xf numFmtId="11" fontId="0" fillId="6" borderId="2" xfId="0" applyNumberFormat="1" applyFill="1" applyBorder="1" applyProtection="1">
      <protection locked="0"/>
    </xf>
    <xf numFmtId="0" fontId="0" fillId="5" borderId="0" xfId="0" applyFill="1"/>
    <xf numFmtId="2" fontId="0" fillId="4" borderId="0" xfId="0" applyNumberFormat="1" applyFill="1" applyBorder="1"/>
    <xf numFmtId="2" fontId="0" fillId="4" borderId="1" xfId="0" applyNumberFormat="1" applyFill="1" applyBorder="1"/>
    <xf numFmtId="2" fontId="0" fillId="7" borderId="0" xfId="0" applyNumberFormat="1" applyFill="1" applyBorder="1"/>
    <xf numFmtId="2" fontId="0" fillId="4" borderId="2" xfId="0" applyNumberFormat="1" applyFill="1" applyBorder="1"/>
    <xf numFmtId="0" fontId="1" fillId="0" borderId="0" xfId="0" applyFont="1" applyFill="1"/>
    <xf numFmtId="0" fontId="0" fillId="2" borderId="0" xfId="0" applyFill="1"/>
    <xf numFmtId="0" fontId="1" fillId="3" borderId="0" xfId="0" applyFont="1" applyFill="1"/>
    <xf numFmtId="0" fontId="0" fillId="6" borderId="1" xfId="0" applyFill="1" applyBorder="1"/>
    <xf numFmtId="0" fontId="0" fillId="6" borderId="0" xfId="0" applyFill="1" applyBorder="1"/>
    <xf numFmtId="166" fontId="0" fillId="0" borderId="0" xfId="0" applyNumberFormat="1"/>
    <xf numFmtId="1" fontId="0" fillId="2" borderId="1" xfId="0" applyNumberFormat="1" applyFill="1" applyBorder="1" applyProtection="1">
      <protection locked="0"/>
    </xf>
    <xf numFmtId="1" fontId="0" fillId="2" borderId="0" xfId="0" applyNumberFormat="1" applyFill="1" applyBorder="1" applyProtection="1">
      <protection locked="0"/>
    </xf>
    <xf numFmtId="1" fontId="0" fillId="2" borderId="2" xfId="0" applyNumberFormat="1" applyFill="1" applyBorder="1" applyProtection="1">
      <protection locked="0"/>
    </xf>
    <xf numFmtId="0" fontId="2" fillId="0" borderId="0" xfId="0" applyFont="1" applyFill="1"/>
    <xf numFmtId="0" fontId="0" fillId="0" borderId="0" xfId="0" applyFont="1" applyFill="1"/>
    <xf numFmtId="2" fontId="0" fillId="0" borderId="0" xfId="0" applyNumberFormat="1" applyFill="1"/>
    <xf numFmtId="2" fontId="0" fillId="5" borderId="0" xfId="0" applyNumberFormat="1" applyFill="1"/>
    <xf numFmtId="1" fontId="0" fillId="0" borderId="0" xfId="0" applyNumberFormat="1" applyFill="1" applyBorder="1" applyProtection="1">
      <protection locked="0"/>
    </xf>
    <xf numFmtId="2" fontId="0" fillId="2" borderId="2" xfId="0" applyNumberFormat="1" applyFill="1" applyBorder="1" applyProtection="1">
      <protection locked="0"/>
    </xf>
    <xf numFmtId="0" fontId="0" fillId="0" borderId="0" xfId="0" applyFill="1" applyBorder="1" applyProtection="1">
      <protection locked="0"/>
    </xf>
    <xf numFmtId="165" fontId="0" fillId="5" borderId="0" xfId="0" applyNumberFormat="1" applyFill="1"/>
    <xf numFmtId="167" fontId="0" fillId="5" borderId="0" xfId="0" applyNumberFormat="1" applyFill="1"/>
    <xf numFmtId="11" fontId="0" fillId="3" borderId="0" xfId="0" applyNumberFormat="1" applyFill="1" applyBorder="1" applyProtection="1">
      <protection locked="0"/>
    </xf>
    <xf numFmtId="0" fontId="2" fillId="0" borderId="0" xfId="0" applyFont="1" applyBorder="1"/>
    <xf numFmtId="1" fontId="0" fillId="8" borderId="1" xfId="0" applyNumberFormat="1" applyFill="1" applyBorder="1" applyProtection="1">
      <protection locked="0"/>
    </xf>
    <xf numFmtId="1" fontId="0" fillId="8" borderId="0" xfId="0" applyNumberFormat="1" applyFill="1" applyBorder="1" applyProtection="1">
      <protection locked="0"/>
    </xf>
    <xf numFmtId="1" fontId="0" fillId="8" borderId="2" xfId="0" applyNumberFormat="1" applyFill="1" applyBorder="1" applyProtection="1">
      <protection locked="0"/>
    </xf>
    <xf numFmtId="166" fontId="0" fillId="2" borderId="1" xfId="0" applyNumberFormat="1" applyFill="1" applyBorder="1" applyProtection="1">
      <protection locked="0"/>
    </xf>
    <xf numFmtId="166" fontId="0" fillId="2" borderId="0" xfId="0" applyNumberFormat="1" applyFill="1" applyBorder="1" applyProtection="1">
      <protection locked="0"/>
    </xf>
    <xf numFmtId="166" fontId="0" fillId="2" borderId="2" xfId="0" applyNumberFormat="1" applyFill="1" applyBorder="1" applyProtection="1">
      <protection locked="0"/>
    </xf>
    <xf numFmtId="2" fontId="0" fillId="2" borderId="1" xfId="0" applyNumberFormat="1" applyFill="1" applyBorder="1" applyProtection="1">
      <protection locked="0"/>
    </xf>
    <xf numFmtId="2" fontId="0" fillId="2" borderId="0" xfId="0" applyNumberFormat="1" applyFill="1" applyBorder="1" applyProtection="1">
      <protection locked="0"/>
    </xf>
    <xf numFmtId="0" fontId="0" fillId="7" borderId="0" xfId="0" applyFill="1"/>
    <xf numFmtId="0" fontId="0" fillId="9" borderId="0" xfId="0" applyFill="1"/>
    <xf numFmtId="0" fontId="0" fillId="10" borderId="0" xfId="0" applyFill="1"/>
    <xf numFmtId="11" fontId="0" fillId="10" borderId="0" xfId="0" applyNumberFormat="1" applyFill="1"/>
    <xf numFmtId="0" fontId="0" fillId="10" borderId="3" xfId="0" applyFill="1" applyBorder="1" applyProtection="1">
      <protection locked="0"/>
    </xf>
    <xf numFmtId="0" fontId="0" fillId="10" borderId="0" xfId="0" applyFill="1" applyBorder="1"/>
    <xf numFmtId="0" fontId="0" fillId="10" borderId="0" xfId="0" applyFill="1" applyBorder="1" applyProtection="1">
      <protection locked="0"/>
    </xf>
    <xf numFmtId="0" fontId="0" fillId="10" borderId="0" xfId="0" applyFill="1" applyProtection="1">
      <protection locked="0"/>
    </xf>
    <xf numFmtId="168" fontId="0" fillId="10" borderId="0" xfId="0" applyNumberFormat="1" applyFill="1"/>
    <xf numFmtId="0" fontId="2" fillId="10" borderId="0" xfId="0" applyFont="1" applyFill="1"/>
    <xf numFmtId="0" fontId="0" fillId="10" borderId="2" xfId="0" applyFill="1" applyBorder="1" applyProtection="1">
      <protection locked="0"/>
    </xf>
    <xf numFmtId="0" fontId="0" fillId="10" borderId="2" xfId="0" applyFill="1" applyBorder="1"/>
    <xf numFmtId="11" fontId="0" fillId="10" borderId="1" xfId="0" applyNumberFormat="1" applyFill="1" applyBorder="1" applyProtection="1">
      <protection locked="0"/>
    </xf>
    <xf numFmtId="11" fontId="0" fillId="10" borderId="0" xfId="0" applyNumberFormat="1" applyFill="1" applyBorder="1" applyProtection="1">
      <protection locked="0"/>
    </xf>
    <xf numFmtId="11" fontId="0" fillId="10" borderId="2" xfId="0" applyNumberFormat="1" applyFill="1" applyBorder="1" applyProtection="1">
      <protection locked="0"/>
    </xf>
    <xf numFmtId="166" fontId="0" fillId="10" borderId="1" xfId="0" applyNumberFormat="1" applyFill="1" applyBorder="1" applyProtection="1">
      <protection locked="0"/>
    </xf>
    <xf numFmtId="166" fontId="0" fillId="10" borderId="0" xfId="0" applyNumberFormat="1" applyFill="1" applyBorder="1" applyProtection="1">
      <protection locked="0"/>
    </xf>
    <xf numFmtId="166" fontId="0" fillId="10" borderId="2" xfId="0" applyNumberFormat="1" applyFill="1" applyBorder="1" applyProtection="1">
      <protection locked="0"/>
    </xf>
    <xf numFmtId="1" fontId="0" fillId="10" borderId="1" xfId="0" applyNumberFormat="1" applyFill="1" applyBorder="1" applyProtection="1">
      <protection locked="0"/>
    </xf>
    <xf numFmtId="1" fontId="0" fillId="10" borderId="0" xfId="0" applyNumberFormat="1" applyFill="1" applyBorder="1" applyProtection="1">
      <protection locked="0"/>
    </xf>
    <xf numFmtId="1" fontId="0" fillId="10" borderId="2" xfId="0" applyNumberFormat="1" applyFill="1" applyBorder="1" applyProtection="1">
      <protection locked="0"/>
    </xf>
    <xf numFmtId="2" fontId="0" fillId="10" borderId="1" xfId="0" applyNumberFormat="1" applyFill="1" applyBorder="1" applyProtection="1">
      <protection locked="0"/>
    </xf>
    <xf numFmtId="2" fontId="0" fillId="10" borderId="0" xfId="0" applyNumberFormat="1" applyFill="1" applyBorder="1" applyProtection="1">
      <protection locked="0"/>
    </xf>
    <xf numFmtId="2" fontId="0" fillId="10" borderId="2" xfId="0" applyNumberFormat="1" applyFill="1" applyBorder="1" applyProtection="1">
      <protection locked="0"/>
    </xf>
    <xf numFmtId="2" fontId="0" fillId="10" borderId="1" xfId="0" applyNumberFormat="1" applyFill="1" applyBorder="1"/>
    <xf numFmtId="0" fontId="0" fillId="0" borderId="0" xfId="0" applyAlignment="1">
      <alignment horizontal="center"/>
    </xf>
    <xf numFmtId="11" fontId="0" fillId="0" borderId="0" xfId="0" applyNumberFormat="1" applyAlignment="1">
      <alignment horizontal="center"/>
    </xf>
    <xf numFmtId="2" fontId="0" fillId="10" borderId="3" xfId="0" applyNumberFormat="1" applyFill="1" applyBorder="1"/>
    <xf numFmtId="0" fontId="1" fillId="10" borderId="0" xfId="0" applyFont="1" applyFill="1"/>
    <xf numFmtId="0" fontId="0" fillId="10" borderId="3" xfId="0" applyNumberFormat="1" applyFill="1" applyBorder="1" applyProtection="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N104"/>
  <sheetViews>
    <sheetView tabSelected="1" workbookViewId="0"/>
  </sheetViews>
  <sheetFormatPr defaultRowHeight="12.75"/>
  <cols>
    <col min="1" max="1" width="19.28515625" bestFit="1" customWidth="1"/>
    <col min="2" max="2" width="9.28515625" customWidth="1"/>
    <col min="3" max="12" width="8.7109375" customWidth="1"/>
    <col min="13" max="13" width="10" bestFit="1" customWidth="1"/>
    <col min="14" max="14" width="14" customWidth="1"/>
    <col min="15" max="15" width="3.85546875" customWidth="1"/>
    <col min="16" max="16" width="3.7109375" customWidth="1"/>
  </cols>
  <sheetData>
    <row r="1" spans="1:14">
      <c r="A1" s="2" t="s">
        <v>138</v>
      </c>
      <c r="B1" t="s">
        <v>44</v>
      </c>
      <c r="C1" s="32">
        <v>1.7</v>
      </c>
      <c r="E1" t="s">
        <v>68</v>
      </c>
      <c r="F1" s="28">
        <v>1</v>
      </c>
      <c r="H1" t="s">
        <v>69</v>
      </c>
      <c r="I1" s="63">
        <v>40983</v>
      </c>
      <c r="J1" s="57"/>
      <c r="K1" s="64" t="s">
        <v>153</v>
      </c>
      <c r="L1" s="57"/>
    </row>
    <row r="2" spans="1:14">
      <c r="A2" s="57" t="s">
        <v>17</v>
      </c>
      <c r="B2" s="62">
        <v>2000</v>
      </c>
    </row>
    <row r="3" spans="1:14">
      <c r="A3" t="s">
        <v>16</v>
      </c>
      <c r="C3" s="62">
        <v>2010</v>
      </c>
      <c r="D3" s="62">
        <v>2020</v>
      </c>
      <c r="E3" s="62">
        <v>2030</v>
      </c>
      <c r="F3" s="62">
        <v>2040</v>
      </c>
      <c r="G3" s="62">
        <v>2050</v>
      </c>
      <c r="H3" s="62">
        <v>2060</v>
      </c>
      <c r="I3" s="62">
        <v>2080</v>
      </c>
      <c r="J3" s="62">
        <v>2100</v>
      </c>
      <c r="K3" s="62">
        <v>2200</v>
      </c>
      <c r="L3" s="62">
        <v>2300</v>
      </c>
      <c r="M3" s="3" t="s">
        <v>150</v>
      </c>
      <c r="N3" s="57" t="str">
        <f>"SCCO2 in "&amp;Y_SCC</f>
        <v>SCCO2 in 2020</v>
      </c>
    </row>
    <row r="4" spans="1:14">
      <c r="A4" s="3" t="s">
        <v>147</v>
      </c>
      <c r="B4" s="57">
        <v>2020</v>
      </c>
      <c r="C4" s="55">
        <f t="shared" ref="C4:L4" si="0">IF(Y_SCC=C3,1,0)</f>
        <v>0</v>
      </c>
      <c r="D4" s="55">
        <f t="shared" si="0"/>
        <v>1</v>
      </c>
      <c r="E4" s="55">
        <f t="shared" si="0"/>
        <v>0</v>
      </c>
      <c r="F4" s="55">
        <f t="shared" si="0"/>
        <v>0</v>
      </c>
      <c r="G4" s="55">
        <f t="shared" si="0"/>
        <v>0</v>
      </c>
      <c r="H4" s="55">
        <f t="shared" si="0"/>
        <v>0</v>
      </c>
      <c r="I4" s="55">
        <f t="shared" si="0"/>
        <v>0</v>
      </c>
      <c r="J4" s="55">
        <f t="shared" si="0"/>
        <v>0</v>
      </c>
      <c r="K4" s="55">
        <f t="shared" si="0"/>
        <v>0</v>
      </c>
      <c r="L4" s="55">
        <f t="shared" si="0"/>
        <v>0</v>
      </c>
      <c r="M4" s="56">
        <v>-100000</v>
      </c>
      <c r="N4" s="58" t="s">
        <v>155</v>
      </c>
    </row>
    <row r="5" spans="1:14">
      <c r="A5" t="s">
        <v>18</v>
      </c>
      <c r="M5" t="str">
        <f>EMIT_NAME</f>
        <v>Mtonne</v>
      </c>
    </row>
    <row r="6" spans="1:14">
      <c r="A6" t="s">
        <v>19</v>
      </c>
      <c r="B6" s="13" t="s">
        <v>20</v>
      </c>
    </row>
    <row r="7" spans="1:14">
      <c r="A7" t="s">
        <v>21</v>
      </c>
      <c r="B7" s="13" t="s">
        <v>64</v>
      </c>
    </row>
    <row r="8" spans="1:14" ht="13.5" thickBot="1">
      <c r="A8" s="57" t="s">
        <v>135</v>
      </c>
      <c r="B8" s="84">
        <v>3</v>
      </c>
      <c r="C8" t="s">
        <v>57</v>
      </c>
    </row>
    <row r="9" spans="1:14" ht="14.25" thickTop="1" thickBot="1">
      <c r="A9" s="3" t="s">
        <v>136</v>
      </c>
      <c r="B9" s="15">
        <v>1</v>
      </c>
    </row>
    <row r="10" spans="1:14" ht="14.25" thickTop="1" thickBot="1">
      <c r="A10" s="57" t="s">
        <v>78</v>
      </c>
      <c r="B10" s="59">
        <v>0</v>
      </c>
    </row>
    <row r="11" spans="1:14" ht="13.5" thickTop="1">
      <c r="A11" s="5"/>
      <c r="B11" s="5" t="s">
        <v>14</v>
      </c>
      <c r="C11" s="5" t="s">
        <v>15</v>
      </c>
      <c r="D11" s="5" t="s">
        <v>79</v>
      </c>
      <c r="E11" s="46" t="s">
        <v>146</v>
      </c>
    </row>
    <row r="12" spans="1:14">
      <c r="A12" s="5" t="s">
        <v>30</v>
      </c>
      <c r="B12" s="16">
        <v>278000</v>
      </c>
      <c r="C12" s="16">
        <v>700</v>
      </c>
      <c r="D12" s="30">
        <v>270</v>
      </c>
      <c r="E12" s="30">
        <v>0</v>
      </c>
      <c r="F12" s="7" t="s">
        <v>58</v>
      </c>
    </row>
    <row r="13" spans="1:14">
      <c r="A13" s="5" t="s">
        <v>28</v>
      </c>
      <c r="B13" s="17">
        <v>7.8</v>
      </c>
      <c r="C13" s="17">
        <v>2.78</v>
      </c>
      <c r="D13" s="17">
        <v>7.8</v>
      </c>
      <c r="E13" s="31">
        <v>100000</v>
      </c>
      <c r="F13" s="7" t="s">
        <v>66</v>
      </c>
    </row>
    <row r="14" spans="1:14">
      <c r="A14" s="60" t="s">
        <v>31</v>
      </c>
      <c r="B14" s="17">
        <v>5.5</v>
      </c>
      <c r="C14" s="61">
        <v>0</v>
      </c>
      <c r="D14" s="61">
        <v>0</v>
      </c>
      <c r="E14" s="60">
        <v>0</v>
      </c>
      <c r="F14" s="7"/>
      <c r="K14" s="8"/>
    </row>
    <row r="15" spans="1:14">
      <c r="A15" s="5" t="s">
        <v>29</v>
      </c>
      <c r="B15" s="6"/>
      <c r="C15" s="17">
        <v>0</v>
      </c>
      <c r="D15" s="31">
        <v>0</v>
      </c>
      <c r="E15" s="31">
        <v>0</v>
      </c>
      <c r="F15" s="7" t="s">
        <v>66</v>
      </c>
      <c r="J15" s="8"/>
    </row>
    <row r="16" spans="1:14">
      <c r="A16" s="5" t="s">
        <v>33</v>
      </c>
      <c r="B16" s="17">
        <f ca="1">_xll.RiskTriang(25,30,35)</f>
        <v>30</v>
      </c>
      <c r="C16" s="6"/>
      <c r="D16" s="5"/>
      <c r="E16" s="5"/>
      <c r="F16" s="7" t="s">
        <v>46</v>
      </c>
    </row>
    <row r="17" spans="1:14">
      <c r="A17" s="5" t="s">
        <v>34</v>
      </c>
      <c r="B17" s="6"/>
      <c r="C17" s="17">
        <v>100</v>
      </c>
      <c r="D17" s="31">
        <v>100</v>
      </c>
      <c r="E17" s="31">
        <v>100</v>
      </c>
      <c r="F17" s="7" t="s">
        <v>46</v>
      </c>
    </row>
    <row r="18" spans="1:14">
      <c r="A18" s="60" t="s">
        <v>32</v>
      </c>
      <c r="B18" s="6"/>
      <c r="C18" s="61">
        <v>1E-4</v>
      </c>
      <c r="D18" s="61">
        <v>1E-4</v>
      </c>
      <c r="E18" s="60">
        <v>1E-4</v>
      </c>
      <c r="F18" s="7" t="s">
        <v>47</v>
      </c>
      <c r="J18" s="4"/>
    </row>
    <row r="19" spans="1:14">
      <c r="A19" s="60" t="s">
        <v>35</v>
      </c>
      <c r="B19" s="61">
        <v>369400</v>
      </c>
      <c r="C19" s="61">
        <f>PIC_CH4+0.001</f>
        <v>700.00099999999998</v>
      </c>
      <c r="D19" s="61">
        <f>PIC_N2O+0.001</f>
        <v>270.00099999999998</v>
      </c>
      <c r="E19" s="60">
        <f>0.0000000001</f>
        <v>1E-10</v>
      </c>
      <c r="F19" s="7" t="str">
        <f>F12</f>
        <v>ppb</v>
      </c>
    </row>
    <row r="20" spans="1:14">
      <c r="A20" s="60" t="s">
        <v>36</v>
      </c>
      <c r="B20" s="61">
        <f>1800000</f>
        <v>1800000</v>
      </c>
      <c r="C20" s="6"/>
      <c r="D20" s="5"/>
      <c r="E20" s="5"/>
      <c r="F20" s="7" t="s">
        <v>59</v>
      </c>
    </row>
    <row r="21" spans="1:14" ht="13.5" thickBot="1">
      <c r="A21" s="60" t="s">
        <v>37</v>
      </c>
      <c r="B21" s="65">
        <v>1.5196770945296962</v>
      </c>
      <c r="C21" s="65">
        <v>0</v>
      </c>
      <c r="D21" s="65">
        <v>0</v>
      </c>
      <c r="E21" s="66">
        <v>0</v>
      </c>
      <c r="F21" s="7" t="s">
        <v>51</v>
      </c>
    </row>
    <row r="22" spans="1:14" ht="13.5" thickTop="1"/>
    <row r="23" spans="1:14">
      <c r="A23" t="s">
        <v>43</v>
      </c>
      <c r="C23" t="s">
        <v>22</v>
      </c>
      <c r="D23" t="s">
        <v>23</v>
      </c>
      <c r="E23" t="s">
        <v>75</v>
      </c>
      <c r="F23" t="s">
        <v>38</v>
      </c>
      <c r="G23" t="s">
        <v>39</v>
      </c>
      <c r="H23" t="s">
        <v>80</v>
      </c>
      <c r="I23" t="s">
        <v>144</v>
      </c>
      <c r="J23" t="s">
        <v>41</v>
      </c>
      <c r="K23" t="s">
        <v>40</v>
      </c>
      <c r="L23" t="s">
        <v>63</v>
      </c>
      <c r="M23" s="3" t="s">
        <v>84</v>
      </c>
    </row>
    <row r="24" spans="1:14">
      <c r="A24" s="22" t="s">
        <v>0</v>
      </c>
      <c r="B24" s="13" t="s">
        <v>0</v>
      </c>
      <c r="C24" s="19">
        <v>4500000</v>
      </c>
      <c r="D24" s="67">
        <v>11162732.005417243</v>
      </c>
      <c r="E24" s="73">
        <v>519.35509999999999</v>
      </c>
      <c r="F24" s="73">
        <v>4673.61841</v>
      </c>
      <c r="G24" s="73">
        <v>1E-3</v>
      </c>
      <c r="H24" s="73">
        <v>1E-3</v>
      </c>
      <c r="I24" s="73">
        <v>1E-3</v>
      </c>
      <c r="J24" s="70">
        <v>6.1</v>
      </c>
      <c r="K24" s="19">
        <v>7.0000000000000005E-8</v>
      </c>
      <c r="L24" s="16">
        <v>1</v>
      </c>
      <c r="M24" s="16">
        <v>45</v>
      </c>
      <c r="N24" t="s">
        <v>67</v>
      </c>
    </row>
    <row r="25" spans="1:14">
      <c r="A25" s="22" t="s">
        <v>3</v>
      </c>
      <c r="B25" s="13" t="s">
        <v>2</v>
      </c>
      <c r="C25" s="20">
        <v>9363000</v>
      </c>
      <c r="D25" s="68">
        <v>9388946.3174831085</v>
      </c>
      <c r="E25" s="74">
        <v>278.75169999999997</v>
      </c>
      <c r="F25" s="74">
        <v>6103.4072760000008</v>
      </c>
      <c r="G25" s="74">
        <v>1E-3</v>
      </c>
      <c r="H25" s="74">
        <v>1E-3</v>
      </c>
      <c r="I25" s="74">
        <v>1E-3</v>
      </c>
      <c r="J25" s="71">
        <v>8.3000000000000007</v>
      </c>
      <c r="K25" s="20">
        <v>7.0000000000000005E-8</v>
      </c>
      <c r="L25" s="17">
        <v>1</v>
      </c>
      <c r="M25" s="17">
        <v>40</v>
      </c>
    </row>
    <row r="26" spans="1:14">
      <c r="A26" s="22" t="s">
        <v>13</v>
      </c>
      <c r="B26" s="13" t="s">
        <v>12</v>
      </c>
      <c r="C26" s="20">
        <v>14207000</v>
      </c>
      <c r="D26" s="68">
        <v>3392825.9345064061</v>
      </c>
      <c r="E26" s="74">
        <v>197.41915555555556</v>
      </c>
      <c r="F26" s="74">
        <v>2267.0833690216405</v>
      </c>
      <c r="G26" s="74">
        <v>1E-3</v>
      </c>
      <c r="H26" s="74">
        <v>1E-3</v>
      </c>
      <c r="I26" s="74">
        <v>1E-3</v>
      </c>
      <c r="J26" s="71">
        <v>2.6</v>
      </c>
      <c r="K26" s="20">
        <v>7.0000000000000005E-8</v>
      </c>
      <c r="L26" s="17">
        <v>1.2</v>
      </c>
      <c r="M26" s="17">
        <v>40</v>
      </c>
    </row>
    <row r="27" spans="1:14">
      <c r="A27" s="22" t="s">
        <v>145</v>
      </c>
      <c r="B27" s="13" t="s">
        <v>1</v>
      </c>
      <c r="C27" s="20">
        <v>22900000</v>
      </c>
      <c r="D27" s="68">
        <v>1357130.3738025625</v>
      </c>
      <c r="E27" s="74">
        <v>592.25746666666669</v>
      </c>
      <c r="F27" s="74">
        <v>2999.8047138894349</v>
      </c>
      <c r="G27" s="74">
        <v>1E-3</v>
      </c>
      <c r="H27" s="74">
        <v>1E-3</v>
      </c>
      <c r="I27" s="74">
        <v>1E-3</v>
      </c>
      <c r="J27" s="71">
        <v>11</v>
      </c>
      <c r="K27" s="20">
        <v>7.0000000000000005E-8</v>
      </c>
      <c r="L27" s="17">
        <v>1.4</v>
      </c>
      <c r="M27" s="17">
        <v>55</v>
      </c>
    </row>
    <row r="28" spans="1:14">
      <c r="A28" s="22" t="s">
        <v>5</v>
      </c>
      <c r="B28" s="13" t="s">
        <v>4</v>
      </c>
      <c r="C28" s="20">
        <v>11729000</v>
      </c>
      <c r="D28" s="68">
        <v>2714260.747605125</v>
      </c>
      <c r="E28" s="74">
        <v>1283.2245111111113</v>
      </c>
      <c r="F28" s="74">
        <v>3373.4200531042006</v>
      </c>
      <c r="G28" s="74">
        <v>1E-3</v>
      </c>
      <c r="H28" s="74">
        <v>1E-3</v>
      </c>
      <c r="I28" s="74">
        <v>1E-3</v>
      </c>
      <c r="J28" s="71">
        <v>21</v>
      </c>
      <c r="K28" s="20">
        <v>7.0000000000000005E-8</v>
      </c>
      <c r="L28" s="17">
        <v>0.6</v>
      </c>
      <c r="M28" s="17">
        <v>30</v>
      </c>
    </row>
    <row r="29" spans="1:14">
      <c r="A29" s="22" t="s">
        <v>7</v>
      </c>
      <c r="B29" s="13" t="s">
        <v>6</v>
      </c>
      <c r="C29" s="20">
        <v>8899000</v>
      </c>
      <c r="D29" s="68">
        <v>2261883.9563376037</v>
      </c>
      <c r="E29" s="74">
        <v>1974.1915555555556</v>
      </c>
      <c r="F29" s="74">
        <v>5546.1927539745402</v>
      </c>
      <c r="G29" s="74">
        <v>1E-3</v>
      </c>
      <c r="H29" s="74">
        <v>1E-3</v>
      </c>
      <c r="I29" s="74">
        <v>1E-3</v>
      </c>
      <c r="J29" s="71">
        <v>4.3</v>
      </c>
      <c r="K29" s="20">
        <v>7.0000000000000005E-8</v>
      </c>
      <c r="L29" s="17">
        <v>0.8</v>
      </c>
      <c r="M29" s="17">
        <v>15</v>
      </c>
    </row>
    <row r="30" spans="1:14">
      <c r="A30" s="22" t="s">
        <v>9</v>
      </c>
      <c r="B30" s="13" t="s">
        <v>8</v>
      </c>
      <c r="C30" s="20">
        <v>36337000</v>
      </c>
      <c r="D30" s="68">
        <v>1583318.7694363226</v>
      </c>
      <c r="E30" s="74">
        <v>789.67662222222225</v>
      </c>
      <c r="F30" s="74">
        <v>3108.6247156024738</v>
      </c>
      <c r="G30" s="74">
        <v>1E-3</v>
      </c>
      <c r="H30" s="74">
        <v>1E-3</v>
      </c>
      <c r="I30" s="74">
        <v>1E-3</v>
      </c>
      <c r="J30" s="71">
        <v>7.7</v>
      </c>
      <c r="K30" s="20">
        <v>7.0000000000000005E-8</v>
      </c>
      <c r="L30" s="17">
        <v>0.7</v>
      </c>
      <c r="M30" s="17">
        <v>20</v>
      </c>
    </row>
    <row r="31" spans="1:14" ht="13.5" thickBot="1">
      <c r="A31" s="22" t="s">
        <v>11</v>
      </c>
      <c r="B31" s="13" t="s">
        <v>10</v>
      </c>
      <c r="C31" s="21">
        <v>34747000</v>
      </c>
      <c r="D31" s="69">
        <v>1809507.1650700832</v>
      </c>
      <c r="E31" s="75">
        <v>493.54788888888891</v>
      </c>
      <c r="F31" s="75">
        <v>2651.5807084077105</v>
      </c>
      <c r="G31" s="75">
        <v>1E-3</v>
      </c>
      <c r="H31" s="75">
        <v>1E-3</v>
      </c>
      <c r="I31" s="75">
        <v>1E-3</v>
      </c>
      <c r="J31" s="72">
        <v>5.0999999999999996</v>
      </c>
      <c r="K31" s="21">
        <v>7.0000000000000005E-8</v>
      </c>
      <c r="L31" s="18">
        <v>0.85</v>
      </c>
      <c r="M31" s="18">
        <v>20</v>
      </c>
    </row>
    <row r="32" spans="1:14" ht="13.5" thickTop="1">
      <c r="C32" s="8" t="s">
        <v>60</v>
      </c>
      <c r="D32" s="14" t="s">
        <v>61</v>
      </c>
      <c r="E32" s="14" t="s">
        <v>76</v>
      </c>
      <c r="F32" s="14" t="s">
        <v>118</v>
      </c>
      <c r="G32" s="8" t="str">
        <f>EMIT_NAME</f>
        <v>Mtonne</v>
      </c>
      <c r="H32" s="8" t="str">
        <f>EMIT_NAME</f>
        <v>Mtonne</v>
      </c>
      <c r="I32" s="8" t="str">
        <f>EMIT_NAME</f>
        <v>Mtonne</v>
      </c>
      <c r="J32" s="8" t="s">
        <v>62</v>
      </c>
      <c r="K32" s="9" t="s">
        <v>65</v>
      </c>
      <c r="L32" s="8" t="s">
        <v>49</v>
      </c>
    </row>
    <row r="33" spans="1:13">
      <c r="C33" s="1"/>
    </row>
    <row r="34" spans="1:13">
      <c r="A34" t="s">
        <v>24</v>
      </c>
      <c r="B34" t="s">
        <v>25</v>
      </c>
      <c r="C34">
        <f>Y_0</f>
        <v>2000</v>
      </c>
      <c r="D34">
        <f t="array" ref="D34:L34">Y</f>
        <v>2010</v>
      </c>
      <c r="E34">
        <v>2020</v>
      </c>
      <c r="F34">
        <v>2030</v>
      </c>
      <c r="G34">
        <v>2040</v>
      </c>
      <c r="H34">
        <v>2050</v>
      </c>
      <c r="I34">
        <v>2060</v>
      </c>
      <c r="J34">
        <v>2080</v>
      </c>
      <c r="K34">
        <v>2100</v>
      </c>
      <c r="L34">
        <v>2200</v>
      </c>
    </row>
    <row r="35" spans="1:13">
      <c r="B35" t="s">
        <v>26</v>
      </c>
      <c r="C35">
        <f t="array" ref="C35:L35">Y</f>
        <v>2010</v>
      </c>
      <c r="D35">
        <v>2020</v>
      </c>
      <c r="E35">
        <v>2030</v>
      </c>
      <c r="F35">
        <v>2040</v>
      </c>
      <c r="G35">
        <v>2050</v>
      </c>
      <c r="H35">
        <v>2060</v>
      </c>
      <c r="I35">
        <v>2080</v>
      </c>
      <c r="J35">
        <v>2100</v>
      </c>
      <c r="K35">
        <v>2200</v>
      </c>
      <c r="L35">
        <v>2300</v>
      </c>
    </row>
    <row r="36" spans="1:13">
      <c r="B36" t="str">
        <f t="array" ref="B36:B43">R_CODE</f>
        <v>EU</v>
      </c>
      <c r="C36" s="70">
        <v>2.0102379412340485</v>
      </c>
      <c r="D36" s="70">
        <v>2.2922668212360966</v>
      </c>
      <c r="E36" s="70">
        <v>1.8236505386153428</v>
      </c>
      <c r="F36" s="70">
        <v>1.2037272478003909</v>
      </c>
      <c r="G36" s="70">
        <v>1.0249616125795726</v>
      </c>
      <c r="H36" s="70">
        <v>0.83055012704189723</v>
      </c>
      <c r="I36" s="70">
        <v>0.87958440702614271</v>
      </c>
      <c r="J36" s="70">
        <v>0.98361856826715288</v>
      </c>
      <c r="K36" s="70">
        <v>1.2957117604964963</v>
      </c>
      <c r="L36" s="70">
        <v>0.41711313901107411</v>
      </c>
      <c r="M36" s="3" t="s">
        <v>148</v>
      </c>
    </row>
    <row r="37" spans="1:13">
      <c r="B37" t="str">
        <v>US</v>
      </c>
      <c r="C37" s="71">
        <v>2.9331861504186443</v>
      </c>
      <c r="D37" s="71">
        <v>2.5930100455394536</v>
      </c>
      <c r="E37" s="71">
        <v>1.9672031000328687</v>
      </c>
      <c r="F37" s="71">
        <v>1.6902455115073831</v>
      </c>
      <c r="G37" s="71">
        <v>1.5386954761582401</v>
      </c>
      <c r="H37" s="71">
        <v>1.2418808469640934</v>
      </c>
      <c r="I37" s="71">
        <v>1.1826767816361028</v>
      </c>
      <c r="J37" s="71">
        <v>1.0428836924193994</v>
      </c>
      <c r="K37" s="71">
        <v>1.2957117604964963</v>
      </c>
      <c r="L37" s="71">
        <v>0.41711313901107405</v>
      </c>
      <c r="M37" s="3" t="s">
        <v>148</v>
      </c>
    </row>
    <row r="38" spans="1:13">
      <c r="B38" t="str">
        <v>OT</v>
      </c>
      <c r="C38" s="71">
        <v>4.2186822759857332</v>
      </c>
      <c r="D38" s="71">
        <v>4.273812471800591</v>
      </c>
      <c r="E38" s="71">
        <v>3.6934628225322479</v>
      </c>
      <c r="F38" s="71">
        <v>3.4433477392112031</v>
      </c>
      <c r="G38" s="71">
        <v>2.8592860264711066</v>
      </c>
      <c r="H38" s="71">
        <v>2.5261981952611725</v>
      </c>
      <c r="I38" s="71">
        <v>2.3052981040665785</v>
      </c>
      <c r="J38" s="71">
        <v>2.0676344446741686</v>
      </c>
      <c r="K38" s="71">
        <v>1.2957117604964967</v>
      </c>
      <c r="L38" s="71">
        <v>0.41711313901107405</v>
      </c>
      <c r="M38" s="3" t="s">
        <v>148</v>
      </c>
    </row>
    <row r="39" spans="1:13">
      <c r="B39" t="str">
        <v>EE</v>
      </c>
      <c r="C39" s="71">
        <v>4.2186822759857332</v>
      </c>
      <c r="D39" s="71">
        <v>4.2738124718005928</v>
      </c>
      <c r="E39" s="71">
        <v>3.6934628225322457</v>
      </c>
      <c r="F39" s="71">
        <v>3.4433477392112053</v>
      </c>
      <c r="G39" s="71">
        <v>2.8592860264711066</v>
      </c>
      <c r="H39" s="71">
        <v>2.5261981952611743</v>
      </c>
      <c r="I39" s="71">
        <v>2.3052981040665781</v>
      </c>
      <c r="J39" s="71">
        <v>2.0676344446741695</v>
      </c>
      <c r="K39" s="71">
        <v>1.2957117604964967</v>
      </c>
      <c r="L39" s="71">
        <v>0.41711313901107405</v>
      </c>
      <c r="M39" s="3" t="s">
        <v>148</v>
      </c>
    </row>
    <row r="40" spans="1:13">
      <c r="B40" t="str">
        <v>CA</v>
      </c>
      <c r="C40" s="71">
        <v>4.2186822759857332</v>
      </c>
      <c r="D40" s="71">
        <v>4.2738124718005928</v>
      </c>
      <c r="E40" s="71">
        <v>3.6934628225322457</v>
      </c>
      <c r="F40" s="71">
        <v>3.4433477392112053</v>
      </c>
      <c r="G40" s="71">
        <v>2.8592860264711066</v>
      </c>
      <c r="H40" s="71">
        <v>2.5261981952611743</v>
      </c>
      <c r="I40" s="71">
        <v>2.3052981040665781</v>
      </c>
      <c r="J40" s="71">
        <v>2.0676344446741695</v>
      </c>
      <c r="K40" s="71">
        <v>1.2957117604964967</v>
      </c>
      <c r="L40" s="71">
        <v>0.41711313901107405</v>
      </c>
      <c r="M40" s="3" t="s">
        <v>148</v>
      </c>
    </row>
    <row r="41" spans="1:13">
      <c r="B41" t="str">
        <v>IA</v>
      </c>
      <c r="C41" s="71">
        <v>4.2186822759857332</v>
      </c>
      <c r="D41" s="71">
        <v>4.2738124718005901</v>
      </c>
      <c r="E41" s="71">
        <v>3.6934628225322479</v>
      </c>
      <c r="F41" s="71">
        <v>3.4433477392112053</v>
      </c>
      <c r="G41" s="71">
        <v>2.8592860264711066</v>
      </c>
      <c r="H41" s="71">
        <v>2.5261981952611725</v>
      </c>
      <c r="I41" s="71">
        <v>2.3052981040665785</v>
      </c>
      <c r="J41" s="71">
        <v>2.0676344446741703</v>
      </c>
      <c r="K41" s="71">
        <v>1.2957117604964963</v>
      </c>
      <c r="L41" s="71">
        <v>0.41711313901107405</v>
      </c>
      <c r="M41" s="3" t="s">
        <v>148</v>
      </c>
    </row>
    <row r="42" spans="1:13">
      <c r="B42" t="str">
        <v>AF</v>
      </c>
      <c r="C42" s="71">
        <v>4.2186822759857341</v>
      </c>
      <c r="D42" s="71">
        <v>4.273812471800591</v>
      </c>
      <c r="E42" s="71">
        <v>3.6934628225322457</v>
      </c>
      <c r="F42" s="71">
        <v>3.4433477392112053</v>
      </c>
      <c r="G42" s="71">
        <v>2.8592860264711066</v>
      </c>
      <c r="H42" s="71">
        <v>2.5261981952611725</v>
      </c>
      <c r="I42" s="71">
        <v>2.3052981040665781</v>
      </c>
      <c r="J42" s="71">
        <v>2.0676344446741703</v>
      </c>
      <c r="K42" s="71">
        <v>1.2957117604964963</v>
      </c>
      <c r="L42" s="71">
        <v>0.41711313901107411</v>
      </c>
      <c r="M42" s="3" t="s">
        <v>148</v>
      </c>
    </row>
    <row r="43" spans="1:13" ht="13.5" thickBot="1">
      <c r="B43" t="str">
        <v>LA</v>
      </c>
      <c r="C43" s="72">
        <v>4.2186822759857341</v>
      </c>
      <c r="D43" s="72">
        <v>4.2738124718005901</v>
      </c>
      <c r="E43" s="72">
        <v>3.6934628225322479</v>
      </c>
      <c r="F43" s="72">
        <v>3.4433477392112053</v>
      </c>
      <c r="G43" s="72">
        <v>2.8592860264711066</v>
      </c>
      <c r="H43" s="72">
        <v>2.5261981952611743</v>
      </c>
      <c r="I43" s="72">
        <v>2.3052981040665781</v>
      </c>
      <c r="J43" s="72">
        <v>2.0676344446741695</v>
      </c>
      <c r="K43" s="72">
        <v>1.2957117604964963</v>
      </c>
      <c r="L43" s="72">
        <v>0.41711313901107411</v>
      </c>
      <c r="M43" s="3" t="s">
        <v>148</v>
      </c>
    </row>
    <row r="44" spans="1:13" ht="13.5" thickTop="1"/>
    <row r="45" spans="1:13">
      <c r="A45" t="s">
        <v>77</v>
      </c>
      <c r="B45" t="s">
        <v>25</v>
      </c>
      <c r="C45">
        <f>Y_0</f>
        <v>2000</v>
      </c>
      <c r="D45">
        <f t="array" ref="D45:L45">Y</f>
        <v>2010</v>
      </c>
      <c r="E45">
        <v>2020</v>
      </c>
      <c r="F45">
        <v>2030</v>
      </c>
      <c r="G45">
        <v>2040</v>
      </c>
      <c r="H45">
        <v>2050</v>
      </c>
      <c r="I45">
        <v>2060</v>
      </c>
      <c r="J45">
        <v>2080</v>
      </c>
      <c r="K45">
        <v>2100</v>
      </c>
      <c r="L45">
        <v>2200</v>
      </c>
    </row>
    <row r="46" spans="1:13">
      <c r="B46" t="s">
        <v>26</v>
      </c>
      <c r="C46">
        <f t="array" ref="C46:L46">Y</f>
        <v>2010</v>
      </c>
      <c r="D46">
        <v>2020</v>
      </c>
      <c r="E46">
        <v>2030</v>
      </c>
      <c r="F46">
        <v>2040</v>
      </c>
      <c r="G46">
        <v>2050</v>
      </c>
      <c r="H46">
        <v>2060</v>
      </c>
      <c r="I46">
        <v>2080</v>
      </c>
      <c r="J46">
        <v>2100</v>
      </c>
      <c r="K46">
        <v>2200</v>
      </c>
      <c r="L46">
        <v>2300</v>
      </c>
    </row>
    <row r="47" spans="1:13">
      <c r="B47" t="str">
        <f t="array" ref="B47:B54">R_CODE</f>
        <v>EU</v>
      </c>
      <c r="C47" s="70">
        <v>7.6606959390225701E-2</v>
      </c>
      <c r="D47" s="70">
        <v>-3.6351529646723675E-2</v>
      </c>
      <c r="E47" s="70">
        <v>-0.12180507862901475</v>
      </c>
      <c r="F47" s="70">
        <v>-0.22001666834763398</v>
      </c>
      <c r="G47" s="70">
        <v>-0.30932700693293552</v>
      </c>
      <c r="H47" s="70">
        <v>-0.4351196120829931</v>
      </c>
      <c r="I47" s="70">
        <v>-0.32640274815073833</v>
      </c>
      <c r="J47" s="70">
        <v>-0.12910999054429315</v>
      </c>
      <c r="K47" s="76">
        <v>-3.8486820604059037E-2</v>
      </c>
      <c r="L47" s="76">
        <v>0</v>
      </c>
      <c r="M47" s="3" t="s">
        <v>148</v>
      </c>
    </row>
    <row r="48" spans="1:13">
      <c r="B48" t="str">
        <v>US</v>
      </c>
      <c r="C48" s="71">
        <v>0.99830632924235518</v>
      </c>
      <c r="D48" s="71">
        <v>0.89113628215066787</v>
      </c>
      <c r="E48" s="71">
        <v>0.73158059617430937</v>
      </c>
      <c r="F48" s="71">
        <v>0.55062532528542618</v>
      </c>
      <c r="G48" s="71">
        <v>0.43351826235826796</v>
      </c>
      <c r="H48" s="71">
        <v>0.17530022340612578</v>
      </c>
      <c r="I48" s="71">
        <v>0.16544361147531966</v>
      </c>
      <c r="J48" s="71">
        <v>8.3480097915754517E-2</v>
      </c>
      <c r="K48" s="77">
        <v>3.1084117239815613E-2</v>
      </c>
      <c r="L48" s="77">
        <v>0</v>
      </c>
      <c r="M48" s="3" t="s">
        <v>148</v>
      </c>
    </row>
    <row r="49" spans="1:13">
      <c r="B49" t="str">
        <v>OT</v>
      </c>
      <c r="C49" s="71">
        <v>1.2885498602778784</v>
      </c>
      <c r="D49" s="71">
        <v>1.0765052262265935</v>
      </c>
      <c r="E49" s="71">
        <v>0.81796563844623571</v>
      </c>
      <c r="F49" s="71">
        <v>0.60634104239674469</v>
      </c>
      <c r="G49" s="71">
        <v>0.41000455432732769</v>
      </c>
      <c r="H49" s="71">
        <v>0.25637237964103488</v>
      </c>
      <c r="I49" s="71">
        <v>7.0520648534499769E-2</v>
      </c>
      <c r="J49" s="71">
        <v>-8.8627555586364634E-2</v>
      </c>
      <c r="K49" s="77">
        <v>-5.3100889679349991E-2</v>
      </c>
      <c r="L49" s="77">
        <v>0</v>
      </c>
      <c r="M49" s="3" t="s">
        <v>148</v>
      </c>
    </row>
    <row r="50" spans="1:13">
      <c r="B50" t="str">
        <v>EE</v>
      </c>
      <c r="C50" s="71">
        <v>1.2885498602778767</v>
      </c>
      <c r="D50" s="71">
        <v>1.0765052262265955</v>
      </c>
      <c r="E50" s="71">
        <v>0.81796563844623571</v>
      </c>
      <c r="F50" s="71">
        <v>0.60634104239674469</v>
      </c>
      <c r="G50" s="71">
        <v>0.41000455432732769</v>
      </c>
      <c r="H50" s="71">
        <v>0.25637237964103488</v>
      </c>
      <c r="I50" s="71">
        <v>7.0520648534499769E-2</v>
      </c>
      <c r="J50" s="71">
        <v>-8.8627555586364634E-2</v>
      </c>
      <c r="K50" s="77">
        <v>-5.3100889679350109E-2</v>
      </c>
      <c r="L50" s="77">
        <v>0</v>
      </c>
      <c r="M50" s="3" t="s">
        <v>148</v>
      </c>
    </row>
    <row r="51" spans="1:13">
      <c r="B51" t="str">
        <v>CA</v>
      </c>
      <c r="C51" s="71">
        <v>1.2885498602778767</v>
      </c>
      <c r="D51" s="71">
        <v>1.0765052262265935</v>
      </c>
      <c r="E51" s="71">
        <v>0.81796563844623571</v>
      </c>
      <c r="F51" s="71">
        <v>0.60634104239674469</v>
      </c>
      <c r="G51" s="71">
        <v>0.41000455432732769</v>
      </c>
      <c r="H51" s="71">
        <v>0.25637237964103488</v>
      </c>
      <c r="I51" s="71">
        <v>7.0520648534499769E-2</v>
      </c>
      <c r="J51" s="71">
        <v>-8.8627555586365203E-2</v>
      </c>
      <c r="K51" s="77">
        <v>-5.3100889679350109E-2</v>
      </c>
      <c r="L51" s="77">
        <v>0</v>
      </c>
      <c r="M51" s="3" t="s">
        <v>148</v>
      </c>
    </row>
    <row r="52" spans="1:13">
      <c r="B52" t="str">
        <v>IA</v>
      </c>
      <c r="C52" s="71">
        <v>1.2885498602778767</v>
      </c>
      <c r="D52" s="71">
        <v>1.0765052262265955</v>
      </c>
      <c r="E52" s="71">
        <v>0.81796563844623571</v>
      </c>
      <c r="F52" s="71">
        <v>0.60634104239674469</v>
      </c>
      <c r="G52" s="71">
        <v>0.41000455432732547</v>
      </c>
      <c r="H52" s="71">
        <v>0.25637237964103488</v>
      </c>
      <c r="I52" s="71">
        <v>7.0520648534499769E-2</v>
      </c>
      <c r="J52" s="71">
        <v>-8.8627555586365203E-2</v>
      </c>
      <c r="K52" s="77">
        <v>-5.3100889679349991E-2</v>
      </c>
      <c r="L52" s="77">
        <v>0</v>
      </c>
      <c r="M52" s="3" t="s">
        <v>148</v>
      </c>
    </row>
    <row r="53" spans="1:13">
      <c r="B53" t="str">
        <v>AF</v>
      </c>
      <c r="C53" s="71">
        <v>1.2885498602778784</v>
      </c>
      <c r="D53" s="71">
        <v>1.0765052262265935</v>
      </c>
      <c r="E53" s="71">
        <v>0.81796563844623571</v>
      </c>
      <c r="F53" s="71">
        <v>0.60634104239674469</v>
      </c>
      <c r="G53" s="71">
        <v>0.41000455432732769</v>
      </c>
      <c r="H53" s="71">
        <v>0.25637237964103488</v>
      </c>
      <c r="I53" s="71">
        <v>7.0520648534499769E-2</v>
      </c>
      <c r="J53" s="71">
        <v>-8.8627555586364634E-2</v>
      </c>
      <c r="K53" s="77">
        <v>-5.3100889679349991E-2</v>
      </c>
      <c r="L53" s="77">
        <v>0</v>
      </c>
      <c r="M53" s="3" t="s">
        <v>148</v>
      </c>
    </row>
    <row r="54" spans="1:13" ht="13.5" thickBot="1">
      <c r="B54" t="str">
        <v>LA</v>
      </c>
      <c r="C54" s="72">
        <v>1.2885498602778767</v>
      </c>
      <c r="D54" s="72">
        <v>1.0765052262265955</v>
      </c>
      <c r="E54" s="72">
        <v>0.81796563844623571</v>
      </c>
      <c r="F54" s="72">
        <v>0.60634104239674469</v>
      </c>
      <c r="G54" s="72">
        <v>0.41000455432732547</v>
      </c>
      <c r="H54" s="72">
        <v>0.25637237964103488</v>
      </c>
      <c r="I54" s="72">
        <v>7.0520648534499769E-2</v>
      </c>
      <c r="J54" s="72">
        <v>-8.8627555586365203E-2</v>
      </c>
      <c r="K54" s="78">
        <v>-5.3100889679349991E-2</v>
      </c>
      <c r="L54" s="78">
        <v>0</v>
      </c>
      <c r="M54" s="3" t="s">
        <v>148</v>
      </c>
    </row>
    <row r="55" spans="1:13" ht="13.5" thickTop="1"/>
    <row r="56" spans="1:13">
      <c r="A56" s="8" t="s">
        <v>27</v>
      </c>
      <c r="B56" s="8" t="s">
        <v>25</v>
      </c>
      <c r="C56" s="8">
        <f>Y_0</f>
        <v>2000</v>
      </c>
      <c r="D56" s="8">
        <f t="array" ref="D56:L56">Y</f>
        <v>2010</v>
      </c>
      <c r="E56" s="8">
        <v>2020</v>
      </c>
      <c r="F56" s="8">
        <v>2030</v>
      </c>
      <c r="G56" s="8">
        <v>2040</v>
      </c>
      <c r="H56" s="8">
        <v>2050</v>
      </c>
      <c r="I56" s="8">
        <v>2060</v>
      </c>
      <c r="J56" s="8">
        <v>2080</v>
      </c>
      <c r="K56" s="8">
        <v>2100</v>
      </c>
      <c r="L56" s="8">
        <v>2200</v>
      </c>
      <c r="M56" s="8"/>
    </row>
    <row r="57" spans="1:13">
      <c r="A57" s="8"/>
      <c r="B57" s="8" t="s">
        <v>26</v>
      </c>
      <c r="C57" s="8">
        <f t="array" ref="C57:L57">Y</f>
        <v>2010</v>
      </c>
      <c r="D57" s="8">
        <v>2020</v>
      </c>
      <c r="E57" s="8">
        <v>2030</v>
      </c>
      <c r="F57" s="8">
        <v>2040</v>
      </c>
      <c r="G57" s="8">
        <v>2050</v>
      </c>
      <c r="H57" s="8">
        <v>2060</v>
      </c>
      <c r="I57" s="8">
        <v>2080</v>
      </c>
      <c r="J57" s="8">
        <v>2100</v>
      </c>
      <c r="K57" s="8">
        <v>2200</v>
      </c>
      <c r="L57" s="8">
        <v>2300</v>
      </c>
      <c r="M57" s="8"/>
    </row>
    <row r="58" spans="1:13">
      <c r="A58" s="8"/>
      <c r="B58" s="8" t="str">
        <f t="array" ref="B58:B65">R_CODE</f>
        <v>EU</v>
      </c>
      <c r="C58" s="24">
        <f t="array" ref="C58:L65">PTP+(EMUC*(GRW-POP_GRW))</f>
        <v>3</v>
      </c>
      <c r="D58" s="24">
        <v>3</v>
      </c>
      <c r="E58" s="24">
        <v>3</v>
      </c>
      <c r="F58" s="24">
        <v>3</v>
      </c>
      <c r="G58" s="24">
        <v>3</v>
      </c>
      <c r="H58" s="24">
        <v>3</v>
      </c>
      <c r="I58" s="24">
        <v>3</v>
      </c>
      <c r="J58" s="24">
        <v>3</v>
      </c>
      <c r="K58" s="24">
        <v>3</v>
      </c>
      <c r="L58" s="24">
        <v>3</v>
      </c>
      <c r="M58" s="3" t="s">
        <v>148</v>
      </c>
    </row>
    <row r="59" spans="1:13">
      <c r="A59" s="8"/>
      <c r="B59" s="8" t="str">
        <v>US</v>
      </c>
      <c r="C59" s="23">
        <v>3</v>
      </c>
      <c r="D59" s="23">
        <v>3</v>
      </c>
      <c r="E59" s="23">
        <v>3</v>
      </c>
      <c r="F59" s="23">
        <v>3</v>
      </c>
      <c r="G59" s="23">
        <v>3</v>
      </c>
      <c r="H59" s="23">
        <v>3</v>
      </c>
      <c r="I59" s="23">
        <v>3</v>
      </c>
      <c r="J59" s="23">
        <v>3</v>
      </c>
      <c r="K59" s="23">
        <v>3</v>
      </c>
      <c r="L59" s="23">
        <v>3</v>
      </c>
      <c r="M59" s="3" t="s">
        <v>148</v>
      </c>
    </row>
    <row r="60" spans="1:13">
      <c r="A60" s="8"/>
      <c r="B60" s="8" t="str">
        <v>OT</v>
      </c>
      <c r="C60" s="23">
        <v>3</v>
      </c>
      <c r="D60" s="23">
        <v>3</v>
      </c>
      <c r="E60" s="23">
        <v>3</v>
      </c>
      <c r="F60" s="23">
        <v>3</v>
      </c>
      <c r="G60" s="23">
        <v>3</v>
      </c>
      <c r="H60" s="23">
        <v>3</v>
      </c>
      <c r="I60" s="23">
        <v>3</v>
      </c>
      <c r="J60" s="23">
        <v>3</v>
      </c>
      <c r="K60" s="23">
        <v>3</v>
      </c>
      <c r="L60" s="23">
        <v>3</v>
      </c>
      <c r="M60" s="3" t="s">
        <v>148</v>
      </c>
    </row>
    <row r="61" spans="1:13">
      <c r="A61" s="8"/>
      <c r="B61" s="8" t="str">
        <v>EE</v>
      </c>
      <c r="C61" s="23">
        <v>3</v>
      </c>
      <c r="D61" s="23">
        <v>3</v>
      </c>
      <c r="E61" s="23">
        <v>3</v>
      </c>
      <c r="F61" s="23">
        <v>3</v>
      </c>
      <c r="G61" s="23">
        <v>3</v>
      </c>
      <c r="H61" s="23">
        <v>3</v>
      </c>
      <c r="I61" s="23">
        <v>3</v>
      </c>
      <c r="J61" s="23">
        <v>3</v>
      </c>
      <c r="K61" s="23">
        <v>3</v>
      </c>
      <c r="L61" s="23">
        <v>3</v>
      </c>
      <c r="M61" s="3" t="s">
        <v>148</v>
      </c>
    </row>
    <row r="62" spans="1:13">
      <c r="A62" s="8"/>
      <c r="B62" s="8" t="str">
        <v>CA</v>
      </c>
      <c r="C62" s="23">
        <v>3</v>
      </c>
      <c r="D62" s="23">
        <v>3</v>
      </c>
      <c r="E62" s="23">
        <v>3</v>
      </c>
      <c r="F62" s="23">
        <v>3</v>
      </c>
      <c r="G62" s="23">
        <v>3</v>
      </c>
      <c r="H62" s="23">
        <v>3</v>
      </c>
      <c r="I62" s="23">
        <v>3</v>
      </c>
      <c r="J62" s="23">
        <v>3</v>
      </c>
      <c r="K62" s="23">
        <v>3</v>
      </c>
      <c r="L62" s="23">
        <v>3</v>
      </c>
      <c r="M62" s="3" t="s">
        <v>148</v>
      </c>
    </row>
    <row r="63" spans="1:13">
      <c r="A63" s="8"/>
      <c r="B63" s="8" t="str">
        <v>IA</v>
      </c>
      <c r="C63" s="23">
        <v>3</v>
      </c>
      <c r="D63" s="23">
        <v>3</v>
      </c>
      <c r="E63" s="23">
        <v>3</v>
      </c>
      <c r="F63" s="23">
        <v>3</v>
      </c>
      <c r="G63" s="23">
        <v>3</v>
      </c>
      <c r="H63" s="23">
        <v>3</v>
      </c>
      <c r="I63" s="23">
        <v>3</v>
      </c>
      <c r="J63" s="23">
        <v>3</v>
      </c>
      <c r="K63" s="23">
        <v>3</v>
      </c>
      <c r="L63" s="23">
        <v>3</v>
      </c>
      <c r="M63" s="3" t="s">
        <v>148</v>
      </c>
    </row>
    <row r="64" spans="1:13">
      <c r="A64" s="8"/>
      <c r="B64" s="8" t="str">
        <v>AF</v>
      </c>
      <c r="C64" s="23">
        <v>3</v>
      </c>
      <c r="D64" s="23">
        <v>3</v>
      </c>
      <c r="E64" s="23">
        <v>3</v>
      </c>
      <c r="F64" s="23">
        <v>3</v>
      </c>
      <c r="G64" s="23">
        <v>3</v>
      </c>
      <c r="H64" s="23">
        <v>3</v>
      </c>
      <c r="I64" s="23">
        <v>3</v>
      </c>
      <c r="J64" s="23">
        <v>3</v>
      </c>
      <c r="K64" s="23">
        <v>3</v>
      </c>
      <c r="L64" s="23">
        <v>3</v>
      </c>
      <c r="M64" s="3" t="s">
        <v>148</v>
      </c>
    </row>
    <row r="65" spans="1:13" ht="13.5" thickBot="1">
      <c r="A65" s="8"/>
      <c r="B65" s="8" t="str">
        <v>LA</v>
      </c>
      <c r="C65" s="26">
        <v>3</v>
      </c>
      <c r="D65" s="26">
        <v>3</v>
      </c>
      <c r="E65" s="26">
        <v>3</v>
      </c>
      <c r="F65" s="26">
        <v>3</v>
      </c>
      <c r="G65" s="26">
        <v>3</v>
      </c>
      <c r="H65" s="26">
        <v>3</v>
      </c>
      <c r="I65" s="26">
        <v>3</v>
      </c>
      <c r="J65" s="26">
        <v>3</v>
      </c>
      <c r="K65" s="26">
        <v>3</v>
      </c>
      <c r="L65" s="26">
        <v>3</v>
      </c>
      <c r="M65" s="3" t="s">
        <v>148</v>
      </c>
    </row>
    <row r="66" spans="1:13" ht="13.5" thickTop="1"/>
    <row r="67" spans="1:13">
      <c r="A67" s="3" t="s">
        <v>119</v>
      </c>
      <c r="C67">
        <f t="array" ref="C67:L67">Y</f>
        <v>2010</v>
      </c>
      <c r="D67">
        <v>2020</v>
      </c>
      <c r="E67">
        <v>2030</v>
      </c>
      <c r="F67">
        <v>2040</v>
      </c>
      <c r="G67">
        <v>2050</v>
      </c>
      <c r="H67">
        <v>2060</v>
      </c>
      <c r="I67">
        <v>2080</v>
      </c>
      <c r="J67">
        <v>2100</v>
      </c>
      <c r="K67">
        <v>2200</v>
      </c>
      <c r="L67">
        <v>2300</v>
      </c>
    </row>
    <row r="68" spans="1:13">
      <c r="A68" t="s">
        <v>14</v>
      </c>
      <c r="B68" t="str">
        <f t="array" ref="B68:B75">R_CODE</f>
        <v>EU</v>
      </c>
      <c r="C68" s="47">
        <v>100.75120139415134</v>
      </c>
      <c r="D68" s="47">
        <v>101.50240278830266</v>
      </c>
      <c r="E68" s="47">
        <v>104.11875648448671</v>
      </c>
      <c r="F68" s="47">
        <v>102.25388606547672</v>
      </c>
      <c r="G68" s="47">
        <v>100.38901564646673</v>
      </c>
      <c r="H68" s="47">
        <v>95.209798413626288</v>
      </c>
      <c r="I68" s="47">
        <v>81.392767487572911</v>
      </c>
      <c r="J68" s="47">
        <v>67.96190412149717</v>
      </c>
      <c r="K68" s="47">
        <v>67.96190412149717</v>
      </c>
      <c r="L68" s="47">
        <v>67.96190412149717</v>
      </c>
      <c r="M68" t="s">
        <v>46</v>
      </c>
    </row>
    <row r="69" spans="1:13">
      <c r="A69" t="s">
        <v>14</v>
      </c>
      <c r="B69" t="str">
        <v>US</v>
      </c>
      <c r="C69" s="48">
        <v>100.75120139415134</v>
      </c>
      <c r="D69" s="48">
        <v>101.50240278830266</v>
      </c>
      <c r="E69" s="48">
        <v>104.11875648448671</v>
      </c>
      <c r="F69" s="48">
        <v>102.25388606547672</v>
      </c>
      <c r="G69" s="48">
        <v>100.38901564646673</v>
      </c>
      <c r="H69" s="48">
        <v>95.209798413626288</v>
      </c>
      <c r="I69" s="48">
        <v>81.392767487572911</v>
      </c>
      <c r="J69" s="48">
        <v>67.96190412149717</v>
      </c>
      <c r="K69" s="48">
        <v>67.96190412149717</v>
      </c>
      <c r="L69" s="48">
        <v>67.96190412149717</v>
      </c>
      <c r="M69" t="s">
        <v>46</v>
      </c>
    </row>
    <row r="70" spans="1:13">
      <c r="A70" t="s">
        <v>14</v>
      </c>
      <c r="B70" t="str">
        <v>OT</v>
      </c>
      <c r="C70" s="48">
        <v>100.75120139415134</v>
      </c>
      <c r="D70" s="48">
        <v>101.50240278830266</v>
      </c>
      <c r="E70" s="48">
        <v>104.11875648448671</v>
      </c>
      <c r="F70" s="48">
        <v>102.25388606547672</v>
      </c>
      <c r="G70" s="48">
        <v>100.38901564646673</v>
      </c>
      <c r="H70" s="48">
        <v>95.209798413626288</v>
      </c>
      <c r="I70" s="48">
        <v>81.392767487572911</v>
      </c>
      <c r="J70" s="48">
        <v>67.96190412149717</v>
      </c>
      <c r="K70" s="48">
        <v>67.96190412149717</v>
      </c>
      <c r="L70" s="48">
        <v>67.96190412149717</v>
      </c>
      <c r="M70" t="s">
        <v>46</v>
      </c>
    </row>
    <row r="71" spans="1:13">
      <c r="A71" t="s">
        <v>14</v>
      </c>
      <c r="B71" t="str">
        <v>EE</v>
      </c>
      <c r="C71" s="48">
        <v>102.83658866874177</v>
      </c>
      <c r="D71" s="48">
        <v>105.67317733748352</v>
      </c>
      <c r="E71" s="48">
        <v>96.996525549176525</v>
      </c>
      <c r="F71" s="48">
        <v>95.152328079829829</v>
      </c>
      <c r="G71" s="48">
        <v>93.308130610483147</v>
      </c>
      <c r="H71" s="48">
        <v>87.874803661718744</v>
      </c>
      <c r="I71" s="48">
        <v>73.886382392038996</v>
      </c>
      <c r="J71" s="48">
        <v>63.382504377840718</v>
      </c>
      <c r="K71" s="48">
        <v>63.382504377840718</v>
      </c>
      <c r="L71" s="48">
        <v>63.382504377840718</v>
      </c>
      <c r="M71" t="s">
        <v>46</v>
      </c>
    </row>
    <row r="72" spans="1:13">
      <c r="A72" t="s">
        <v>14</v>
      </c>
      <c r="B72" t="str">
        <v>CA</v>
      </c>
      <c r="C72" s="48">
        <v>104.04252601724329</v>
      </c>
      <c r="D72" s="48">
        <v>108.08505203448657</v>
      </c>
      <c r="E72" s="48">
        <v>138.18598950461634</v>
      </c>
      <c r="F72" s="48">
        <v>162.82776158362981</v>
      </c>
      <c r="G72" s="48">
        <v>187.46953366264327</v>
      </c>
      <c r="H72" s="48">
        <v>193.90050747829099</v>
      </c>
      <c r="I72" s="48">
        <v>199.56883693984733</v>
      </c>
      <c r="J72" s="48">
        <v>181.59989420551611</v>
      </c>
      <c r="K72" s="48">
        <v>181.59989420551611</v>
      </c>
      <c r="L72" s="48">
        <v>181.59989420551611</v>
      </c>
      <c r="M72" t="s">
        <v>46</v>
      </c>
    </row>
    <row r="73" spans="1:13">
      <c r="A73" t="s">
        <v>14</v>
      </c>
      <c r="B73" t="str">
        <v>IA</v>
      </c>
      <c r="C73" s="48">
        <v>104.04252601724329</v>
      </c>
      <c r="D73" s="48">
        <v>108.08505203448657</v>
      </c>
      <c r="E73" s="48">
        <v>138.18598950461634</v>
      </c>
      <c r="F73" s="48">
        <v>162.82776158362981</v>
      </c>
      <c r="G73" s="48">
        <v>187.46953366264327</v>
      </c>
      <c r="H73" s="48">
        <v>193.9005074782911</v>
      </c>
      <c r="I73" s="48">
        <v>199.56883693984736</v>
      </c>
      <c r="J73" s="48">
        <v>181.59989420551611</v>
      </c>
      <c r="K73" s="48">
        <v>181.59989420551611</v>
      </c>
      <c r="L73" s="48">
        <v>181.59989420551611</v>
      </c>
      <c r="M73" t="s">
        <v>46</v>
      </c>
    </row>
    <row r="74" spans="1:13">
      <c r="A74" t="s">
        <v>14</v>
      </c>
      <c r="B74" t="str">
        <v>AF</v>
      </c>
      <c r="C74" s="48">
        <v>104.06312052288641</v>
      </c>
      <c r="D74" s="48">
        <v>108.12624104577282</v>
      </c>
      <c r="E74" s="48">
        <v>140.21547313586919</v>
      </c>
      <c r="F74" s="48">
        <v>166.03514703490356</v>
      </c>
      <c r="G74" s="48">
        <v>191.8548209339379</v>
      </c>
      <c r="H74" s="48">
        <v>205.64195140049364</v>
      </c>
      <c r="I74" s="48">
        <v>212.19803433500977</v>
      </c>
      <c r="J74" s="48">
        <v>183.38031698429779</v>
      </c>
      <c r="K74" s="48">
        <v>183.38031698429779</v>
      </c>
      <c r="L74" s="48">
        <v>183.38031698429779</v>
      </c>
      <c r="M74" t="s">
        <v>46</v>
      </c>
    </row>
    <row r="75" spans="1:13" ht="13.5" thickBot="1">
      <c r="A75" t="s">
        <v>14</v>
      </c>
      <c r="B75" t="str">
        <v>LA</v>
      </c>
      <c r="C75" s="49">
        <v>104.06312052288641</v>
      </c>
      <c r="D75" s="49">
        <v>108.12624104577282</v>
      </c>
      <c r="E75" s="49">
        <v>140.21547313586919</v>
      </c>
      <c r="F75" s="49">
        <v>166.03514703490356</v>
      </c>
      <c r="G75" s="49">
        <v>191.8548209339379</v>
      </c>
      <c r="H75" s="49">
        <v>205.64195140049364</v>
      </c>
      <c r="I75" s="49">
        <v>212.19803433500977</v>
      </c>
      <c r="J75" s="49">
        <v>183.38031698429779</v>
      </c>
      <c r="K75" s="49">
        <v>183.38031698429779</v>
      </c>
      <c r="L75" s="49">
        <v>183.38031698429779</v>
      </c>
      <c r="M75" t="s">
        <v>46</v>
      </c>
    </row>
    <row r="76" spans="1:13" ht="13.5" thickTop="1"/>
    <row r="77" spans="1:13">
      <c r="A77" t="s">
        <v>15</v>
      </c>
      <c r="B77" t="str">
        <f t="array" ref="B77:B84">R_CODE</f>
        <v>EU</v>
      </c>
      <c r="C77" s="47">
        <v>99.668263174751601</v>
      </c>
      <c r="D77" s="47">
        <v>99.336526349503202</v>
      </c>
      <c r="E77" s="47">
        <v>96.238709086664755</v>
      </c>
      <c r="F77" s="47">
        <v>88.79666006805104</v>
      </c>
      <c r="G77" s="47">
        <v>81.354611049437324</v>
      </c>
      <c r="H77" s="47">
        <v>75.19477320656037</v>
      </c>
      <c r="I77" s="47">
        <v>65.030214665588844</v>
      </c>
      <c r="J77" s="47">
        <v>59.169476012226632</v>
      </c>
      <c r="K77" s="47">
        <v>59.169476012226632</v>
      </c>
      <c r="L77" s="47">
        <v>59.169476012226632</v>
      </c>
      <c r="M77" t="s">
        <v>46</v>
      </c>
    </row>
    <row r="78" spans="1:13">
      <c r="A78" t="s">
        <v>15</v>
      </c>
      <c r="B78" t="str">
        <v>US</v>
      </c>
      <c r="C78" s="48">
        <v>99.668263174751601</v>
      </c>
      <c r="D78" s="48">
        <v>99.336526349503202</v>
      </c>
      <c r="E78" s="48">
        <v>96.238709086664755</v>
      </c>
      <c r="F78" s="48">
        <v>88.79666006805104</v>
      </c>
      <c r="G78" s="48">
        <v>81.354611049437324</v>
      </c>
      <c r="H78" s="48">
        <v>75.19477320656037</v>
      </c>
      <c r="I78" s="48">
        <v>65.030214665588844</v>
      </c>
      <c r="J78" s="48">
        <v>59.169476012226632</v>
      </c>
      <c r="K78" s="48">
        <v>59.169476012226632</v>
      </c>
      <c r="L78" s="48">
        <v>59.169476012226632</v>
      </c>
      <c r="M78" t="s">
        <v>46</v>
      </c>
    </row>
    <row r="79" spans="1:13">
      <c r="A79" t="s">
        <v>15</v>
      </c>
      <c r="B79" t="str">
        <v>OT</v>
      </c>
      <c r="C79" s="48">
        <v>99.668263174751601</v>
      </c>
      <c r="D79" s="48">
        <v>99.336526349503202</v>
      </c>
      <c r="E79" s="48">
        <v>96.238709086664755</v>
      </c>
      <c r="F79" s="48">
        <v>88.79666006805104</v>
      </c>
      <c r="G79" s="48">
        <v>81.354611049437324</v>
      </c>
      <c r="H79" s="48">
        <v>75.19477320656037</v>
      </c>
      <c r="I79" s="48">
        <v>65.030214665588844</v>
      </c>
      <c r="J79" s="48">
        <v>59.169476012226632</v>
      </c>
      <c r="K79" s="48">
        <v>59.169476012226632</v>
      </c>
      <c r="L79" s="48">
        <v>59.169476012226632</v>
      </c>
      <c r="M79" t="s">
        <v>46</v>
      </c>
    </row>
    <row r="80" spans="1:13">
      <c r="A80" t="s">
        <v>15</v>
      </c>
      <c r="B80" t="str">
        <v>EE</v>
      </c>
      <c r="C80" s="48">
        <v>103.51575159718371</v>
      </c>
      <c r="D80" s="48">
        <v>107.03150319436742</v>
      </c>
      <c r="E80" s="48">
        <v>113.35101209426924</v>
      </c>
      <c r="F80" s="48">
        <v>103.39075556049434</v>
      </c>
      <c r="G80" s="48">
        <v>93.430499026719431</v>
      </c>
      <c r="H80" s="48">
        <v>84.49990746124007</v>
      </c>
      <c r="I80" s="48">
        <v>71.243408784677229</v>
      </c>
      <c r="J80" s="48">
        <v>63.182147473174417</v>
      </c>
      <c r="K80" s="48">
        <v>63.182147473174417</v>
      </c>
      <c r="L80" s="48">
        <v>63.182147473174417</v>
      </c>
      <c r="M80" t="s">
        <v>46</v>
      </c>
    </row>
    <row r="81" spans="1:13">
      <c r="A81" t="s">
        <v>15</v>
      </c>
      <c r="B81" t="str">
        <v>CA</v>
      </c>
      <c r="C81" s="48">
        <v>101.37748171209955</v>
      </c>
      <c r="D81" s="48">
        <v>102.75496342419909</v>
      </c>
      <c r="E81" s="48">
        <v>121.14541454658428</v>
      </c>
      <c r="F81" s="48">
        <v>135.21154443865478</v>
      </c>
      <c r="G81" s="48">
        <v>149.27767433072529</v>
      </c>
      <c r="H81" s="48">
        <v>139.54877058268303</v>
      </c>
      <c r="I81" s="48">
        <v>106.13019968960872</v>
      </c>
      <c r="J81" s="48">
        <v>83.266098785204321</v>
      </c>
      <c r="K81" s="48">
        <v>83.266098785204321</v>
      </c>
      <c r="L81" s="48">
        <v>83.266098785204321</v>
      </c>
      <c r="M81" t="s">
        <v>46</v>
      </c>
    </row>
    <row r="82" spans="1:13">
      <c r="A82" t="s">
        <v>15</v>
      </c>
      <c r="B82" t="str">
        <v>IA</v>
      </c>
      <c r="C82" s="48">
        <v>101.37748171209955</v>
      </c>
      <c r="D82" s="48">
        <v>102.75496342419909</v>
      </c>
      <c r="E82" s="48">
        <v>121.14541454658428</v>
      </c>
      <c r="F82" s="48">
        <v>135.21154443865478</v>
      </c>
      <c r="G82" s="48">
        <v>149.27767433072529</v>
      </c>
      <c r="H82" s="48">
        <v>139.54877058268303</v>
      </c>
      <c r="I82" s="48">
        <v>106.13019968960872</v>
      </c>
      <c r="J82" s="48">
        <v>83.266098785204321</v>
      </c>
      <c r="K82" s="48">
        <v>83.266098785204321</v>
      </c>
      <c r="L82" s="48">
        <v>83.266098785204321</v>
      </c>
      <c r="M82" t="s">
        <v>46</v>
      </c>
    </row>
    <row r="83" spans="1:13">
      <c r="A83" t="s">
        <v>15</v>
      </c>
      <c r="B83" t="str">
        <v>AF</v>
      </c>
      <c r="C83" s="48">
        <v>101.45894069586697</v>
      </c>
      <c r="D83" s="48">
        <v>102.91788139173394</v>
      </c>
      <c r="E83" s="48">
        <v>124.30018904045988</v>
      </c>
      <c r="F83" s="48">
        <v>134.24899793041101</v>
      </c>
      <c r="G83" s="48">
        <v>144.1978068203621</v>
      </c>
      <c r="H83" s="48">
        <v>143.13304983366208</v>
      </c>
      <c r="I83" s="48">
        <v>128.62006152356051</v>
      </c>
      <c r="J83" s="48">
        <v>98.85596861363706</v>
      </c>
      <c r="K83" s="48">
        <v>98.85596861363706</v>
      </c>
      <c r="L83" s="48">
        <v>98.85596861363706</v>
      </c>
      <c r="M83" t="s">
        <v>46</v>
      </c>
    </row>
    <row r="84" spans="1:13" ht="13.5" thickBot="1">
      <c r="A84" t="s">
        <v>15</v>
      </c>
      <c r="B84" t="str">
        <v>LA</v>
      </c>
      <c r="C84" s="49">
        <v>101.45894069586697</v>
      </c>
      <c r="D84" s="49">
        <v>102.91788139173394</v>
      </c>
      <c r="E84" s="49">
        <v>124.30018904045988</v>
      </c>
      <c r="F84" s="49">
        <v>134.24899793041101</v>
      </c>
      <c r="G84" s="49">
        <v>144.1978068203621</v>
      </c>
      <c r="H84" s="49">
        <v>143.13304983366208</v>
      </c>
      <c r="I84" s="49">
        <v>128.62006152356051</v>
      </c>
      <c r="J84" s="49">
        <v>98.85596861363706</v>
      </c>
      <c r="K84" s="49">
        <v>98.85596861363706</v>
      </c>
      <c r="L84" s="49">
        <v>98.85596861363706</v>
      </c>
      <c r="M84" t="s">
        <v>46</v>
      </c>
    </row>
    <row r="85" spans="1:13" ht="13.5" thickTop="1"/>
    <row r="86" spans="1:13">
      <c r="A86" s="3" t="s">
        <v>79</v>
      </c>
      <c r="B86" t="str">
        <f t="array" ref="B86:B93">R_CODE</f>
        <v>EU</v>
      </c>
      <c r="C86" s="47">
        <v>99.833509194992871</v>
      </c>
      <c r="D86" s="47">
        <v>99.667018389985728</v>
      </c>
      <c r="E86" s="47">
        <v>102.76504498212294</v>
      </c>
      <c r="F86" s="47">
        <v>100.69239064879683</v>
      </c>
      <c r="G86" s="47">
        <v>98.619736315470718</v>
      </c>
      <c r="H86" s="47">
        <v>96.290523882116133</v>
      </c>
      <c r="I86" s="47">
        <v>90.435125847484542</v>
      </c>
      <c r="J86" s="47">
        <v>85.774869065301957</v>
      </c>
      <c r="K86" s="47">
        <v>85.774869065301957</v>
      </c>
      <c r="L86" s="47">
        <v>85.774869065301957</v>
      </c>
      <c r="M86" t="s">
        <v>46</v>
      </c>
    </row>
    <row r="87" spans="1:13">
      <c r="A87" s="3" t="s">
        <v>79</v>
      </c>
      <c r="B87" t="str">
        <v>US</v>
      </c>
      <c r="C87" s="48">
        <v>99.833509194992871</v>
      </c>
      <c r="D87" s="48">
        <v>99.667018389985728</v>
      </c>
      <c r="E87" s="48">
        <v>102.76504498212294</v>
      </c>
      <c r="F87" s="48">
        <v>100.69239064879683</v>
      </c>
      <c r="G87" s="48">
        <v>98.619736315470718</v>
      </c>
      <c r="H87" s="48">
        <v>96.290523882116133</v>
      </c>
      <c r="I87" s="48">
        <v>90.435125847484542</v>
      </c>
      <c r="J87" s="48">
        <v>85.774869065301957</v>
      </c>
      <c r="K87" s="48">
        <v>85.774869065301957</v>
      </c>
      <c r="L87" s="48">
        <v>85.774869065301957</v>
      </c>
      <c r="M87" t="s">
        <v>46</v>
      </c>
    </row>
    <row r="88" spans="1:13">
      <c r="A88" s="3" t="s">
        <v>79</v>
      </c>
      <c r="B88" t="str">
        <v>OT</v>
      </c>
      <c r="C88" s="48">
        <v>99.833509194992871</v>
      </c>
      <c r="D88" s="48">
        <v>99.667018389985728</v>
      </c>
      <c r="E88" s="48">
        <v>102.76504498212294</v>
      </c>
      <c r="F88" s="48">
        <v>100.69239064879683</v>
      </c>
      <c r="G88" s="48">
        <v>98.619736315470718</v>
      </c>
      <c r="H88" s="48">
        <v>96.290523882116133</v>
      </c>
      <c r="I88" s="48">
        <v>90.435125847484542</v>
      </c>
      <c r="J88" s="48">
        <v>85.774869065301957</v>
      </c>
      <c r="K88" s="48">
        <v>85.774869065301957</v>
      </c>
      <c r="L88" s="48">
        <v>85.774869065301957</v>
      </c>
      <c r="M88" t="s">
        <v>46</v>
      </c>
    </row>
    <row r="89" spans="1:13">
      <c r="A89" s="3" t="s">
        <v>79</v>
      </c>
      <c r="B89" t="str">
        <v>EE</v>
      </c>
      <c r="C89" s="48">
        <v>100.191208470253</v>
      </c>
      <c r="D89" s="48">
        <v>100.38241694050602</v>
      </c>
      <c r="E89" s="48">
        <v>102.98338758736169</v>
      </c>
      <c r="F89" s="48">
        <v>102.78428091863782</v>
      </c>
      <c r="G89" s="48">
        <v>102.58517424991393</v>
      </c>
      <c r="H89" s="48">
        <v>99.686560807057987</v>
      </c>
      <c r="I89" s="48">
        <v>92.836335382981318</v>
      </c>
      <c r="J89" s="48">
        <v>89.452452419291191</v>
      </c>
      <c r="K89" s="48">
        <v>89.452452419291191</v>
      </c>
      <c r="L89" s="48">
        <v>89.452452419291191</v>
      </c>
      <c r="M89" t="s">
        <v>46</v>
      </c>
    </row>
    <row r="90" spans="1:13">
      <c r="A90" s="3" t="s">
        <v>79</v>
      </c>
      <c r="B90" t="str">
        <v>CA</v>
      </c>
      <c r="C90" s="48">
        <v>100.28713025991391</v>
      </c>
      <c r="D90" s="48">
        <v>100.5742605198278</v>
      </c>
      <c r="E90" s="48">
        <v>101.6249235885288</v>
      </c>
      <c r="F90" s="48">
        <v>106.08144944182257</v>
      </c>
      <c r="G90" s="48">
        <v>110.53797529511633</v>
      </c>
      <c r="H90" s="48">
        <v>111.05204261502043</v>
      </c>
      <c r="I90" s="48">
        <v>110.39658695559311</v>
      </c>
      <c r="J90" s="48">
        <v>110.47441305822622</v>
      </c>
      <c r="K90" s="48">
        <v>110.47441305822622</v>
      </c>
      <c r="L90" s="48">
        <v>110.47441305822622</v>
      </c>
      <c r="M90" t="s">
        <v>46</v>
      </c>
    </row>
    <row r="91" spans="1:13">
      <c r="A91" s="3" t="s">
        <v>79</v>
      </c>
      <c r="B91" t="str">
        <v>IA</v>
      </c>
      <c r="C91" s="48">
        <v>100.28713025991391</v>
      </c>
      <c r="D91" s="48">
        <v>100.5742605198278</v>
      </c>
      <c r="E91" s="48">
        <v>101.6249235885288</v>
      </c>
      <c r="F91" s="48">
        <v>106.08144944182257</v>
      </c>
      <c r="G91" s="48">
        <v>110.53797529511633</v>
      </c>
      <c r="H91" s="48">
        <v>111.05204261502043</v>
      </c>
      <c r="I91" s="48">
        <v>110.39658695559311</v>
      </c>
      <c r="J91" s="48">
        <v>110.47441305822622</v>
      </c>
      <c r="K91" s="48">
        <v>110.47441305822622</v>
      </c>
      <c r="L91" s="48">
        <v>110.47441305822622</v>
      </c>
      <c r="M91" t="s">
        <v>46</v>
      </c>
    </row>
    <row r="92" spans="1:13">
      <c r="A92" s="3" t="s">
        <v>79</v>
      </c>
      <c r="B92" t="str">
        <v>AF</v>
      </c>
      <c r="C92" s="48">
        <v>99.864866006912308</v>
      </c>
      <c r="D92" s="48">
        <v>99.729732013824616</v>
      </c>
      <c r="E92" s="48">
        <v>100.45374398066953</v>
      </c>
      <c r="F92" s="48">
        <v>103.70510067976102</v>
      </c>
      <c r="G92" s="48">
        <v>106.95645737885252</v>
      </c>
      <c r="H92" s="48">
        <v>108.9032967269227</v>
      </c>
      <c r="I92" s="48">
        <v>110.88057053055684</v>
      </c>
      <c r="J92" s="48">
        <v>111.76981889816032</v>
      </c>
      <c r="K92" s="48">
        <v>111.76981889816032</v>
      </c>
      <c r="L92" s="48">
        <v>111.76981889816032</v>
      </c>
      <c r="M92" t="s">
        <v>46</v>
      </c>
    </row>
    <row r="93" spans="1:13" ht="13.5" thickBot="1">
      <c r="A93" s="3" t="s">
        <v>79</v>
      </c>
      <c r="B93" t="str">
        <v>LA</v>
      </c>
      <c r="C93" s="49">
        <v>99.864866006912308</v>
      </c>
      <c r="D93" s="49">
        <v>99.729732013824616</v>
      </c>
      <c r="E93" s="49">
        <v>100.45374398066953</v>
      </c>
      <c r="F93" s="49">
        <v>103.70510067976102</v>
      </c>
      <c r="G93" s="49">
        <v>106.95645737885252</v>
      </c>
      <c r="H93" s="49">
        <v>108.9032967269227</v>
      </c>
      <c r="I93" s="49">
        <v>110.88057053055684</v>
      </c>
      <c r="J93" s="49">
        <v>111.76981889816032</v>
      </c>
      <c r="K93" s="49">
        <v>111.76981889816032</v>
      </c>
      <c r="L93" s="49">
        <v>111.76981889816032</v>
      </c>
      <c r="M93" t="s">
        <v>46</v>
      </c>
    </row>
    <row r="94" spans="1:13" ht="13.5" thickTop="1"/>
    <row r="95" spans="1:13">
      <c r="A95" t="str">
        <f t="array" ref="A95:A102">GLIN_NAME</f>
        <v>Lin</v>
      </c>
      <c r="B95" t="str">
        <f t="array" ref="B95:B102">R_CODE</f>
        <v>EU</v>
      </c>
      <c r="C95" s="47">
        <v>103.34352169441709</v>
      </c>
      <c r="D95" s="47">
        <v>106.68704338883418</v>
      </c>
      <c r="E95" s="47">
        <v>96.875896168722903</v>
      </c>
      <c r="F95" s="47">
        <v>100.85034234321378</v>
      </c>
      <c r="G95" s="47">
        <v>104.82478851770465</v>
      </c>
      <c r="H95" s="47">
        <v>108.75556191500952</v>
      </c>
      <c r="I95" s="47">
        <v>117.47684926713201</v>
      </c>
      <c r="J95" s="47">
        <v>126.29835263284434</v>
      </c>
      <c r="K95" s="47">
        <v>126.29835263284434</v>
      </c>
      <c r="L95" s="47">
        <v>126.29835263284434</v>
      </c>
      <c r="M95" t="s">
        <v>46</v>
      </c>
    </row>
    <row r="96" spans="1:13">
      <c r="A96" t="str">
        <v>Lin</v>
      </c>
      <c r="B96" t="str">
        <v>US</v>
      </c>
      <c r="C96" s="48">
        <v>103.34352169441709</v>
      </c>
      <c r="D96" s="48">
        <v>106.68704338883418</v>
      </c>
      <c r="E96" s="48">
        <v>96.875896168722903</v>
      </c>
      <c r="F96" s="48">
        <v>100.85034234321378</v>
      </c>
      <c r="G96" s="48">
        <v>104.82478851770465</v>
      </c>
      <c r="H96" s="48">
        <v>108.75556191500952</v>
      </c>
      <c r="I96" s="48">
        <v>117.47684926713201</v>
      </c>
      <c r="J96" s="48">
        <v>126.29835263284434</v>
      </c>
      <c r="K96" s="48">
        <v>126.29835263284434</v>
      </c>
      <c r="L96" s="48">
        <v>126.29835263284434</v>
      </c>
      <c r="M96" t="s">
        <v>46</v>
      </c>
    </row>
    <row r="97" spans="1:13">
      <c r="A97" t="str">
        <v>Lin</v>
      </c>
      <c r="B97" t="str">
        <v>OT</v>
      </c>
      <c r="C97" s="48">
        <v>103.34352169441709</v>
      </c>
      <c r="D97" s="48">
        <v>106.68704338883418</v>
      </c>
      <c r="E97" s="48">
        <v>96.875896168722903</v>
      </c>
      <c r="F97" s="48">
        <v>100.85034234321378</v>
      </c>
      <c r="G97" s="48">
        <v>104.82478851770465</v>
      </c>
      <c r="H97" s="48">
        <v>108.75556191500952</v>
      </c>
      <c r="I97" s="48">
        <v>117.47684926713201</v>
      </c>
      <c r="J97" s="48">
        <v>126.29835263284434</v>
      </c>
      <c r="K97" s="48">
        <v>126.29835263284434</v>
      </c>
      <c r="L97" s="48">
        <v>126.29835263284434</v>
      </c>
      <c r="M97" t="s">
        <v>46</v>
      </c>
    </row>
    <row r="98" spans="1:13">
      <c r="A98" t="str">
        <v>Lin</v>
      </c>
      <c r="B98" t="str">
        <v>EE</v>
      </c>
      <c r="C98" s="48">
        <v>103.6765487994021</v>
      </c>
      <c r="D98" s="48">
        <v>107.3530975988042</v>
      </c>
      <c r="E98" s="48">
        <v>184.17706299250798</v>
      </c>
      <c r="F98" s="48">
        <v>266.46567829543955</v>
      </c>
      <c r="G98" s="48">
        <v>348.75429359837113</v>
      </c>
      <c r="H98" s="48">
        <v>361.20122188912922</v>
      </c>
      <c r="I98" s="48">
        <v>368.18074777942832</v>
      </c>
      <c r="J98" s="48">
        <v>334.18264302438598</v>
      </c>
      <c r="K98" s="48">
        <v>334.18264302438598</v>
      </c>
      <c r="L98" s="48">
        <v>334.18264302438598</v>
      </c>
      <c r="M98" t="s">
        <v>46</v>
      </c>
    </row>
    <row r="99" spans="1:13">
      <c r="A99" t="str">
        <v>Lin</v>
      </c>
      <c r="B99" t="str">
        <v>CA</v>
      </c>
      <c r="C99" s="48">
        <v>106.35467939271511</v>
      </c>
      <c r="D99" s="48">
        <v>112.70935878543023</v>
      </c>
      <c r="E99" s="48">
        <v>234.43739996280388</v>
      </c>
      <c r="F99" s="48">
        <v>451.9110124172696</v>
      </c>
      <c r="G99" s="48">
        <v>669.38462487173535</v>
      </c>
      <c r="H99" s="48">
        <v>909.99452298125948</v>
      </c>
      <c r="I99" s="48">
        <v>1108.0138156849926</v>
      </c>
      <c r="J99" s="48">
        <v>1029.2620872302932</v>
      </c>
      <c r="K99" s="48">
        <v>1029.2620872302932</v>
      </c>
      <c r="L99" s="48">
        <v>1029.2620872302932</v>
      </c>
      <c r="M99" t="s">
        <v>46</v>
      </c>
    </row>
    <row r="100" spans="1:13">
      <c r="A100" t="str">
        <v>Lin</v>
      </c>
      <c r="B100" t="str">
        <v>IA</v>
      </c>
      <c r="C100" s="48">
        <v>106.35467939271511</v>
      </c>
      <c r="D100" s="48">
        <v>112.70935878543023</v>
      </c>
      <c r="E100" s="48">
        <v>234.43739996280388</v>
      </c>
      <c r="F100" s="48">
        <v>451.9110124172696</v>
      </c>
      <c r="G100" s="48">
        <v>669.38462487173535</v>
      </c>
      <c r="H100" s="48">
        <v>909.99452298125948</v>
      </c>
      <c r="I100" s="48">
        <v>1108.0138156849926</v>
      </c>
      <c r="J100" s="48">
        <v>1029.2620872302932</v>
      </c>
      <c r="K100" s="48">
        <v>1029.2620872302932</v>
      </c>
      <c r="L100" s="48">
        <v>1029.2620872302932</v>
      </c>
      <c r="M100" t="s">
        <v>46</v>
      </c>
    </row>
    <row r="101" spans="1:13">
      <c r="A101" t="str">
        <v>Lin</v>
      </c>
      <c r="B101" t="str">
        <v>AF</v>
      </c>
      <c r="C101" s="48">
        <v>107.61971843407929</v>
      </c>
      <c r="D101" s="48">
        <v>115.23943686815859</v>
      </c>
      <c r="E101" s="48">
        <v>236.19594623922265</v>
      </c>
      <c r="F101" s="48">
        <v>478.85717300527426</v>
      </c>
      <c r="G101" s="48">
        <v>721.5183997713259</v>
      </c>
      <c r="H101" s="48">
        <v>877.77616411943734</v>
      </c>
      <c r="I101" s="48">
        <v>1006.929628071476</v>
      </c>
      <c r="J101" s="48">
        <v>952.49948602985285</v>
      </c>
      <c r="K101" s="48">
        <v>952.49948602985285</v>
      </c>
      <c r="L101" s="48">
        <v>952.49948602985285</v>
      </c>
      <c r="M101" t="s">
        <v>46</v>
      </c>
    </row>
    <row r="102" spans="1:13" ht="13.5" thickBot="1">
      <c r="A102" t="str">
        <v>Lin</v>
      </c>
      <c r="B102" t="str">
        <v>LA</v>
      </c>
      <c r="C102" s="49">
        <v>107.61971843407929</v>
      </c>
      <c r="D102" s="49">
        <v>115.23943686815859</v>
      </c>
      <c r="E102" s="49">
        <v>236.19594623922265</v>
      </c>
      <c r="F102" s="49">
        <v>478.85717300527426</v>
      </c>
      <c r="G102" s="49">
        <v>721.5183997713259</v>
      </c>
      <c r="H102" s="49">
        <v>877.77616411943734</v>
      </c>
      <c r="I102" s="49">
        <v>1006.929628071476</v>
      </c>
      <c r="J102" s="49">
        <v>952.49948602985285</v>
      </c>
      <c r="K102" s="49">
        <v>952.49948602985285</v>
      </c>
      <c r="L102" s="49">
        <v>952.49948602985285</v>
      </c>
      <c r="M102" t="s">
        <v>46</v>
      </c>
    </row>
    <row r="103" spans="1:13" ht="13.5" thickTop="1"/>
    <row r="104" spans="1:13">
      <c r="A104" t="s">
        <v>42</v>
      </c>
      <c r="B104" s="79">
        <v>1.4130229054703036</v>
      </c>
      <c r="M104" s="8" t="s">
        <v>51</v>
      </c>
    </row>
  </sheetData>
  <phoneticPr fontId="0" type="noConversion"/>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Sheet2"/>
  <dimension ref="A1:L1001"/>
  <sheetViews>
    <sheetView workbookViewId="0"/>
  </sheetViews>
  <sheetFormatPr defaultRowHeight="12.75"/>
  <cols>
    <col min="1" max="1" width="21.5703125" bestFit="1" customWidth="1"/>
    <col min="2" max="2" width="44.85546875" bestFit="1" customWidth="1"/>
    <col min="3" max="3" width="12.5703125" bestFit="1" customWidth="1"/>
    <col min="4" max="6" width="9" bestFit="1" customWidth="1"/>
    <col min="7" max="7" width="21.7109375" bestFit="1" customWidth="1"/>
    <col min="8" max="8" width="10.28515625" bestFit="1" customWidth="1"/>
    <col min="9" max="9" width="4" customWidth="1"/>
    <col min="10" max="10" width="5" bestFit="1" customWidth="1"/>
    <col min="11" max="11" width="11" bestFit="1" customWidth="1"/>
    <col min="12" max="12" width="5" customWidth="1"/>
  </cols>
  <sheetData>
    <row r="1" spans="1:11">
      <c r="A1" s="2" t="str">
        <f>MODEL_NAME</f>
        <v>PAGE09</v>
      </c>
      <c r="B1" t="s">
        <v>44</v>
      </c>
      <c r="C1" s="32">
        <f>VERSION</f>
        <v>1.7</v>
      </c>
      <c r="J1" s="80" t="s">
        <v>151</v>
      </c>
      <c r="K1" s="80" t="s">
        <v>152</v>
      </c>
    </row>
    <row r="2" spans="1:11">
      <c r="J2" s="80">
        <v>0.01</v>
      </c>
      <c r="K2" s="80">
        <v>0</v>
      </c>
    </row>
    <row r="3" spans="1:11" s="2" customFormat="1">
      <c r="A3" s="2" t="s">
        <v>134</v>
      </c>
      <c r="B3" s="29"/>
      <c r="C3" s="29"/>
      <c r="D3" s="2" t="s">
        <v>131</v>
      </c>
      <c r="E3" s="2" t="s">
        <v>132</v>
      </c>
      <c r="F3" s="2" t="s">
        <v>133</v>
      </c>
      <c r="J3" s="80">
        <v>0.02</v>
      </c>
      <c r="K3" s="80">
        <v>0</v>
      </c>
    </row>
    <row r="4" spans="1:11">
      <c r="B4" t="s">
        <v>137</v>
      </c>
      <c r="C4" s="39">
        <f ca="1">_xll.RiskTriang(D4,E4,F4)</f>
        <v>62</v>
      </c>
      <c r="D4" s="10">
        <v>57</v>
      </c>
      <c r="E4" s="10">
        <v>62</v>
      </c>
      <c r="F4" s="10">
        <v>67</v>
      </c>
      <c r="G4" s="8" t="s">
        <v>46</v>
      </c>
      <c r="J4" s="80">
        <v>0.03</v>
      </c>
      <c r="K4" s="80">
        <v>0</v>
      </c>
    </row>
    <row r="5" spans="1:11">
      <c r="B5" t="s">
        <v>45</v>
      </c>
      <c r="C5" s="39">
        <f ca="1">_xll.RiskTriang(D5,E5,F5)</f>
        <v>73.333333333333329</v>
      </c>
      <c r="D5" s="11">
        <v>50</v>
      </c>
      <c r="E5" s="11">
        <v>70</v>
      </c>
      <c r="F5" s="11">
        <v>100</v>
      </c>
      <c r="G5" s="8" t="s">
        <v>47</v>
      </c>
      <c r="J5" s="80">
        <v>0.04</v>
      </c>
      <c r="K5" s="80">
        <v>0</v>
      </c>
    </row>
    <row r="6" spans="1:11">
      <c r="B6" s="3" t="s">
        <v>92</v>
      </c>
      <c r="C6" s="39">
        <f ca="1">_xll.RiskTriang(D6, E6, F6)</f>
        <v>1.7</v>
      </c>
      <c r="D6" s="11">
        <v>1</v>
      </c>
      <c r="E6" s="11">
        <v>1.3</v>
      </c>
      <c r="F6" s="11">
        <v>2.8</v>
      </c>
      <c r="G6" s="36" t="s">
        <v>49</v>
      </c>
      <c r="J6" s="80">
        <v>0.05</v>
      </c>
      <c r="K6" s="80">
        <v>0</v>
      </c>
    </row>
    <row r="7" spans="1:11">
      <c r="B7" s="3" t="s">
        <v>81</v>
      </c>
      <c r="C7" s="39">
        <f ca="1">_xll.RiskTriang(D7,E7,F7)</f>
        <v>9.6666666666666661</v>
      </c>
      <c r="D7" s="11">
        <v>4</v>
      </c>
      <c r="E7" s="11">
        <v>10</v>
      </c>
      <c r="F7" s="11">
        <v>15</v>
      </c>
      <c r="G7" s="36" t="s">
        <v>82</v>
      </c>
      <c r="J7" s="80">
        <v>0.06</v>
      </c>
      <c r="K7" s="80">
        <v>0</v>
      </c>
    </row>
    <row r="8" spans="1:11">
      <c r="B8" s="3" t="s">
        <v>83</v>
      </c>
      <c r="C8" s="39">
        <f ca="1">_xll.RiskTriang(D8,E8,F8)</f>
        <v>53.333333333333336</v>
      </c>
      <c r="D8" s="11">
        <v>30</v>
      </c>
      <c r="E8" s="11">
        <v>50</v>
      </c>
      <c r="F8" s="11">
        <v>80</v>
      </c>
      <c r="G8" s="36" t="s">
        <v>46</v>
      </c>
      <c r="J8" s="80">
        <v>7.0000000000000007E-2</v>
      </c>
      <c r="K8" s="80">
        <v>0</v>
      </c>
    </row>
    <row r="9" spans="1:11">
      <c r="B9" s="3" t="s">
        <v>149</v>
      </c>
      <c r="C9" s="39">
        <f ca="1">_xll.RiskTriang(D9,E9,F9)</f>
        <v>1.3999999999999997</v>
      </c>
      <c r="D9" s="11">
        <v>1.2</v>
      </c>
      <c r="E9" s="11">
        <v>1.4</v>
      </c>
      <c r="F9" s="11">
        <v>1.6</v>
      </c>
      <c r="G9" s="37"/>
      <c r="J9" s="80">
        <v>0.08</v>
      </c>
      <c r="K9" s="80">
        <v>0</v>
      </c>
    </row>
    <row r="10" spans="1:11">
      <c r="B10" s="3" t="s">
        <v>85</v>
      </c>
      <c r="C10" s="39">
        <f ca="1">_xll.RiskTriang(D10,E10,F10)</f>
        <v>1.5</v>
      </c>
      <c r="D10" s="11">
        <v>1</v>
      </c>
      <c r="E10" s="11">
        <v>1.5</v>
      </c>
      <c r="F10" s="11">
        <v>2</v>
      </c>
      <c r="G10" s="37" t="s">
        <v>49</v>
      </c>
      <c r="J10" s="80">
        <v>0.09</v>
      </c>
      <c r="K10" s="80">
        <v>0</v>
      </c>
    </row>
    <row r="11" spans="1:11">
      <c r="B11" t="str">
        <f>"Sulfate direct (linear) effect in "&amp;Y_0</f>
        <v>Sulfate direct (linear) effect in 2000</v>
      </c>
      <c r="C11" s="39">
        <f ca="1">_xll.RiskTriang(D11,E11,F11)</f>
        <v>-0.46666666666666673</v>
      </c>
      <c r="D11" s="11">
        <v>-0.8</v>
      </c>
      <c r="E11" s="11">
        <v>-0.4</v>
      </c>
      <c r="F11" s="11">
        <v>-0.2</v>
      </c>
      <c r="G11" s="36" t="s">
        <v>51</v>
      </c>
      <c r="J11" s="80">
        <v>0.1</v>
      </c>
      <c r="K11" s="80">
        <v>0</v>
      </c>
    </row>
    <row r="12" spans="1:11">
      <c r="B12" s="3" t="s">
        <v>91</v>
      </c>
      <c r="C12" s="39">
        <f ca="1">_xll.RiskTriang(D12,E12,F12)</f>
        <v>-0.40000000000000008</v>
      </c>
      <c r="D12" s="11">
        <v>-0.8</v>
      </c>
      <c r="E12" s="11">
        <v>-0.4</v>
      </c>
      <c r="F12" s="11">
        <v>0</v>
      </c>
      <c r="G12" s="8" t="s">
        <v>51</v>
      </c>
      <c r="J12" s="80">
        <v>0.11</v>
      </c>
      <c r="K12" s="80">
        <v>0</v>
      </c>
    </row>
    <row r="13" spans="1:11">
      <c r="B13" t="str">
        <f>"Sea level rise in "&amp;Y_0</f>
        <v>Sea level rise in 2000</v>
      </c>
      <c r="C13" s="39">
        <f ca="1">_xll.RiskTriang(D13,E13,F13)</f>
        <v>0.15</v>
      </c>
      <c r="D13" s="11">
        <v>0.1</v>
      </c>
      <c r="E13" s="11">
        <v>0.15</v>
      </c>
      <c r="F13" s="11">
        <v>0.2</v>
      </c>
      <c r="G13" s="37" t="s">
        <v>86</v>
      </c>
      <c r="J13" s="80">
        <v>0.12</v>
      </c>
      <c r="K13" s="80">
        <v>0</v>
      </c>
    </row>
    <row r="14" spans="1:11">
      <c r="B14" s="3" t="s">
        <v>87</v>
      </c>
      <c r="C14" s="39">
        <f ca="1">_xll.RiskTriang(D14,E14,F14)</f>
        <v>1.7333333333333334</v>
      </c>
      <c r="D14" s="11">
        <v>0.7</v>
      </c>
      <c r="E14" s="11">
        <v>1.5</v>
      </c>
      <c r="F14" s="11">
        <v>3</v>
      </c>
      <c r="G14" s="37" t="s">
        <v>88</v>
      </c>
      <c r="J14" s="80">
        <v>0.13</v>
      </c>
      <c r="K14" s="80">
        <v>0</v>
      </c>
    </row>
    <row r="15" spans="1:11">
      <c r="B15" s="3" t="s">
        <v>89</v>
      </c>
      <c r="C15" s="39">
        <f ca="1">_xll.RiskTriang(D15,E15,F15)</f>
        <v>1</v>
      </c>
      <c r="D15" s="11">
        <v>0.5</v>
      </c>
      <c r="E15" s="11">
        <v>1</v>
      </c>
      <c r="F15" s="11">
        <v>1.5</v>
      </c>
      <c r="G15" s="37" t="s">
        <v>86</v>
      </c>
      <c r="J15" s="80">
        <v>0.14000000000000001</v>
      </c>
      <c r="K15" s="80">
        <v>0</v>
      </c>
    </row>
    <row r="16" spans="1:11">
      <c r="B16" s="3" t="s">
        <v>90</v>
      </c>
      <c r="C16" s="39">
        <f ca="1">_xll.RiskTriang(D16,E16,F16)</f>
        <v>1000</v>
      </c>
      <c r="D16" s="11">
        <v>500</v>
      </c>
      <c r="E16" s="11">
        <v>1000</v>
      </c>
      <c r="F16" s="11">
        <v>1500</v>
      </c>
      <c r="G16" s="37" t="s">
        <v>47</v>
      </c>
      <c r="J16" s="80">
        <v>0.15</v>
      </c>
      <c r="K16" s="80">
        <v>0</v>
      </c>
    </row>
    <row r="17" spans="1:11">
      <c r="B17" t="s">
        <v>50</v>
      </c>
      <c r="C17" s="39">
        <f ca="1">_xll.RiskTriang(D17,E17,F17)</f>
        <v>35</v>
      </c>
      <c r="D17" s="11">
        <v>10</v>
      </c>
      <c r="E17" s="11">
        <v>30</v>
      </c>
      <c r="F17" s="11">
        <v>65</v>
      </c>
      <c r="G17" s="8" t="s">
        <v>47</v>
      </c>
      <c r="J17" s="80">
        <v>0.16</v>
      </c>
      <c r="K17" s="80">
        <v>0</v>
      </c>
    </row>
    <row r="18" spans="1:11" ht="13.5" thickBot="1">
      <c r="B18" s="57" t="s">
        <v>48</v>
      </c>
      <c r="C18" s="82">
        <f ca="1">_xll.RiskOutput("Climate Sensitivity Factor")+_xll.RiskDiscrete(J2:J1001,K2:K1001)</f>
        <v>3.5</v>
      </c>
      <c r="D18" s="12"/>
      <c r="E18" s="12"/>
      <c r="F18" s="12"/>
      <c r="G18" s="8" t="s">
        <v>49</v>
      </c>
      <c r="J18" s="80">
        <v>0.17</v>
      </c>
      <c r="K18" s="81">
        <v>1.3572E-286</v>
      </c>
    </row>
    <row r="19" spans="1:11" ht="13.5" thickTop="1">
      <c r="J19" s="80">
        <v>0.18</v>
      </c>
      <c r="K19" s="81">
        <v>4.6503999999999999E-254</v>
      </c>
    </row>
    <row r="20" spans="1:11" s="2" customFormat="1">
      <c r="A20" s="2" t="s">
        <v>52</v>
      </c>
      <c r="B20" s="29"/>
      <c r="C20" s="29"/>
      <c r="J20" s="80">
        <v>0.19</v>
      </c>
      <c r="K20" s="81">
        <v>1.2712000000000001E-226</v>
      </c>
    </row>
    <row r="21" spans="1:11">
      <c r="B21" t="s">
        <v>70</v>
      </c>
      <c r="C21" s="39">
        <f ca="1">_xll.RiskTriang(D21,E21,F21)</f>
        <v>3</v>
      </c>
      <c r="D21" s="11">
        <v>2</v>
      </c>
      <c r="E21" s="11">
        <v>3</v>
      </c>
      <c r="F21" s="11">
        <v>4</v>
      </c>
      <c r="G21" s="9" t="s">
        <v>49</v>
      </c>
      <c r="J21" s="80">
        <v>0.2</v>
      </c>
      <c r="K21" s="81">
        <v>2.7910999999999999E-203</v>
      </c>
    </row>
    <row r="22" spans="1:11" ht="13.5" thickBot="1">
      <c r="B22" t="s">
        <v>71</v>
      </c>
      <c r="C22" s="39">
        <f ca="1">_xll.RiskTriang(D22,E22,F22)</f>
        <v>20</v>
      </c>
      <c r="D22" s="12">
        <v>10</v>
      </c>
      <c r="E22" s="12">
        <v>20</v>
      </c>
      <c r="F22" s="12">
        <v>30</v>
      </c>
      <c r="G22" s="9" t="s">
        <v>72</v>
      </c>
      <c r="J22" s="80">
        <v>0.21</v>
      </c>
      <c r="K22" s="81">
        <v>2.8896999999999999E-183</v>
      </c>
    </row>
    <row r="23" spans="1:11" ht="13.5" thickTop="1">
      <c r="J23" s="80">
        <v>0.22</v>
      </c>
      <c r="K23" s="81">
        <v>5.5785000000000002E-166</v>
      </c>
    </row>
    <row r="24" spans="1:11" s="2" customFormat="1">
      <c r="A24" s="2" t="s">
        <v>53</v>
      </c>
      <c r="B24" s="29"/>
      <c r="C24" s="29"/>
      <c r="J24" s="80">
        <v>0.23</v>
      </c>
      <c r="K24" s="81">
        <v>5.9175999999999999E-151</v>
      </c>
    </row>
    <row r="25" spans="1:11">
      <c r="B25" t="s">
        <v>99</v>
      </c>
      <c r="C25" s="39">
        <f ca="1">_xll.RiskTriang(D25,E25,F25)</f>
        <v>15</v>
      </c>
      <c r="D25" s="11">
        <v>10</v>
      </c>
      <c r="E25" s="11">
        <v>15</v>
      </c>
      <c r="F25" s="11">
        <v>20</v>
      </c>
      <c r="G25" t="s">
        <v>46</v>
      </c>
      <c r="J25" s="80">
        <v>0.24</v>
      </c>
      <c r="K25" s="81">
        <v>8.1430000000000006E-138</v>
      </c>
    </row>
    <row r="26" spans="1:11">
      <c r="B26" t="s">
        <v>102</v>
      </c>
      <c r="C26" s="39">
        <f ca="1">_xll.RiskTriang(D26,E26,F26)</f>
        <v>0.5</v>
      </c>
      <c r="D26" s="11">
        <v>0.45</v>
      </c>
      <c r="E26" s="11">
        <v>0.5</v>
      </c>
      <c r="F26" s="11">
        <v>0.55000000000000004</v>
      </c>
      <c r="G26" t="s">
        <v>86</v>
      </c>
      <c r="J26" s="80">
        <v>0.25</v>
      </c>
      <c r="K26" s="81">
        <v>2.8965999999999999E-126</v>
      </c>
    </row>
    <row r="27" spans="1:11">
      <c r="B27" t="s">
        <v>100</v>
      </c>
      <c r="C27" s="39">
        <f ca="1">_xll.RiskTriang(D27,E27,F27)</f>
        <v>3</v>
      </c>
      <c r="D27" s="11">
        <v>2.5</v>
      </c>
      <c r="E27" s="11">
        <v>3</v>
      </c>
      <c r="F27" s="11">
        <v>3.5</v>
      </c>
      <c r="G27" t="s">
        <v>49</v>
      </c>
      <c r="J27" s="80">
        <v>0.26</v>
      </c>
      <c r="K27" s="81">
        <v>4.6564000000000001E-116</v>
      </c>
    </row>
    <row r="28" spans="1:11">
      <c r="B28" t="s">
        <v>105</v>
      </c>
      <c r="C28" s="39">
        <f ca="1">_xll.RiskTriang(D28,E28,F28)</f>
        <v>0</v>
      </c>
      <c r="D28" s="11">
        <v>0</v>
      </c>
      <c r="E28" s="11">
        <v>0</v>
      </c>
      <c r="F28" s="11">
        <v>0</v>
      </c>
      <c r="G28" t="s">
        <v>103</v>
      </c>
      <c r="J28" s="80">
        <v>0.27</v>
      </c>
      <c r="K28" s="81">
        <v>5.3388E-107</v>
      </c>
    </row>
    <row r="29" spans="1:11">
      <c r="B29" t="s">
        <v>101</v>
      </c>
      <c r="C29" s="39">
        <f ca="1">_xll.RiskTriang(D29,E29,F29)</f>
        <v>1</v>
      </c>
      <c r="D29" s="11">
        <v>0.5</v>
      </c>
      <c r="E29" s="11">
        <v>1</v>
      </c>
      <c r="F29" s="11">
        <v>1.5</v>
      </c>
      <c r="G29" s="8" t="s">
        <v>74</v>
      </c>
      <c r="J29" s="80">
        <v>0.28000000000000003</v>
      </c>
      <c r="K29" s="81">
        <v>6.3566000000000001E-99</v>
      </c>
    </row>
    <row r="30" spans="1:11">
      <c r="B30" t="s">
        <v>110</v>
      </c>
      <c r="C30" s="39">
        <f ca="1">_xll.RiskTriang(D30,E30,F30)</f>
        <v>0.73333333333333339</v>
      </c>
      <c r="D30" s="11">
        <v>0.5</v>
      </c>
      <c r="E30" s="11">
        <v>0.7</v>
      </c>
      <c r="F30" s="11">
        <v>1</v>
      </c>
      <c r="G30" s="8"/>
      <c r="J30" s="80">
        <v>0.28999999999999998</v>
      </c>
      <c r="K30" s="81">
        <v>1.0732E-91</v>
      </c>
    </row>
    <row r="31" spans="1:11">
      <c r="B31" t="s">
        <v>104</v>
      </c>
      <c r="C31" s="39">
        <f ca="1">_xll.RiskTriang(D31,E31,F31)</f>
        <v>-0.3</v>
      </c>
      <c r="D31" s="11">
        <v>-0.4</v>
      </c>
      <c r="E31" s="11">
        <v>-0.3</v>
      </c>
      <c r="F31" s="11">
        <v>-0.2</v>
      </c>
      <c r="G31" s="8"/>
      <c r="J31" s="80">
        <v>0.3</v>
      </c>
      <c r="K31" s="81">
        <v>3.3323000000000003E-85</v>
      </c>
    </row>
    <row r="32" spans="1:11">
      <c r="B32" t="str">
        <f>I_1_NAME&amp;" initial benefit"</f>
        <v>Economic initial benefit</v>
      </c>
      <c r="C32" s="39">
        <f ca="1">_xll.RiskTriang(D32,E32,F32)</f>
        <v>0.13333333333333333</v>
      </c>
      <c r="D32" s="11">
        <v>0</v>
      </c>
      <c r="E32" s="11">
        <v>0.1</v>
      </c>
      <c r="F32" s="11">
        <v>0.3</v>
      </c>
      <c r="G32" t="s">
        <v>106</v>
      </c>
      <c r="J32" s="80">
        <v>0.31</v>
      </c>
      <c r="K32" s="81">
        <v>2.3673999999999999E-79</v>
      </c>
    </row>
    <row r="33" spans="2:11">
      <c r="B33" t="str">
        <f>I_1_NAME&amp;" impact at calibration temperature"</f>
        <v>Economic impact at calibration temperature</v>
      </c>
      <c r="C33" s="39">
        <f ca="1">_xll.RiskTriang(D33,E33,F33)</f>
        <v>0.5</v>
      </c>
      <c r="D33" s="11">
        <v>0.2</v>
      </c>
      <c r="E33" s="11">
        <v>0.5</v>
      </c>
      <c r="F33" s="11">
        <v>0.8</v>
      </c>
      <c r="G33" s="8" t="s">
        <v>74</v>
      </c>
      <c r="J33" s="80">
        <v>0.32</v>
      </c>
      <c r="K33" s="81">
        <v>4.628E-74</v>
      </c>
    </row>
    <row r="34" spans="2:11">
      <c r="B34" t="str">
        <f>I_1_NAME&amp;" impact function exponent"</f>
        <v>Economic impact function exponent</v>
      </c>
      <c r="C34" s="39">
        <f ca="1">_xll.RiskTriang(D34,E34,F34)</f>
        <v>2.1666666666666665</v>
      </c>
      <c r="D34" s="11">
        <v>1.5</v>
      </c>
      <c r="E34" s="11">
        <v>2</v>
      </c>
      <c r="F34" s="11">
        <v>3</v>
      </c>
      <c r="G34" s="8"/>
      <c r="J34" s="80">
        <v>0.33</v>
      </c>
      <c r="K34" s="81">
        <v>2.9118E-69</v>
      </c>
    </row>
    <row r="35" spans="2:11">
      <c r="B35" t="str">
        <f>I_1_NAME&amp;" exponent with income"</f>
        <v>Economic exponent with income</v>
      </c>
      <c r="C35" s="39">
        <f ca="1">_xll.RiskTriang(D35,E35,F35)</f>
        <v>-0.13333333333333333</v>
      </c>
      <c r="D35" s="11">
        <v>-0.3</v>
      </c>
      <c r="E35" s="11">
        <v>-0.1</v>
      </c>
      <c r="F35" s="11">
        <v>0</v>
      </c>
      <c r="G35" s="8"/>
      <c r="J35" s="80">
        <v>0.34</v>
      </c>
      <c r="K35" s="81">
        <v>6.7400999999999998E-65</v>
      </c>
    </row>
    <row r="36" spans="2:11">
      <c r="B36" t="str">
        <f>I_2_NAME&amp;" initial benefit"</f>
        <v>Non-econ initial benefit</v>
      </c>
      <c r="C36" s="39">
        <f ca="1">_xll.RiskTriang(D36,E36,F36)</f>
        <v>8.3333333333333329E-2</v>
      </c>
      <c r="D36" s="11">
        <v>0</v>
      </c>
      <c r="E36" s="11">
        <v>0.05</v>
      </c>
      <c r="F36" s="11">
        <v>0.2</v>
      </c>
      <c r="G36" t="s">
        <v>106</v>
      </c>
      <c r="J36" s="80">
        <v>0.35</v>
      </c>
      <c r="K36" s="81">
        <v>6.4381000000000004E-61</v>
      </c>
    </row>
    <row r="37" spans="2:11">
      <c r="B37" t="str">
        <f>I_2_NAME&amp;" impact at calibration temperature"</f>
        <v>Non-econ impact at calibration temperature</v>
      </c>
      <c r="C37" s="39">
        <f ca="1">_xll.RiskTriang(D37,E37,F37)</f>
        <v>0.53333333333333333</v>
      </c>
      <c r="D37" s="11">
        <v>0.1</v>
      </c>
      <c r="E37" s="11">
        <v>0.5</v>
      </c>
      <c r="F37" s="11">
        <v>1</v>
      </c>
      <c r="G37" s="8" t="s">
        <v>74</v>
      </c>
      <c r="J37" s="80">
        <v>0.36</v>
      </c>
      <c r="K37" s="81">
        <v>2.8013E-57</v>
      </c>
    </row>
    <row r="38" spans="2:11">
      <c r="B38" t="str">
        <f>I_2_NAME&amp;" impact function exponent"</f>
        <v>Non-econ impact function exponent</v>
      </c>
      <c r="C38" s="39">
        <f ca="1">_xll.RiskTriang(D38,E38,F38)</f>
        <v>2.1666666666666665</v>
      </c>
      <c r="D38" s="11">
        <v>1.5</v>
      </c>
      <c r="E38" s="11">
        <v>2</v>
      </c>
      <c r="F38" s="11">
        <v>3</v>
      </c>
      <c r="G38" s="8"/>
      <c r="J38" s="80">
        <v>0.37</v>
      </c>
      <c r="K38" s="81">
        <v>6.0483000000000002E-54</v>
      </c>
    </row>
    <row r="39" spans="2:11">
      <c r="B39" t="str">
        <f>I_2_NAME&amp;" exponent with income"</f>
        <v>Non-econ exponent with income</v>
      </c>
      <c r="C39" s="39">
        <f ca="1">_xll.RiskTriang(D39,E39,F39)</f>
        <v>0</v>
      </c>
      <c r="D39" s="11">
        <v>-0.2</v>
      </c>
      <c r="E39" s="11">
        <v>0</v>
      </c>
      <c r="F39" s="11">
        <v>0.2</v>
      </c>
      <c r="G39" s="8"/>
      <c r="J39" s="80">
        <v>0.38</v>
      </c>
      <c r="K39" s="81">
        <v>6.9797000000000003E-51</v>
      </c>
    </row>
    <row r="40" spans="2:11">
      <c r="B40" t="s">
        <v>73</v>
      </c>
      <c r="C40" s="39">
        <f ca="1">_xll.RiskTriang(D40,E40,F40)</f>
        <v>15</v>
      </c>
      <c r="D40" s="11">
        <v>5</v>
      </c>
      <c r="E40" s="11">
        <v>15</v>
      </c>
      <c r="F40" s="11">
        <v>25</v>
      </c>
      <c r="G40" s="8" t="s">
        <v>74</v>
      </c>
      <c r="J40" s="80">
        <v>0.39</v>
      </c>
      <c r="K40" s="81">
        <v>4.5930999999999997E-48</v>
      </c>
    </row>
    <row r="41" spans="2:11">
      <c r="B41" t="s">
        <v>108</v>
      </c>
      <c r="C41" s="39">
        <f ca="1">_xll.RiskTriang(D41,E41,F41)</f>
        <v>-0.13333333333333333</v>
      </c>
      <c r="D41" s="11">
        <v>-0.3</v>
      </c>
      <c r="E41" s="11">
        <v>-0.1</v>
      </c>
      <c r="F41" s="11">
        <v>0</v>
      </c>
      <c r="G41" s="8"/>
      <c r="J41" s="80">
        <v>0.4</v>
      </c>
      <c r="K41" s="81">
        <v>1.8242E-45</v>
      </c>
    </row>
    <row r="42" spans="2:11">
      <c r="B42" t="s">
        <v>109</v>
      </c>
      <c r="C42" s="39">
        <f ca="1">_xll.RiskTriang(D42,E42,F42)</f>
        <v>90</v>
      </c>
      <c r="D42" s="11">
        <v>20</v>
      </c>
      <c r="E42" s="11">
        <v>50</v>
      </c>
      <c r="F42" s="11">
        <v>200</v>
      </c>
      <c r="G42" s="8" t="s">
        <v>47</v>
      </c>
      <c r="J42" s="80">
        <v>0.41</v>
      </c>
      <c r="K42" s="81">
        <v>4.5956E-43</v>
      </c>
    </row>
    <row r="43" spans="2:11">
      <c r="B43" t="s">
        <v>107</v>
      </c>
      <c r="C43" s="39">
        <f ca="1">_xll.RiskTriang(D43,E43,F43)</f>
        <v>33.333333333333336</v>
      </c>
      <c r="D43" s="11">
        <v>20</v>
      </c>
      <c r="E43" s="11">
        <v>30</v>
      </c>
      <c r="F43" s="11">
        <v>50</v>
      </c>
      <c r="G43" s="8" t="s">
        <v>111</v>
      </c>
      <c r="J43" s="80">
        <v>0.42</v>
      </c>
      <c r="K43" s="81">
        <v>7.6728000000000001E-41</v>
      </c>
    </row>
    <row r="44" spans="2:11">
      <c r="B44" t="s">
        <v>139</v>
      </c>
      <c r="C44" s="44">
        <f ca="1">_xll.RiskTriang(D44,E44,F44)</f>
        <v>53333333333.333336</v>
      </c>
      <c r="D44" s="45">
        <v>10000000000</v>
      </c>
      <c r="E44" s="45">
        <v>50000000000</v>
      </c>
      <c r="F44" s="45">
        <v>100000000000</v>
      </c>
      <c r="G44" s="8" t="str">
        <f>CURRENCY_NAME</f>
        <v>$million</v>
      </c>
      <c r="J44" s="80">
        <v>0.43</v>
      </c>
      <c r="K44" s="81">
        <v>8.8255999999999995E-39</v>
      </c>
    </row>
    <row r="45" spans="2:11">
      <c r="B45" t="str">
        <f t="array" ref="B45:B51">R_CODE_NOT_1&amp;" weights factor"</f>
        <v>US weights factor</v>
      </c>
      <c r="C45" s="39">
        <f ca="1">_xll.RiskTriang(D45,E45,F45)</f>
        <v>0.79999999999999993</v>
      </c>
      <c r="D45" s="11">
        <v>0.6</v>
      </c>
      <c r="E45" s="11">
        <v>0.8</v>
      </c>
      <c r="F45" s="11">
        <v>1</v>
      </c>
      <c r="J45" s="80">
        <v>0.44</v>
      </c>
      <c r="K45" s="81">
        <v>7.2379000000000002E-37</v>
      </c>
    </row>
    <row r="46" spans="2:11">
      <c r="B46" t="str">
        <v>OT weights factor</v>
      </c>
      <c r="C46" s="39">
        <f ca="1">_xll.RiskTriang(D46,E46,F46)</f>
        <v>0.80000000000000016</v>
      </c>
      <c r="D46" s="11">
        <v>0.4</v>
      </c>
      <c r="E46" s="11">
        <v>0.8</v>
      </c>
      <c r="F46" s="11">
        <v>1.2</v>
      </c>
      <c r="J46" s="80">
        <v>0.45</v>
      </c>
      <c r="K46" s="81">
        <v>4.3631999999999998E-35</v>
      </c>
    </row>
    <row r="47" spans="2:11">
      <c r="B47" t="str">
        <v>EE weights factor</v>
      </c>
      <c r="C47" s="39">
        <f ca="1">_xll.RiskTriang(D47,E47,F47)</f>
        <v>0.40000000000000008</v>
      </c>
      <c r="D47" s="11">
        <v>0.2</v>
      </c>
      <c r="E47" s="11">
        <v>0.4</v>
      </c>
      <c r="F47" s="11">
        <v>0.6</v>
      </c>
      <c r="J47" s="80">
        <v>0.46</v>
      </c>
      <c r="K47" s="81">
        <v>1.9867000000000001E-33</v>
      </c>
    </row>
    <row r="48" spans="2:11">
      <c r="B48" t="str">
        <v>CA weights factor</v>
      </c>
      <c r="C48" s="39">
        <f ca="1">_xll.RiskTriang(D48,E48,F48)</f>
        <v>0.80000000000000016</v>
      </c>
      <c r="D48" s="11">
        <v>0.4</v>
      </c>
      <c r="E48" s="11">
        <v>0.8</v>
      </c>
      <c r="F48" s="11">
        <v>1.2</v>
      </c>
      <c r="J48" s="80">
        <v>0.47</v>
      </c>
      <c r="K48" s="81">
        <v>7.0003000000000002E-32</v>
      </c>
    </row>
    <row r="49" spans="1:12">
      <c r="B49" t="str">
        <v>IA weights factor</v>
      </c>
      <c r="C49" s="39">
        <f ca="1">_xll.RiskTriang(D49,E49,F49)</f>
        <v>0.80000000000000016</v>
      </c>
      <c r="D49" s="11">
        <v>0.4</v>
      </c>
      <c r="E49" s="11">
        <v>0.8</v>
      </c>
      <c r="F49" s="11">
        <v>1.2</v>
      </c>
      <c r="J49" s="80">
        <v>0.48</v>
      </c>
      <c r="K49" s="81">
        <v>1.9508E-30</v>
      </c>
    </row>
    <row r="50" spans="1:12">
      <c r="B50" t="str">
        <v>AF weights factor</v>
      </c>
      <c r="C50" s="39">
        <f ca="1">_xll.RiskTriang(D50,E50,F50)</f>
        <v>0.6</v>
      </c>
      <c r="D50" s="11">
        <v>0.4</v>
      </c>
      <c r="E50" s="11">
        <v>0.6</v>
      </c>
      <c r="F50" s="11">
        <v>0.8</v>
      </c>
      <c r="J50" s="80">
        <v>0.49</v>
      </c>
      <c r="K50" s="81">
        <v>4.3839999999999999E-29</v>
      </c>
    </row>
    <row r="51" spans="1:12" ht="13.5" thickBot="1">
      <c r="B51" t="str">
        <v>LA weights factor</v>
      </c>
      <c r="C51" s="39">
        <f ca="1">_xll.RiskTriang(D51,E51,F51)</f>
        <v>0.6</v>
      </c>
      <c r="D51" s="12">
        <v>0.4</v>
      </c>
      <c r="E51" s="12">
        <v>0.6</v>
      </c>
      <c r="F51" s="12">
        <v>0.8</v>
      </c>
      <c r="J51" s="80">
        <v>0.5</v>
      </c>
      <c r="K51" s="81">
        <v>8.0858000000000003E-28</v>
      </c>
    </row>
    <row r="52" spans="1:12" ht="13.5" thickTop="1">
      <c r="J52" s="80">
        <v>0.51</v>
      </c>
      <c r="K52" s="81">
        <v>1.2435E-26</v>
      </c>
    </row>
    <row r="53" spans="1:12" s="2" customFormat="1">
      <c r="A53" s="2" t="s">
        <v>54</v>
      </c>
      <c r="B53" s="29"/>
      <c r="C53" s="29"/>
      <c r="J53" s="80">
        <v>0.52</v>
      </c>
      <c r="K53" s="81">
        <v>1.6172999999999999E-25</v>
      </c>
    </row>
    <row r="54" spans="1:12">
      <c r="B54" t="str">
        <f>$A$53&amp;" sea level plateau"</f>
        <v>Adaptive costs sea level plateau</v>
      </c>
      <c r="C54" s="43">
        <f ca="1">_xll.RiskTriang(D54,E54,F54)</f>
        <v>2.3333333333333334E-2</v>
      </c>
      <c r="D54" s="11">
        <v>0.01</v>
      </c>
      <c r="E54" s="11">
        <v>0.02</v>
      </c>
      <c r="F54" s="11">
        <v>0.04</v>
      </c>
      <c r="G54" s="36" t="s">
        <v>129</v>
      </c>
      <c r="H54" s="1"/>
      <c r="I54" s="1"/>
      <c r="J54" s="80">
        <v>0.53</v>
      </c>
      <c r="K54" s="81">
        <v>1.8021999999999999E-24</v>
      </c>
    </row>
    <row r="55" spans="1:12">
      <c r="B55" t="str">
        <f>$A$53&amp;" sea level impact"</f>
        <v>Adaptive costs sea level impact</v>
      </c>
      <c r="C55" s="43">
        <f ca="1">_xll.RiskTriang(D55,E55,F55)</f>
        <v>1.1666666666666668E-3</v>
      </c>
      <c r="D55" s="11">
        <v>5.0000000000000001E-4</v>
      </c>
      <c r="E55" s="11">
        <v>1E-3</v>
      </c>
      <c r="F55" s="11">
        <v>2E-3</v>
      </c>
      <c r="G55" s="36" t="s">
        <v>140</v>
      </c>
      <c r="J55" s="80">
        <v>0.54</v>
      </c>
      <c r="K55" s="81">
        <v>1.7410000000000001E-23</v>
      </c>
    </row>
    <row r="56" spans="1:12">
      <c r="B56" t="str">
        <f>$A$53&amp;" "&amp;I_1_NAME&amp;" plateau"</f>
        <v>Adaptive costs Economic plateau</v>
      </c>
      <c r="C56" s="43">
        <f ca="1">_xll.RiskTriang(D56,E56,F56)</f>
        <v>1.1666666666666667E-2</v>
      </c>
      <c r="D56" s="11">
        <v>5.0000000000000001E-3</v>
      </c>
      <c r="E56" s="11">
        <v>0.01</v>
      </c>
      <c r="F56" s="11">
        <v>0.02</v>
      </c>
      <c r="G56" s="36" t="s">
        <v>106</v>
      </c>
      <c r="H56" s="1"/>
      <c r="I56" s="1"/>
      <c r="J56" s="80">
        <v>0.55000000000000004</v>
      </c>
      <c r="K56" s="81">
        <v>1.4734999999999999E-22</v>
      </c>
    </row>
    <row r="57" spans="1:12">
      <c r="B57" t="str">
        <f>$A$53&amp;" "&amp;I_1_NAME&amp;" impact"</f>
        <v>Adaptive costs Economic impact</v>
      </c>
      <c r="C57" s="43">
        <f ca="1">_xll.RiskTriang(D57,E57,F57)</f>
        <v>4.0000000000000001E-3</v>
      </c>
      <c r="D57" s="11">
        <v>1E-3</v>
      </c>
      <c r="E57" s="11">
        <v>3.0000000000000001E-3</v>
      </c>
      <c r="F57" s="11">
        <v>8.0000000000000002E-3</v>
      </c>
      <c r="G57" s="36" t="s">
        <v>141</v>
      </c>
      <c r="H57" s="1"/>
      <c r="I57" s="1"/>
      <c r="J57" s="80">
        <v>0.56000000000000005</v>
      </c>
      <c r="K57" s="81">
        <v>1.1032E-21</v>
      </c>
    </row>
    <row r="58" spans="1:12">
      <c r="B58" t="str">
        <f>$A$53&amp;" "&amp;I_2_NAME&amp;" plateau"</f>
        <v>Adaptive costs Non-econ plateau</v>
      </c>
      <c r="C58" s="43">
        <f ca="1">_xll.RiskTriang(D58,E58,F58)</f>
        <v>2.3333333333333334E-2</v>
      </c>
      <c r="D58" s="11">
        <v>0.01</v>
      </c>
      <c r="E58" s="11">
        <v>0.02</v>
      </c>
      <c r="F58" s="11">
        <v>0.04</v>
      </c>
      <c r="G58" s="36" t="s">
        <v>106</v>
      </c>
      <c r="H58" s="1"/>
      <c r="I58" s="1"/>
      <c r="J58" s="80">
        <v>0.56999999999999995</v>
      </c>
      <c r="K58" s="81">
        <v>7.3719000000000005E-21</v>
      </c>
      <c r="L58" s="1"/>
    </row>
    <row r="59" spans="1:12">
      <c r="B59" t="str">
        <f>$A$53&amp;" "&amp;I_2_NAME&amp;" impact"</f>
        <v>Adaptive costs Non-econ impact</v>
      </c>
      <c r="C59" s="43">
        <f ca="1">_xll.RiskTriang(D59,E59,F59)</f>
        <v>5.6666666666666671E-3</v>
      </c>
      <c r="D59" s="11">
        <v>2E-3</v>
      </c>
      <c r="E59" s="11">
        <v>5.0000000000000001E-3</v>
      </c>
      <c r="F59" s="11">
        <v>0.01</v>
      </c>
      <c r="G59" s="36" t="s">
        <v>141</v>
      </c>
      <c r="H59" s="1"/>
      <c r="I59" s="1"/>
      <c r="J59" s="80">
        <v>0.57999999999999996</v>
      </c>
      <c r="K59" s="81">
        <v>4.4321E-20</v>
      </c>
      <c r="L59" s="1"/>
    </row>
    <row r="60" spans="1:12">
      <c r="B60" t="str">
        <f t="array" ref="B60:B66">R_CODE_NOT_1&amp;" "&amp;$A$53&amp;" factor"</f>
        <v>US Adaptive costs factor</v>
      </c>
      <c r="C60" s="39">
        <f ca="1">_xll.RiskTriang(D60,E60,F60)</f>
        <v>0.79999999999999993</v>
      </c>
      <c r="D60" s="11">
        <v>0.6</v>
      </c>
      <c r="E60" s="11">
        <v>0.8</v>
      </c>
      <c r="F60" s="11">
        <v>1</v>
      </c>
      <c r="J60" s="80">
        <v>0.59</v>
      </c>
      <c r="K60" s="81">
        <v>2.4151000000000001E-19</v>
      </c>
    </row>
    <row r="61" spans="1:12">
      <c r="B61" t="str">
        <v>OT Adaptive costs factor</v>
      </c>
      <c r="C61" s="39">
        <f ca="1">_xll.RiskTriang(D61,E61,F61)</f>
        <v>0.80000000000000016</v>
      </c>
      <c r="D61" s="11">
        <v>0.4</v>
      </c>
      <c r="E61" s="11">
        <v>0.8</v>
      </c>
      <c r="F61" s="11">
        <v>1.2</v>
      </c>
      <c r="J61" s="80">
        <v>0.6</v>
      </c>
      <c r="K61" s="81">
        <v>1.2008999999999999E-18</v>
      </c>
    </row>
    <row r="62" spans="1:12">
      <c r="B62" t="str">
        <v>EE Adaptive costs factor</v>
      </c>
      <c r="C62" s="39">
        <f ca="1">_xll.RiskTriang(D62,E62,F62)</f>
        <v>0.40000000000000008</v>
      </c>
      <c r="D62" s="11">
        <v>0.2</v>
      </c>
      <c r="E62" s="11">
        <v>0.4</v>
      </c>
      <c r="F62" s="11">
        <v>0.6</v>
      </c>
      <c r="J62" s="80">
        <v>0.61</v>
      </c>
      <c r="K62" s="81">
        <v>5.4822999999999997E-18</v>
      </c>
    </row>
    <row r="63" spans="1:12">
      <c r="B63" t="str">
        <v>CA Adaptive costs factor</v>
      </c>
      <c r="C63" s="39">
        <f ca="1">_xll.RiskTriang(D63,E63,F63)</f>
        <v>0.80000000000000016</v>
      </c>
      <c r="D63" s="11">
        <v>0.4</v>
      </c>
      <c r="E63" s="11">
        <v>0.8</v>
      </c>
      <c r="F63" s="11">
        <v>1.2</v>
      </c>
      <c r="J63" s="80">
        <v>0.62</v>
      </c>
      <c r="K63" s="81">
        <v>2.3111E-17</v>
      </c>
    </row>
    <row r="64" spans="1:12">
      <c r="B64" t="str">
        <v>IA Adaptive costs factor</v>
      </c>
      <c r="C64" s="39">
        <f ca="1">_xll.RiskTriang(D64,E64,F64)</f>
        <v>0.80000000000000016</v>
      </c>
      <c r="D64" s="11">
        <v>0.4</v>
      </c>
      <c r="E64" s="11">
        <v>0.8</v>
      </c>
      <c r="F64" s="11">
        <v>1.2</v>
      </c>
      <c r="J64" s="80">
        <v>0.63</v>
      </c>
      <c r="K64" s="81">
        <v>9.0428E-17</v>
      </c>
    </row>
    <row r="65" spans="1:11">
      <c r="B65" t="str">
        <v>AF Adaptive costs factor</v>
      </c>
      <c r="C65" s="39">
        <f ca="1">_xll.RiskTriang(D65,E65,F65)</f>
        <v>0.6</v>
      </c>
      <c r="D65" s="11">
        <v>0.4</v>
      </c>
      <c r="E65" s="11">
        <v>0.6</v>
      </c>
      <c r="F65" s="11">
        <v>0.8</v>
      </c>
      <c r="J65" s="80">
        <v>0.64</v>
      </c>
      <c r="K65" s="81">
        <v>3.3001000000000001E-16</v>
      </c>
    </row>
    <row r="66" spans="1:11" ht="13.5" thickBot="1">
      <c r="B66" t="str">
        <v>LA Adaptive costs factor</v>
      </c>
      <c r="C66" s="39">
        <f ca="1">_xll.RiskTriang(D66,E66,F66)</f>
        <v>0.6</v>
      </c>
      <c r="D66" s="12">
        <v>0.4</v>
      </c>
      <c r="E66" s="12">
        <v>0.6</v>
      </c>
      <c r="F66" s="12">
        <v>0.8</v>
      </c>
      <c r="J66" s="80">
        <v>0.65</v>
      </c>
      <c r="K66" s="81">
        <v>1.1283E-15</v>
      </c>
    </row>
    <row r="67" spans="1:11" ht="13.5" thickTop="1">
      <c r="J67" s="80">
        <v>0.66</v>
      </c>
      <c r="K67" s="81">
        <v>3.6284999999999997E-15</v>
      </c>
    </row>
    <row r="68" spans="1:11" s="2" customFormat="1">
      <c r="A68" s="2" t="s">
        <v>55</v>
      </c>
      <c r="B68" s="29"/>
      <c r="C68" s="29"/>
      <c r="J68" s="80">
        <v>0.67</v>
      </c>
      <c r="K68" s="81">
        <v>1.1018E-14</v>
      </c>
    </row>
    <row r="69" spans="1:11">
      <c r="B69" s="27" t="s">
        <v>14</v>
      </c>
      <c r="C69" s="38"/>
      <c r="D69" s="42"/>
      <c r="E69" s="42"/>
      <c r="F69" s="42"/>
      <c r="J69" s="80">
        <v>0.68</v>
      </c>
      <c r="K69" s="81">
        <v>3.1703000000000003E-14</v>
      </c>
    </row>
    <row r="70" spans="1:11">
      <c r="B70" t="str">
        <f>"Uncertainty in BAU emissions in "&amp;Y_LAST</f>
        <v>Uncertainty in BAU emissions in 2300</v>
      </c>
      <c r="C70" s="39">
        <f ca="1">_xll.RiskTriang(D70,E70,F70)</f>
        <v>8.3333333333333339</v>
      </c>
      <c r="D70" s="11">
        <v>-50</v>
      </c>
      <c r="E70" s="11">
        <v>0</v>
      </c>
      <c r="F70" s="11">
        <v>75</v>
      </c>
      <c r="G70" t="s">
        <v>46</v>
      </c>
      <c r="J70" s="80">
        <v>0.69</v>
      </c>
      <c r="K70" s="81">
        <v>8.6714000000000003E-14</v>
      </c>
    </row>
    <row r="71" spans="1:11">
      <c r="B71" s="3" t="s">
        <v>112</v>
      </c>
      <c r="C71" s="39">
        <f ca="1">_xll.RiskTriang(D71,E71,F71)</f>
        <v>20</v>
      </c>
      <c r="D71" s="11">
        <v>0</v>
      </c>
      <c r="E71" s="11">
        <v>20</v>
      </c>
      <c r="F71" s="11">
        <v>40</v>
      </c>
      <c r="G71" s="3" t="s">
        <v>113</v>
      </c>
      <c r="J71" s="80">
        <v>0.7</v>
      </c>
      <c r="K71" s="81">
        <v>2.2614000000000001E-13</v>
      </c>
    </row>
    <row r="72" spans="1:11">
      <c r="B72" s="3" t="s">
        <v>114</v>
      </c>
      <c r="C72" s="39">
        <f ca="1">_xll.RiskTriang(D72,E72,F72)</f>
        <v>-233.33333333333334</v>
      </c>
      <c r="D72" s="11">
        <v>-400</v>
      </c>
      <c r="E72" s="11">
        <v>-200</v>
      </c>
      <c r="F72" s="11">
        <v>-100</v>
      </c>
      <c r="G72" s="3" t="str">
        <f>CURRENCY_NAME&amp;" per "&amp;EMIT_NAME</f>
        <v>$million per Mtonne</v>
      </c>
      <c r="J72" s="80">
        <v>0.71</v>
      </c>
      <c r="K72" s="81">
        <v>5.6389000000000003E-13</v>
      </c>
    </row>
    <row r="73" spans="1:11">
      <c r="B73" s="3" t="s">
        <v>115</v>
      </c>
      <c r="C73" s="39">
        <f ca="1">_xll.RiskTriang(D73,E73,F73)</f>
        <v>70</v>
      </c>
      <c r="D73" s="11">
        <v>60</v>
      </c>
      <c r="E73" s="11">
        <v>70</v>
      </c>
      <c r="F73" s="11">
        <v>80</v>
      </c>
      <c r="G73" s="3" t="s">
        <v>113</v>
      </c>
      <c r="J73" s="80">
        <v>0.72</v>
      </c>
      <c r="K73" s="81">
        <v>1.3478999999999999E-12</v>
      </c>
    </row>
    <row r="74" spans="1:11">
      <c r="B74" s="3" t="s">
        <v>116</v>
      </c>
      <c r="C74" s="39">
        <f ca="1">_xll.RiskTriang(D74,E74,F74)</f>
        <v>400</v>
      </c>
      <c r="D74" s="11">
        <v>100</v>
      </c>
      <c r="E74" s="11">
        <v>400</v>
      </c>
      <c r="F74" s="11">
        <v>700</v>
      </c>
      <c r="G74" s="3" t="str">
        <f>CURRENCY_NAME&amp;" per "&amp;EMIT_NAME</f>
        <v>$million per Mtonne</v>
      </c>
      <c r="J74" s="80">
        <v>0.73</v>
      </c>
      <c r="K74" s="81">
        <v>3.0960000000000001E-12</v>
      </c>
    </row>
    <row r="75" spans="1:11">
      <c r="B75" s="3" t="s">
        <v>117</v>
      </c>
      <c r="C75" s="39">
        <f ca="1">_xll.RiskTriang(D75,E75,F75)</f>
        <v>150000</v>
      </c>
      <c r="D75" s="11">
        <v>100000</v>
      </c>
      <c r="E75" s="11">
        <v>150000</v>
      </c>
      <c r="F75" s="11">
        <v>200000</v>
      </c>
      <c r="G75" s="3" t="str">
        <f>EMIT_NAME</f>
        <v>Mtonne</v>
      </c>
      <c r="J75" s="80">
        <v>0.74</v>
      </c>
      <c r="K75" s="81">
        <v>6.8487000000000001E-12</v>
      </c>
    </row>
    <row r="76" spans="1:11">
      <c r="B76" s="27" t="s">
        <v>15</v>
      </c>
      <c r="C76" s="38"/>
      <c r="D76" s="42"/>
      <c r="E76" s="42"/>
      <c r="F76" s="42"/>
      <c r="J76" s="80">
        <v>0.75</v>
      </c>
      <c r="K76" s="81">
        <v>1.4622000000000001E-11</v>
      </c>
    </row>
    <row r="77" spans="1:11">
      <c r="B77" t="str">
        <f>"Uncertainty in BAU emissions in "&amp;Y_LAST</f>
        <v>Uncertainty in BAU emissions in 2300</v>
      </c>
      <c r="C77" s="39">
        <f ca="1">_xll.RiskTriang(D77,E77,F77)</f>
        <v>25</v>
      </c>
      <c r="D77" s="11">
        <v>-25</v>
      </c>
      <c r="E77" s="11">
        <v>0</v>
      </c>
      <c r="F77" s="11">
        <v>100</v>
      </c>
      <c r="G77" t="s">
        <v>46</v>
      </c>
      <c r="J77" s="80">
        <v>0.76</v>
      </c>
      <c r="K77" s="81">
        <v>3.0185999999999999E-11</v>
      </c>
    </row>
    <row r="78" spans="1:11">
      <c r="B78" s="3" t="s">
        <v>112</v>
      </c>
      <c r="C78" s="39">
        <f ca="1">_xll.RiskTriang(D78,E78,F78)</f>
        <v>10</v>
      </c>
      <c r="D78" s="11">
        <v>0</v>
      </c>
      <c r="E78" s="11">
        <v>10</v>
      </c>
      <c r="F78" s="11">
        <v>20</v>
      </c>
      <c r="G78" s="3" t="s">
        <v>113</v>
      </c>
      <c r="J78" s="80">
        <v>0.77</v>
      </c>
      <c r="K78" s="81">
        <v>6.0369999999999994E-11</v>
      </c>
    </row>
    <row r="79" spans="1:11">
      <c r="B79" s="3" t="s">
        <v>114</v>
      </c>
      <c r="C79" s="39">
        <f ca="1">_xll.RiskTriang(D79,E79,F79)</f>
        <v>-4333.333333333333</v>
      </c>
      <c r="D79" s="11">
        <v>-8000</v>
      </c>
      <c r="E79" s="11">
        <v>-4000</v>
      </c>
      <c r="F79" s="11">
        <v>-1000</v>
      </c>
      <c r="G79" s="3" t="str">
        <f>CURRENCY_NAME&amp;" per "&amp;EMIT_NAME</f>
        <v>$million per Mtonne</v>
      </c>
      <c r="J79" s="80">
        <v>0.78</v>
      </c>
      <c r="K79" s="81">
        <v>1.1716000000000001E-10</v>
      </c>
    </row>
    <row r="80" spans="1:11">
      <c r="B80" s="3" t="s">
        <v>115</v>
      </c>
      <c r="C80" s="39">
        <f ca="1">_xll.RiskTriang(D80,E80,F80)</f>
        <v>51.666666666666664</v>
      </c>
      <c r="D80" s="11">
        <v>35</v>
      </c>
      <c r="E80" s="11">
        <v>50</v>
      </c>
      <c r="F80" s="11">
        <v>70</v>
      </c>
      <c r="G80" s="3" t="s">
        <v>113</v>
      </c>
      <c r="J80" s="80">
        <v>0.79</v>
      </c>
      <c r="K80" s="81">
        <v>2.2100999999999999E-10</v>
      </c>
    </row>
    <row r="81" spans="2:11">
      <c r="B81" s="3" t="s">
        <v>116</v>
      </c>
      <c r="C81" s="39">
        <f ca="1">_xll.RiskTriang(D81,E81,F81)</f>
        <v>6333.333333333333</v>
      </c>
      <c r="D81" s="11">
        <v>3000</v>
      </c>
      <c r="E81" s="11">
        <v>6000</v>
      </c>
      <c r="F81" s="11">
        <v>10000</v>
      </c>
      <c r="G81" s="3" t="str">
        <f>CURRENCY_NAME&amp;" per "&amp;EMIT_NAME</f>
        <v>$million per Mtonne</v>
      </c>
      <c r="J81" s="80">
        <v>0.8</v>
      </c>
      <c r="K81" s="81">
        <v>4.0581000000000002E-10</v>
      </c>
    </row>
    <row r="82" spans="2:11">
      <c r="B82" s="3" t="s">
        <v>117</v>
      </c>
      <c r="C82" s="39">
        <f ca="1">_xll.RiskTriang(D82,E82,F82)</f>
        <v>2000</v>
      </c>
      <c r="D82" s="11">
        <v>1500</v>
      </c>
      <c r="E82" s="11">
        <v>2000</v>
      </c>
      <c r="F82" s="11">
        <v>2500</v>
      </c>
      <c r="G82" s="3" t="str">
        <f>EMIT_NAME</f>
        <v>Mtonne</v>
      </c>
      <c r="J82" s="80">
        <v>0.81</v>
      </c>
      <c r="K82" s="81">
        <v>7.2633000000000001E-10</v>
      </c>
    </row>
    <row r="83" spans="2:11">
      <c r="B83" s="27" t="s">
        <v>79</v>
      </c>
      <c r="C83" s="38"/>
      <c r="D83" s="42"/>
      <c r="E83" s="42"/>
      <c r="F83" s="42"/>
      <c r="J83" s="80">
        <v>0.82</v>
      </c>
      <c r="K83" s="81">
        <v>1.2688E-9</v>
      </c>
    </row>
    <row r="84" spans="2:11">
      <c r="B84" t="str">
        <f>"Uncertainty in BAU emissions in "&amp;Y_LAST</f>
        <v>Uncertainty in BAU emissions in 2300</v>
      </c>
      <c r="C84" s="39">
        <f ca="1">_xll.RiskTriang(D84,E84,F84)</f>
        <v>0</v>
      </c>
      <c r="D84" s="11">
        <v>-50</v>
      </c>
      <c r="E84" s="11">
        <v>0</v>
      </c>
      <c r="F84" s="11">
        <v>50</v>
      </c>
      <c r="G84" t="s">
        <v>46</v>
      </c>
      <c r="J84" s="80">
        <v>0.83</v>
      </c>
      <c r="K84" s="81">
        <v>2.1661000000000002E-9</v>
      </c>
    </row>
    <row r="85" spans="2:11">
      <c r="B85" s="3" t="s">
        <v>112</v>
      </c>
      <c r="C85" s="39">
        <f ca="1">_xll.RiskTriang(D85,E85,F85)</f>
        <v>10</v>
      </c>
      <c r="D85" s="11">
        <v>0</v>
      </c>
      <c r="E85" s="11">
        <v>10</v>
      </c>
      <c r="F85" s="11">
        <v>20</v>
      </c>
      <c r="G85" s="3" t="s">
        <v>113</v>
      </c>
      <c r="J85" s="80">
        <v>0.84</v>
      </c>
      <c r="K85" s="81">
        <v>3.6180000000000001E-9</v>
      </c>
    </row>
    <row r="86" spans="2:11">
      <c r="B86" s="3" t="s">
        <v>114</v>
      </c>
      <c r="C86" s="39">
        <f ca="1">_xll.RiskTriang(D86,E86,F86)</f>
        <v>-7333.333333333333</v>
      </c>
      <c r="D86" s="11">
        <v>-15000</v>
      </c>
      <c r="E86" s="11">
        <v>-7000</v>
      </c>
      <c r="F86" s="11">
        <v>0</v>
      </c>
      <c r="G86" s="3" t="str">
        <f>CURRENCY_NAME&amp;" per "&amp;EMIT_NAME</f>
        <v>$million per Mtonne</v>
      </c>
      <c r="J86" s="80">
        <v>0.85</v>
      </c>
      <c r="K86" s="81">
        <v>5.9185000000000002E-9</v>
      </c>
    </row>
    <row r="87" spans="2:11">
      <c r="B87" s="3" t="s">
        <v>115</v>
      </c>
      <c r="C87" s="39">
        <f ca="1">_xll.RiskTriang(D87,E87,F87)</f>
        <v>51.666666666666664</v>
      </c>
      <c r="D87" s="11">
        <v>35</v>
      </c>
      <c r="E87" s="11">
        <v>50</v>
      </c>
      <c r="F87" s="11">
        <v>70</v>
      </c>
      <c r="G87" s="3" t="s">
        <v>113</v>
      </c>
      <c r="J87" s="80">
        <v>0.86</v>
      </c>
      <c r="K87" s="81">
        <v>9.4925000000000005E-9</v>
      </c>
    </row>
    <row r="88" spans="2:11">
      <c r="B88" s="3" t="s">
        <v>116</v>
      </c>
      <c r="C88" s="39">
        <f ca="1">_xll.RiskTriang(D88,E88,F88)</f>
        <v>27333.333333333332</v>
      </c>
      <c r="D88" s="11">
        <v>2000</v>
      </c>
      <c r="E88" s="11">
        <v>20000</v>
      </c>
      <c r="F88" s="11">
        <v>60000</v>
      </c>
      <c r="G88" s="3" t="str">
        <f>CURRENCY_NAME&amp;" per "&amp;EMIT_NAME</f>
        <v>$million per Mtonne</v>
      </c>
      <c r="J88" s="80">
        <v>0.87</v>
      </c>
      <c r="K88" s="81">
        <v>1.4941000000000001E-8</v>
      </c>
    </row>
    <row r="89" spans="2:11">
      <c r="B89" s="3" t="s">
        <v>117</v>
      </c>
      <c r="C89" s="39">
        <f ca="1">_xll.RiskTriang(D89,E89,F89)</f>
        <v>53.333333333333336</v>
      </c>
      <c r="D89" s="11">
        <v>30</v>
      </c>
      <c r="E89" s="11">
        <v>50</v>
      </c>
      <c r="F89" s="11">
        <v>80</v>
      </c>
      <c r="G89" s="3" t="str">
        <f>EMIT_NAME</f>
        <v>Mtonne</v>
      </c>
      <c r="J89" s="80">
        <v>0.88</v>
      </c>
      <c r="K89" s="81">
        <v>2.3099000000000001E-8</v>
      </c>
    </row>
    <row r="90" spans="2:11">
      <c r="B90" s="27" t="str">
        <f>GLIN_NAME</f>
        <v>Lin</v>
      </c>
      <c r="C90" s="38"/>
      <c r="D90" s="42"/>
      <c r="E90" s="42"/>
      <c r="F90" s="42"/>
      <c r="J90" s="80">
        <v>0.89</v>
      </c>
      <c r="K90" s="81">
        <v>3.5107999999999999E-8</v>
      </c>
    </row>
    <row r="91" spans="2:11">
      <c r="B91" t="str">
        <f>"Uncertainty in BAU emissions in "&amp;Y_LAST</f>
        <v>Uncertainty in BAU emissions in 2300</v>
      </c>
      <c r="C91" s="39">
        <f ca="1">_xll.RiskTriang(D91,E91,F91)</f>
        <v>0</v>
      </c>
      <c r="D91" s="11">
        <v>-50</v>
      </c>
      <c r="E91" s="11">
        <v>0</v>
      </c>
      <c r="F91" s="11">
        <v>50</v>
      </c>
      <c r="G91" t="s">
        <v>46</v>
      </c>
      <c r="J91" s="80">
        <v>0.9</v>
      </c>
      <c r="K91" s="81">
        <v>5.2501000000000001E-8</v>
      </c>
    </row>
    <row r="92" spans="2:11">
      <c r="B92" s="3" t="s">
        <v>112</v>
      </c>
      <c r="C92" s="39">
        <f ca="1">_xll.RiskTriang(D92,E92,F92)</f>
        <v>10</v>
      </c>
      <c r="D92" s="11">
        <v>0</v>
      </c>
      <c r="E92" s="11">
        <v>10</v>
      </c>
      <c r="F92" s="11">
        <v>20</v>
      </c>
      <c r="G92" s="3" t="s">
        <v>113</v>
      </c>
      <c r="J92" s="80">
        <v>0.91</v>
      </c>
      <c r="K92" s="81">
        <v>7.7303000000000001E-8</v>
      </c>
    </row>
    <row r="93" spans="2:11">
      <c r="B93" s="3" t="s">
        <v>114</v>
      </c>
      <c r="C93" s="39">
        <f ca="1">_xll.RiskTriang(D93,E93,F93)</f>
        <v>-233.33333333333334</v>
      </c>
      <c r="D93" s="11">
        <v>-400</v>
      </c>
      <c r="E93" s="11">
        <v>-200</v>
      </c>
      <c r="F93" s="11">
        <v>-100</v>
      </c>
      <c r="G93" s="3" t="str">
        <f>CURRENCY_NAME&amp;" per "&amp;EMIT_NAME</f>
        <v>$million per Mtonne</v>
      </c>
      <c r="J93" s="80">
        <v>0.92</v>
      </c>
      <c r="K93" s="81">
        <v>1.1215E-7</v>
      </c>
    </row>
    <row r="94" spans="2:11">
      <c r="B94" s="3" t="s">
        <v>115</v>
      </c>
      <c r="C94" s="39">
        <f ca="1">_xll.RiskTriang(D94,E94,F94)</f>
        <v>70</v>
      </c>
      <c r="D94" s="11">
        <v>60</v>
      </c>
      <c r="E94" s="11">
        <v>70</v>
      </c>
      <c r="F94" s="11">
        <v>80</v>
      </c>
      <c r="G94" s="3" t="s">
        <v>113</v>
      </c>
      <c r="J94" s="80">
        <v>0.93</v>
      </c>
      <c r="K94" s="81">
        <v>1.6042999999999999E-7</v>
      </c>
    </row>
    <row r="95" spans="2:11">
      <c r="B95" s="3" t="s">
        <v>116</v>
      </c>
      <c r="C95" s="39">
        <f ca="1">_xll.RiskTriang(D95,E95,F95)</f>
        <v>333.33333333333331</v>
      </c>
      <c r="D95" s="11">
        <v>100</v>
      </c>
      <c r="E95" s="11">
        <v>300</v>
      </c>
      <c r="F95" s="11">
        <v>600</v>
      </c>
      <c r="G95" s="3" t="str">
        <f>CURRENCY_NAME&amp;" per "&amp;EMIT_NAME</f>
        <v>$million per Mtonne</v>
      </c>
      <c r="J95" s="80">
        <v>0.94</v>
      </c>
      <c r="K95" s="81">
        <v>2.2642000000000001E-7</v>
      </c>
    </row>
    <row r="96" spans="2:11">
      <c r="B96" s="3" t="s">
        <v>117</v>
      </c>
      <c r="C96" s="39">
        <f ca="1">_xll.RiskTriang(D96,E96,F96)</f>
        <v>2000</v>
      </c>
      <c r="D96" s="11">
        <v>1500</v>
      </c>
      <c r="E96" s="11">
        <v>2000</v>
      </c>
      <c r="F96" s="11">
        <v>2500</v>
      </c>
      <c r="G96" s="3" t="str">
        <f>EMIT_NAME</f>
        <v>Mtonne</v>
      </c>
      <c r="J96" s="80">
        <v>0.95</v>
      </c>
      <c r="K96" s="81">
        <v>3.1547000000000001E-7</v>
      </c>
    </row>
    <row r="97" spans="2:11">
      <c r="C97" s="39"/>
      <c r="D97" s="11"/>
      <c r="E97" s="11"/>
      <c r="F97" s="11"/>
      <c r="J97" s="80">
        <v>0.96</v>
      </c>
      <c r="K97" s="81">
        <v>4.3417999999999999E-7</v>
      </c>
    </row>
    <row r="98" spans="2:11">
      <c r="B98" t="str">
        <f t="array" ref="B98:B104">R_CODE_NOT_1&amp;" uncertainty in BAU emissions factor"</f>
        <v>US uncertainty in BAU emissions factor</v>
      </c>
      <c r="C98" s="39">
        <f ca="1">_xll.RiskTriang(D98,E98,F98)</f>
        <v>1</v>
      </c>
      <c r="D98" s="11">
        <v>0.8</v>
      </c>
      <c r="E98" s="11">
        <v>1</v>
      </c>
      <c r="F98" s="11">
        <v>1.2</v>
      </c>
      <c r="J98" s="80">
        <v>0.97</v>
      </c>
      <c r="K98" s="81">
        <v>5.9057000000000003E-7</v>
      </c>
    </row>
    <row r="99" spans="2:11">
      <c r="B99" t="str">
        <v>OT uncertainty in BAU emissions factor</v>
      </c>
      <c r="C99" s="39">
        <f ca="1">_xll.RiskTriang(D99,E99,F99)</f>
        <v>1</v>
      </c>
      <c r="D99" s="11">
        <v>0.8</v>
      </c>
      <c r="E99" s="11">
        <v>1</v>
      </c>
      <c r="F99" s="11">
        <v>1.2</v>
      </c>
      <c r="J99" s="80">
        <v>0.98</v>
      </c>
      <c r="K99" s="81">
        <v>7.9431000000000002E-7</v>
      </c>
    </row>
    <row r="100" spans="2:11">
      <c r="B100" t="str">
        <v>EE uncertainty in BAU emissions factor</v>
      </c>
      <c r="C100" s="39">
        <f ca="1">_xll.RiskTriang(D100,E100,F100)</f>
        <v>1</v>
      </c>
      <c r="D100" s="11">
        <v>0.65</v>
      </c>
      <c r="E100" s="11">
        <v>1</v>
      </c>
      <c r="F100" s="11">
        <v>1.35</v>
      </c>
      <c r="J100" s="80">
        <v>0.99</v>
      </c>
      <c r="K100" s="81">
        <v>1.0569E-6</v>
      </c>
    </row>
    <row r="101" spans="2:11">
      <c r="B101" t="str">
        <v>CA uncertainty in BAU emissions factor</v>
      </c>
      <c r="C101" s="39">
        <f ca="1">_xll.RiskTriang(D101,E101,F101)</f>
        <v>1</v>
      </c>
      <c r="D101" s="11">
        <v>0.5</v>
      </c>
      <c r="E101" s="11">
        <v>1</v>
      </c>
      <c r="F101" s="11">
        <v>1.5</v>
      </c>
      <c r="J101" s="80">
        <v>1</v>
      </c>
      <c r="K101" s="81">
        <v>1.3919E-6</v>
      </c>
    </row>
    <row r="102" spans="2:11">
      <c r="B102" t="str">
        <v>IA uncertainty in BAU emissions factor</v>
      </c>
      <c r="C102" s="39">
        <f ca="1">_xll.RiskTriang(D102,E102,F102)</f>
        <v>1</v>
      </c>
      <c r="D102" s="11">
        <v>0.5</v>
      </c>
      <c r="E102" s="11">
        <v>1</v>
      </c>
      <c r="F102" s="11">
        <v>1.5</v>
      </c>
      <c r="J102" s="80">
        <v>1.01</v>
      </c>
      <c r="K102" s="81">
        <v>1.8152E-6</v>
      </c>
    </row>
    <row r="103" spans="2:11">
      <c r="B103" t="str">
        <v>AF uncertainty in BAU emissions factor</v>
      </c>
      <c r="C103" s="39">
        <f ca="1">_xll.RiskTriang(D103,E103,F103)</f>
        <v>1</v>
      </c>
      <c r="D103" s="11">
        <v>0.5</v>
      </c>
      <c r="E103" s="11">
        <v>1</v>
      </c>
      <c r="F103" s="11">
        <v>1.5</v>
      </c>
      <c r="J103" s="80">
        <v>1.02</v>
      </c>
      <c r="K103" s="81">
        <v>2.3448E-6</v>
      </c>
    </row>
    <row r="104" spans="2:11" ht="13.5" thickBot="1">
      <c r="B104" t="str">
        <v>LA uncertainty in BAU emissions factor</v>
      </c>
      <c r="C104" s="39">
        <f ca="1">_xll.RiskTriang(D104,E104,F104)</f>
        <v>1</v>
      </c>
      <c r="D104" s="12">
        <v>0.5</v>
      </c>
      <c r="E104" s="12">
        <v>1</v>
      </c>
      <c r="F104" s="12">
        <v>1.5</v>
      </c>
      <c r="J104" s="80">
        <v>1.03</v>
      </c>
      <c r="K104" s="81">
        <v>3.0018000000000002E-6</v>
      </c>
    </row>
    <row r="105" spans="2:11" ht="13.5" thickTop="1">
      <c r="C105" s="39"/>
      <c r="D105" s="11"/>
      <c r="E105" s="11"/>
      <c r="F105" s="11"/>
      <c r="J105" s="80">
        <v>1.04</v>
      </c>
      <c r="K105" s="81">
        <v>3.8095999999999999E-6</v>
      </c>
    </row>
    <row r="106" spans="2:11">
      <c r="B106" t="str">
        <f t="array" ref="B106:B112">R_CODE_NOT_1&amp;" negative cost percentage factor"</f>
        <v>US negative cost percentage factor</v>
      </c>
      <c r="C106" s="39">
        <f ca="1">_xll.RiskTriang(D106,E106,F106)</f>
        <v>1.0833333333333333</v>
      </c>
      <c r="D106" s="11">
        <v>0.75</v>
      </c>
      <c r="E106" s="11">
        <v>1</v>
      </c>
      <c r="F106" s="11">
        <v>1.5</v>
      </c>
      <c r="J106" s="80">
        <v>1.05</v>
      </c>
      <c r="K106" s="81">
        <v>4.7945999999999998E-6</v>
      </c>
    </row>
    <row r="107" spans="2:11">
      <c r="B107" t="str">
        <v>OT negative cost percentage factor</v>
      </c>
      <c r="C107" s="39">
        <f ca="1">_xll.RiskTriang(D107,E107,F107)</f>
        <v>1</v>
      </c>
      <c r="D107" s="11">
        <v>0.75</v>
      </c>
      <c r="E107" s="11">
        <v>1</v>
      </c>
      <c r="F107" s="11">
        <v>1.25</v>
      </c>
      <c r="J107" s="80">
        <v>1.06</v>
      </c>
      <c r="K107" s="81">
        <v>5.9865000000000002E-6</v>
      </c>
    </row>
    <row r="108" spans="2:11">
      <c r="B108" t="str">
        <v>EE negative cost percentage factor</v>
      </c>
      <c r="C108" s="39">
        <f ca="1">_xll.RiskTriang(D108,E108,F108)</f>
        <v>0.70000000000000007</v>
      </c>
      <c r="D108" s="11">
        <v>0.4</v>
      </c>
      <c r="E108" s="11">
        <v>0.7</v>
      </c>
      <c r="F108" s="11">
        <v>1</v>
      </c>
      <c r="J108" s="80">
        <v>1.07</v>
      </c>
      <c r="K108" s="81">
        <v>7.4175999999999999E-6</v>
      </c>
    </row>
    <row r="109" spans="2:11">
      <c r="B109" t="str">
        <v>CA negative cost percentage factor</v>
      </c>
      <c r="C109" s="39">
        <f ca="1">_xll.RiskTriang(D109,E109,F109)</f>
        <v>0.70000000000000007</v>
      </c>
      <c r="D109" s="11">
        <v>0.4</v>
      </c>
      <c r="E109" s="11">
        <v>0.7</v>
      </c>
      <c r="F109" s="11">
        <v>1</v>
      </c>
      <c r="J109" s="80">
        <v>1.08</v>
      </c>
      <c r="K109" s="81">
        <v>9.1233999999999998E-6</v>
      </c>
    </row>
    <row r="110" spans="2:11">
      <c r="B110" t="str">
        <v>IA negative cost percentage factor</v>
      </c>
      <c r="C110" s="39">
        <f ca="1">_xll.RiskTriang(D110,E110,F110)</f>
        <v>0.70000000000000007</v>
      </c>
      <c r="D110" s="11">
        <v>0.4</v>
      </c>
      <c r="E110" s="11">
        <v>0.7</v>
      </c>
      <c r="F110" s="11">
        <v>1</v>
      </c>
      <c r="J110" s="80">
        <v>1.0900000000000001</v>
      </c>
      <c r="K110" s="81">
        <v>1.1143E-5</v>
      </c>
    </row>
    <row r="111" spans="2:11">
      <c r="B111" t="str">
        <v>AF negative cost percentage factor</v>
      </c>
      <c r="C111" s="39">
        <f ca="1">_xll.RiskTriang(D111,E111,F111)</f>
        <v>0.70000000000000007</v>
      </c>
      <c r="D111" s="11">
        <v>0.4</v>
      </c>
      <c r="E111" s="11">
        <v>0.7</v>
      </c>
      <c r="F111" s="11">
        <v>1</v>
      </c>
      <c r="J111" s="80">
        <v>1.1000000000000001</v>
      </c>
      <c r="K111" s="81">
        <v>1.3516000000000001E-5</v>
      </c>
    </row>
    <row r="112" spans="2:11" ht="13.5" thickBot="1">
      <c r="B112" t="str">
        <v>LA negative cost percentage factor</v>
      </c>
      <c r="C112" s="39">
        <f ca="1">_xll.RiskTriang(D112,E112,F112)</f>
        <v>0.70000000000000007</v>
      </c>
      <c r="D112" s="12">
        <v>0.4</v>
      </c>
      <c r="E112" s="12">
        <v>0.7</v>
      </c>
      <c r="F112" s="12">
        <v>1</v>
      </c>
      <c r="H112" s="8"/>
      <c r="J112" s="80">
        <v>1.1100000000000001</v>
      </c>
      <c r="K112" s="81">
        <v>1.6290000000000002E-5</v>
      </c>
    </row>
    <row r="113" spans="2:11" ht="13.5" thickTop="1">
      <c r="C113" s="39"/>
      <c r="D113" s="11"/>
      <c r="E113" s="11"/>
      <c r="F113" s="11"/>
      <c r="J113" s="80">
        <v>1.1200000000000001</v>
      </c>
      <c r="K113" s="81">
        <v>1.9508999999999999E-5</v>
      </c>
    </row>
    <row r="114" spans="2:11">
      <c r="B114" t="str">
        <f t="array" ref="B114:B120">R_CODE_NOT_1&amp;" maximum cost factor"</f>
        <v>US maximum cost factor</v>
      </c>
      <c r="C114" s="39">
        <f ca="1">_xll.RiskTriang(D114,E114,F114)</f>
        <v>1</v>
      </c>
      <c r="D114" s="11">
        <v>0.8</v>
      </c>
      <c r="E114" s="11">
        <v>1</v>
      </c>
      <c r="F114" s="11">
        <v>1.2</v>
      </c>
      <c r="J114" s="80">
        <v>1.1299999999999999</v>
      </c>
      <c r="K114" s="81">
        <v>2.3224E-5</v>
      </c>
    </row>
    <row r="115" spans="2:11">
      <c r="B115" t="str">
        <v>OT maximum cost factor</v>
      </c>
      <c r="C115" s="39">
        <f ca="1">_xll.RiskTriang(D115,E115,F115)</f>
        <v>1.2333333333333334</v>
      </c>
      <c r="D115" s="11">
        <v>1</v>
      </c>
      <c r="E115" s="11">
        <v>1.2</v>
      </c>
      <c r="F115" s="11">
        <v>1.5</v>
      </c>
      <c r="J115" s="80">
        <v>1.1399999999999999</v>
      </c>
      <c r="K115" s="81">
        <v>2.7487999999999998E-5</v>
      </c>
    </row>
    <row r="116" spans="2:11">
      <c r="B116" t="str">
        <v>EE maximum cost factor</v>
      </c>
      <c r="C116" s="39">
        <f ca="1">_xll.RiskTriang(D116,E116,F116)</f>
        <v>0.70000000000000007</v>
      </c>
      <c r="D116" s="11">
        <v>0.4</v>
      </c>
      <c r="E116" s="11">
        <v>0.7</v>
      </c>
      <c r="F116" s="11">
        <v>1</v>
      </c>
      <c r="J116" s="80">
        <v>1.1499999999999999</v>
      </c>
      <c r="K116" s="81">
        <v>3.2351999999999998E-5</v>
      </c>
    </row>
    <row r="117" spans="2:11">
      <c r="B117" t="str">
        <v>CA maximum cost factor</v>
      </c>
      <c r="C117" s="39">
        <f ca="1">_xll.RiskTriang(D117,E117,F117)</f>
        <v>1</v>
      </c>
      <c r="D117" s="11">
        <v>0.8</v>
      </c>
      <c r="E117" s="11">
        <v>1</v>
      </c>
      <c r="F117" s="11">
        <v>1.2</v>
      </c>
      <c r="J117" s="80">
        <v>1.1599999999999999</v>
      </c>
      <c r="K117" s="81">
        <v>3.7873999999999997E-5</v>
      </c>
    </row>
    <row r="118" spans="2:11">
      <c r="B118" t="str">
        <v>IA maximum cost factor</v>
      </c>
      <c r="C118" s="39">
        <f ca="1">_xll.RiskTriang(D118,E118,F118)</f>
        <v>1.2333333333333334</v>
      </c>
      <c r="D118" s="11">
        <v>1</v>
      </c>
      <c r="E118" s="11">
        <v>1.2</v>
      </c>
      <c r="F118" s="11">
        <v>1.5</v>
      </c>
      <c r="J118" s="80">
        <v>1.17</v>
      </c>
      <c r="K118" s="81">
        <v>4.4110000000000003E-5</v>
      </c>
    </row>
    <row r="119" spans="2:11">
      <c r="B119" t="str">
        <v>AF maximum cost factor</v>
      </c>
      <c r="C119" s="39">
        <f ca="1">_xll.RiskTriang(D119,E119,F119)</f>
        <v>1.2333333333333334</v>
      </c>
      <c r="D119" s="11">
        <v>1</v>
      </c>
      <c r="E119" s="11">
        <v>1.2</v>
      </c>
      <c r="F119" s="11">
        <v>1.5</v>
      </c>
      <c r="J119" s="80">
        <v>1.18</v>
      </c>
      <c r="K119" s="81">
        <v>5.1116999999999999E-5</v>
      </c>
    </row>
    <row r="120" spans="2:11" ht="13.5" thickBot="1">
      <c r="B120" t="str">
        <v>LA maximum cost factor</v>
      </c>
      <c r="C120" s="39">
        <f ca="1">_xll.RiskTriang(D120,E120,F120)</f>
        <v>0.70000000000000007</v>
      </c>
      <c r="D120" s="12">
        <v>0.4</v>
      </c>
      <c r="E120" s="12">
        <v>0.7</v>
      </c>
      <c r="F120" s="12">
        <v>1</v>
      </c>
      <c r="J120" s="80">
        <v>1.19</v>
      </c>
      <c r="K120" s="81">
        <v>5.8953999999999998E-5</v>
      </c>
    </row>
    <row r="121" spans="2:11" ht="13.5" thickTop="1">
      <c r="C121" s="38"/>
      <c r="D121" s="42"/>
      <c r="E121" s="42"/>
      <c r="F121" s="42"/>
      <c r="J121" s="80">
        <v>1.2</v>
      </c>
      <c r="K121" s="81">
        <v>6.7679E-5</v>
      </c>
    </row>
    <row r="122" spans="2:11">
      <c r="B122" t="str">
        <f>"Cutbacks at negative cost in "&amp;Y_LAST&amp;" as multiple of "&amp;Y_0</f>
        <v>Cutbacks at negative cost in 2300 as multiple of 2000</v>
      </c>
      <c r="C122" s="39">
        <f ca="1">_xll.RiskTriang(D122,E122,F122)</f>
        <v>0.73333333333333339</v>
      </c>
      <c r="D122" s="11">
        <v>0.3</v>
      </c>
      <c r="E122" s="11">
        <v>0.7</v>
      </c>
      <c r="F122" s="11">
        <v>1.2</v>
      </c>
      <c r="J122" s="80">
        <v>1.21</v>
      </c>
      <c r="K122" s="81">
        <v>7.7349999999999996E-5</v>
      </c>
    </row>
    <row r="123" spans="2:11">
      <c r="B123" s="3" t="s">
        <v>120</v>
      </c>
      <c r="C123" s="25">
        <f ca="1">((Q0PROPMULT)^(1/(Y_LAST-Y_0))-1)*100</f>
        <v>-0.10333155224719892</v>
      </c>
      <c r="D123" s="11"/>
      <c r="E123" s="11"/>
      <c r="F123" s="11"/>
      <c r="G123" s="3" t="s">
        <v>57</v>
      </c>
      <c r="H123" s="8"/>
      <c r="J123" s="80">
        <v>1.22</v>
      </c>
      <c r="K123" s="81">
        <v>8.8024999999999998E-5</v>
      </c>
    </row>
    <row r="124" spans="2:11">
      <c r="B124" t="str">
        <f>"Maximum cutbacks in "&amp;Y_LAST&amp;" as multiple of "&amp;Y_0</f>
        <v>Maximum cutbacks in 2300 as multiple of 2000</v>
      </c>
      <c r="C124" s="39">
        <f ca="1">_xll.RiskTriang(D124,E124,F124)</f>
        <v>1.2666666666666666</v>
      </c>
      <c r="D124" s="11">
        <v>1</v>
      </c>
      <c r="E124" s="11">
        <v>1.3</v>
      </c>
      <c r="F124" s="11">
        <v>1.5</v>
      </c>
      <c r="G124" s="3"/>
      <c r="H124" s="8"/>
      <c r="J124" s="80">
        <v>1.23</v>
      </c>
      <c r="K124" s="81">
        <v>9.9759999999999994E-5</v>
      </c>
    </row>
    <row r="125" spans="2:11">
      <c r="B125" s="3" t="s">
        <v>121</v>
      </c>
      <c r="C125" s="25">
        <f ca="1">((QMAX_MINUS_Q0_PROPMULT)^(1/(Y_LAST-Y_0))-1)*100</f>
        <v>7.8827311762696972E-2</v>
      </c>
      <c r="D125" s="11"/>
      <c r="E125" s="11"/>
      <c r="F125" s="11"/>
      <c r="G125" s="3" t="s">
        <v>57</v>
      </c>
      <c r="J125" s="80">
        <v>1.24</v>
      </c>
      <c r="K125" s="80">
        <v>1.1260999999999999E-4</v>
      </c>
    </row>
    <row r="126" spans="2:11">
      <c r="B126" t="str">
        <f>"Most negative cost in "&amp;Y_LAST&amp;" as multiple of "&amp;Y_0</f>
        <v>Most negative cost in 2300 as multiple of 2000</v>
      </c>
      <c r="C126" s="39">
        <f ca="1">_xll.RiskTriang(D126,E126,F126)</f>
        <v>0.83333333333333337</v>
      </c>
      <c r="D126" s="11">
        <v>0.5</v>
      </c>
      <c r="E126" s="11">
        <v>0.8</v>
      </c>
      <c r="F126" s="11">
        <v>1.2</v>
      </c>
      <c r="G126" s="3"/>
      <c r="H126" s="8"/>
      <c r="J126" s="80">
        <v>1.25</v>
      </c>
      <c r="K126" s="80">
        <v>1.2662E-4</v>
      </c>
    </row>
    <row r="127" spans="2:11">
      <c r="B127" s="3" t="s">
        <v>122</v>
      </c>
      <c r="C127" s="25">
        <f ca="1">((C0MULT)^(1/(Y_LAST-Y_0))-1)*100</f>
        <v>-6.0755388699584856E-2</v>
      </c>
      <c r="D127" s="11"/>
      <c r="E127" s="11"/>
      <c r="F127" s="11"/>
      <c r="G127" s="3" t="s">
        <v>57</v>
      </c>
      <c r="J127" s="80">
        <v>1.26</v>
      </c>
      <c r="K127" s="80">
        <v>1.4185000000000001E-4</v>
      </c>
    </row>
    <row r="128" spans="2:11">
      <c r="B128" s="3" t="s">
        <v>123</v>
      </c>
      <c r="C128" s="39">
        <f ca="1">_xll.RiskTriang(D128,E128,F128)</f>
        <v>0.5</v>
      </c>
      <c r="D128" s="11">
        <v>0.25</v>
      </c>
      <c r="E128" s="11">
        <v>0.45</v>
      </c>
      <c r="F128" s="11">
        <v>0.8</v>
      </c>
      <c r="G128" s="3"/>
      <c r="H128" s="8"/>
      <c r="J128" s="80">
        <v>1.27</v>
      </c>
      <c r="K128" s="80">
        <v>1.5835E-4</v>
      </c>
    </row>
    <row r="129" spans="1:11">
      <c r="B129" s="3" t="s">
        <v>124</v>
      </c>
      <c r="C129" s="39">
        <f ca="1">_xll.RiskTriang(D129,E129,F129)</f>
        <v>0.39999999999999997</v>
      </c>
      <c r="D129" s="11">
        <v>0.1</v>
      </c>
      <c r="E129" s="11">
        <v>0.4</v>
      </c>
      <c r="F129" s="11">
        <v>0.7</v>
      </c>
      <c r="G129" s="3"/>
      <c r="J129" s="80">
        <v>1.28</v>
      </c>
      <c r="K129" s="80">
        <v>1.7615E-4</v>
      </c>
    </row>
    <row r="130" spans="1:11">
      <c r="B130" s="3" t="s">
        <v>125</v>
      </c>
      <c r="C130" s="39">
        <f ca="1">_xll.RiskTriang(D130,E130,F130)</f>
        <v>0.20000000000000004</v>
      </c>
      <c r="D130" s="11">
        <v>0.1</v>
      </c>
      <c r="E130" s="11">
        <v>0.2</v>
      </c>
      <c r="F130" s="11">
        <v>0.3</v>
      </c>
      <c r="G130" s="3"/>
      <c r="H130" s="8"/>
      <c r="J130" s="80">
        <v>1.29</v>
      </c>
      <c r="K130" s="80">
        <v>1.9529000000000001E-4</v>
      </c>
    </row>
    <row r="131" spans="1:11">
      <c r="B131" s="3" t="s">
        <v>130</v>
      </c>
      <c r="C131" s="39">
        <f ca="1">_xll.RiskTriang(D131,E131,F131)</f>
        <v>0.19999999999999998</v>
      </c>
      <c r="D131" s="11">
        <v>0.05</v>
      </c>
      <c r="E131" s="11">
        <v>0.2</v>
      </c>
      <c r="F131" s="11">
        <v>0.35</v>
      </c>
      <c r="G131" s="3"/>
      <c r="J131" s="80">
        <v>1.3</v>
      </c>
      <c r="K131" s="80">
        <v>2.1583E-4</v>
      </c>
    </row>
    <row r="132" spans="1:11" s="2" customFormat="1">
      <c r="A132" s="2" t="s">
        <v>126</v>
      </c>
      <c r="B132" s="29"/>
      <c r="C132" s="29"/>
      <c r="J132" s="80">
        <v>1.31</v>
      </c>
      <c r="K132" s="80">
        <v>2.3777E-4</v>
      </c>
    </row>
    <row r="133" spans="1:11" s="2" customFormat="1">
      <c r="B133" t="str">
        <f>"Costs in "&amp;Y_LAST&amp;" as multiple of "&amp;Y_0</f>
        <v>Costs in 2300 as multiple of 2000</v>
      </c>
      <c r="C133" s="39">
        <f ca="1">_xll.RiskTriang(D133,E133,F133)</f>
        <v>0.65</v>
      </c>
      <c r="D133" s="11">
        <v>0.5</v>
      </c>
      <c r="E133" s="11">
        <v>0.65</v>
      </c>
      <c r="F133" s="11">
        <v>0.8</v>
      </c>
      <c r="J133" s="80">
        <v>1.32</v>
      </c>
      <c r="K133" s="80">
        <v>2.6115999999999997E-4</v>
      </c>
    </row>
    <row r="134" spans="1:11">
      <c r="B134" s="3" t="s">
        <v>127</v>
      </c>
      <c r="C134" s="25">
        <f ca="1">(-((AUTOMULT)^(1/(Y_LAST-Y_0))-1))*100</f>
        <v>0.14349125807073815</v>
      </c>
      <c r="D134" s="11"/>
      <c r="E134" s="11"/>
      <c r="F134" s="11"/>
      <c r="G134" s="3" t="s">
        <v>57</v>
      </c>
      <c r="J134" s="80">
        <v>1.33</v>
      </c>
      <c r="K134" s="80">
        <v>2.8601000000000001E-4</v>
      </c>
    </row>
    <row r="135" spans="1:11">
      <c r="B135" s="3" t="s">
        <v>128</v>
      </c>
      <c r="C135" s="39">
        <f ca="1">_xll.RiskTriang(D135,E135,F135)</f>
        <v>1</v>
      </c>
      <c r="D135" s="11">
        <v>1</v>
      </c>
      <c r="E135" s="11">
        <v>1</v>
      </c>
      <c r="F135" s="11">
        <v>1</v>
      </c>
      <c r="G135" s="3"/>
      <c r="J135" s="80">
        <v>1.34</v>
      </c>
      <c r="K135" s="80">
        <v>3.1234999999999998E-4</v>
      </c>
    </row>
    <row r="136" spans="1:11">
      <c r="J136" s="80">
        <v>1.35</v>
      </c>
      <c r="K136" s="80">
        <v>3.4018999999999998E-4</v>
      </c>
    </row>
    <row r="137" spans="1:11">
      <c r="J137" s="80">
        <v>1.36</v>
      </c>
      <c r="K137" s="80">
        <v>3.6953000000000002E-4</v>
      </c>
    </row>
    <row r="138" spans="1:11">
      <c r="J138" s="80">
        <v>1.37</v>
      </c>
      <c r="K138" s="80">
        <v>4.0037999999999999E-4</v>
      </c>
    </row>
    <row r="139" spans="1:11">
      <c r="J139" s="80">
        <v>1.38</v>
      </c>
      <c r="K139" s="80">
        <v>4.3273999999999998E-4</v>
      </c>
    </row>
    <row r="140" spans="1:11">
      <c r="J140" s="80">
        <v>1.39</v>
      </c>
      <c r="K140" s="80">
        <v>4.6660000000000001E-4</v>
      </c>
    </row>
    <row r="141" spans="1:11">
      <c r="J141" s="80">
        <v>1.4</v>
      </c>
      <c r="K141" s="80">
        <v>5.0195000000000003E-4</v>
      </c>
    </row>
    <row r="142" spans="1:11">
      <c r="J142" s="80">
        <v>1.41</v>
      </c>
      <c r="K142" s="80">
        <v>5.3877000000000005E-4</v>
      </c>
    </row>
    <row r="143" spans="1:11">
      <c r="J143" s="80">
        <v>1.42</v>
      </c>
      <c r="K143" s="80">
        <v>5.7704000000000002E-4</v>
      </c>
    </row>
    <row r="144" spans="1:11">
      <c r="J144" s="80">
        <v>1.43</v>
      </c>
      <c r="K144" s="80">
        <v>6.1673000000000001E-4</v>
      </c>
    </row>
    <row r="145" spans="10:11">
      <c r="J145" s="80">
        <v>1.44</v>
      </c>
      <c r="K145" s="80">
        <v>6.5782000000000004E-4</v>
      </c>
    </row>
    <row r="146" spans="10:11">
      <c r="J146" s="80">
        <v>1.45</v>
      </c>
      <c r="K146" s="80">
        <v>7.0027000000000002E-4</v>
      </c>
    </row>
    <row r="147" spans="10:11">
      <c r="J147" s="80">
        <v>1.46</v>
      </c>
      <c r="K147" s="80">
        <v>7.4403000000000002E-4</v>
      </c>
    </row>
    <row r="148" spans="10:11">
      <c r="J148" s="80">
        <v>1.47</v>
      </c>
      <c r="K148" s="80">
        <v>7.8907999999999995E-4</v>
      </c>
    </row>
    <row r="149" spans="10:11">
      <c r="J149" s="80">
        <v>1.48</v>
      </c>
      <c r="K149" s="80">
        <v>8.3535E-4</v>
      </c>
    </row>
    <row r="150" spans="10:11">
      <c r="J150" s="80">
        <v>1.49</v>
      </c>
      <c r="K150" s="80">
        <v>8.8279999999999999E-4</v>
      </c>
    </row>
    <row r="151" spans="10:11">
      <c r="J151" s="80">
        <v>1.5</v>
      </c>
      <c r="K151" s="80">
        <v>9.3137999999999999E-4</v>
      </c>
    </row>
    <row r="152" spans="10:11">
      <c r="J152" s="80">
        <v>1.51</v>
      </c>
      <c r="K152" s="80">
        <v>9.8102999999999992E-4</v>
      </c>
    </row>
    <row r="153" spans="10:11">
      <c r="J153" s="80">
        <v>1.52</v>
      </c>
      <c r="K153" s="80">
        <v>1.0317E-3</v>
      </c>
    </row>
    <row r="154" spans="10:11">
      <c r="J154" s="80">
        <v>1.53</v>
      </c>
      <c r="K154" s="80">
        <v>1.0832999999999999E-3</v>
      </c>
    </row>
    <row r="155" spans="10:11">
      <c r="J155" s="80">
        <v>1.54</v>
      </c>
      <c r="K155" s="80">
        <v>1.1358E-3</v>
      </c>
    </row>
    <row r="156" spans="10:11">
      <c r="J156" s="80">
        <v>1.55</v>
      </c>
      <c r="K156" s="80">
        <v>1.1891E-3</v>
      </c>
    </row>
    <row r="157" spans="10:11">
      <c r="J157" s="80">
        <v>1.56</v>
      </c>
      <c r="K157" s="80">
        <v>1.2432000000000001E-3</v>
      </c>
    </row>
    <row r="158" spans="10:11">
      <c r="J158" s="80">
        <v>1.57</v>
      </c>
      <c r="K158" s="80">
        <v>1.2979999999999999E-3</v>
      </c>
    </row>
    <row r="159" spans="10:11">
      <c r="J159" s="80">
        <v>1.58</v>
      </c>
      <c r="K159" s="80">
        <v>1.3534E-3</v>
      </c>
    </row>
    <row r="160" spans="10:11">
      <c r="J160" s="80">
        <v>1.59</v>
      </c>
      <c r="K160" s="80">
        <v>1.4094000000000001E-3</v>
      </c>
    </row>
    <row r="161" spans="10:11">
      <c r="J161" s="80">
        <v>1.6</v>
      </c>
      <c r="K161" s="80">
        <v>1.4658E-3</v>
      </c>
    </row>
    <row r="162" spans="10:11">
      <c r="J162" s="80">
        <v>1.61</v>
      </c>
      <c r="K162" s="80">
        <v>1.5227000000000001E-3</v>
      </c>
    </row>
    <row r="163" spans="10:11">
      <c r="J163" s="80">
        <v>1.62</v>
      </c>
      <c r="K163" s="80">
        <v>1.5799E-3</v>
      </c>
    </row>
    <row r="164" spans="10:11">
      <c r="J164" s="80">
        <v>1.63</v>
      </c>
      <c r="K164" s="80">
        <v>1.6374E-3</v>
      </c>
    </row>
    <row r="165" spans="10:11">
      <c r="J165" s="80">
        <v>1.64</v>
      </c>
      <c r="K165" s="80">
        <v>1.6950999999999999E-3</v>
      </c>
    </row>
    <row r="166" spans="10:11">
      <c r="J166" s="80">
        <v>1.65</v>
      </c>
      <c r="K166" s="80">
        <v>1.7528999999999999E-3</v>
      </c>
    </row>
    <row r="167" spans="10:11">
      <c r="J167" s="80">
        <v>1.66</v>
      </c>
      <c r="K167" s="80">
        <v>1.8109000000000001E-3</v>
      </c>
    </row>
    <row r="168" spans="10:11">
      <c r="J168" s="80">
        <v>1.67</v>
      </c>
      <c r="K168" s="80">
        <v>1.8688000000000001E-3</v>
      </c>
    </row>
    <row r="169" spans="10:11">
      <c r="J169" s="80">
        <v>1.68</v>
      </c>
      <c r="K169" s="80">
        <v>1.9266999999999999E-3</v>
      </c>
    </row>
    <row r="170" spans="10:11">
      <c r="J170" s="80">
        <v>1.69</v>
      </c>
      <c r="K170" s="80">
        <v>1.9843999999999999E-3</v>
      </c>
    </row>
    <row r="171" spans="10:11">
      <c r="J171" s="80">
        <v>1.7</v>
      </c>
      <c r="K171" s="80">
        <v>2.042E-3</v>
      </c>
    </row>
    <row r="172" spans="10:11">
      <c r="J172" s="80">
        <v>1.71</v>
      </c>
      <c r="K172" s="80">
        <v>2.0994E-3</v>
      </c>
    </row>
    <row r="173" spans="10:11">
      <c r="J173" s="80">
        <v>1.72</v>
      </c>
      <c r="K173" s="80">
        <v>2.1564000000000002E-3</v>
      </c>
    </row>
    <row r="174" spans="10:11">
      <c r="J174" s="80">
        <v>1.73</v>
      </c>
      <c r="K174" s="80">
        <v>2.2131E-3</v>
      </c>
    </row>
    <row r="175" spans="10:11">
      <c r="J175" s="80">
        <v>1.74</v>
      </c>
      <c r="K175" s="80">
        <v>2.2694E-3</v>
      </c>
    </row>
    <row r="176" spans="10:11">
      <c r="J176" s="80">
        <v>1.75</v>
      </c>
      <c r="K176" s="80">
        <v>2.3251999999999999E-3</v>
      </c>
    </row>
    <row r="177" spans="10:11">
      <c r="J177" s="80">
        <v>1.76</v>
      </c>
      <c r="K177" s="80">
        <v>2.3804999999999998E-3</v>
      </c>
    </row>
    <row r="178" spans="10:11">
      <c r="J178" s="80">
        <v>1.77</v>
      </c>
      <c r="K178" s="80">
        <v>2.4353000000000001E-3</v>
      </c>
    </row>
    <row r="179" spans="10:11">
      <c r="J179" s="80">
        <v>1.78</v>
      </c>
      <c r="K179" s="80">
        <v>2.4894000000000001E-3</v>
      </c>
    </row>
    <row r="180" spans="10:11">
      <c r="J180" s="80">
        <v>1.79</v>
      </c>
      <c r="K180" s="80">
        <v>2.5428999999999998E-3</v>
      </c>
    </row>
    <row r="181" spans="10:11">
      <c r="J181" s="80">
        <v>1.8</v>
      </c>
      <c r="K181" s="80">
        <v>2.5956999999999998E-3</v>
      </c>
    </row>
    <row r="182" spans="10:11">
      <c r="J182" s="80">
        <v>1.81</v>
      </c>
      <c r="K182" s="80">
        <v>2.6478000000000001E-3</v>
      </c>
    </row>
    <row r="183" spans="10:11">
      <c r="J183" s="80">
        <v>1.82</v>
      </c>
      <c r="K183" s="80">
        <v>2.6990999999999999E-3</v>
      </c>
    </row>
    <row r="184" spans="10:11">
      <c r="J184" s="80">
        <v>1.83</v>
      </c>
      <c r="K184" s="80">
        <v>2.7496E-3</v>
      </c>
    </row>
    <row r="185" spans="10:11">
      <c r="J185" s="80">
        <v>1.84</v>
      </c>
      <c r="K185" s="80">
        <v>2.7992E-3</v>
      </c>
    </row>
    <row r="186" spans="10:11">
      <c r="J186" s="80">
        <v>1.85</v>
      </c>
      <c r="K186" s="80">
        <v>2.8479999999999998E-3</v>
      </c>
    </row>
    <row r="187" spans="10:11">
      <c r="J187" s="80">
        <v>1.86</v>
      </c>
      <c r="K187" s="80">
        <v>2.8958E-3</v>
      </c>
    </row>
    <row r="188" spans="10:11">
      <c r="J188" s="80">
        <v>1.87</v>
      </c>
      <c r="K188" s="80">
        <v>2.9428000000000002E-3</v>
      </c>
    </row>
    <row r="189" spans="10:11">
      <c r="J189" s="80">
        <v>1.88</v>
      </c>
      <c r="K189" s="80">
        <v>2.9887999999999998E-3</v>
      </c>
    </row>
    <row r="190" spans="10:11">
      <c r="J190" s="80">
        <v>1.89</v>
      </c>
      <c r="K190" s="80">
        <v>3.0338000000000001E-3</v>
      </c>
    </row>
    <row r="191" spans="10:11">
      <c r="J191" s="80">
        <v>1.9</v>
      </c>
      <c r="K191" s="80">
        <v>3.0777999999999999E-3</v>
      </c>
    </row>
    <row r="192" spans="10:11">
      <c r="J192" s="80">
        <v>1.91</v>
      </c>
      <c r="K192" s="80">
        <v>3.1208E-3</v>
      </c>
    </row>
    <row r="193" spans="10:11">
      <c r="J193" s="80">
        <v>1.92</v>
      </c>
      <c r="K193" s="80">
        <v>3.1627000000000001E-3</v>
      </c>
    </row>
    <row r="194" spans="10:11">
      <c r="J194" s="80">
        <v>1.93</v>
      </c>
      <c r="K194" s="80">
        <v>3.2036E-3</v>
      </c>
    </row>
    <row r="195" spans="10:11">
      <c r="J195" s="80">
        <v>1.94</v>
      </c>
      <c r="K195" s="80">
        <v>3.2434999999999999E-3</v>
      </c>
    </row>
    <row r="196" spans="10:11">
      <c r="J196" s="80">
        <v>1.95</v>
      </c>
      <c r="K196" s="80">
        <v>3.2823000000000001E-3</v>
      </c>
    </row>
    <row r="197" spans="10:11">
      <c r="J197" s="80">
        <v>1.96</v>
      </c>
      <c r="K197" s="80">
        <v>3.3199000000000002E-3</v>
      </c>
    </row>
    <row r="198" spans="10:11">
      <c r="J198" s="80">
        <v>1.97</v>
      </c>
      <c r="K198" s="80">
        <v>3.3565000000000001E-3</v>
      </c>
    </row>
    <row r="199" spans="10:11">
      <c r="J199" s="80">
        <v>1.98</v>
      </c>
      <c r="K199" s="80">
        <v>3.392E-3</v>
      </c>
    </row>
    <row r="200" spans="10:11">
      <c r="J200" s="80">
        <v>1.99</v>
      </c>
      <c r="K200" s="80">
        <v>3.4264E-3</v>
      </c>
    </row>
    <row r="201" spans="10:11">
      <c r="J201" s="80">
        <v>2</v>
      </c>
      <c r="K201" s="80">
        <v>3.4597E-3</v>
      </c>
    </row>
    <row r="202" spans="10:11">
      <c r="J202" s="80">
        <v>2.0099999999999998</v>
      </c>
      <c r="K202" s="80">
        <v>3.4919E-3</v>
      </c>
    </row>
    <row r="203" spans="10:11">
      <c r="J203" s="80">
        <v>2.02</v>
      </c>
      <c r="K203" s="80">
        <v>3.5228999999999998E-3</v>
      </c>
    </row>
    <row r="204" spans="10:11">
      <c r="J204" s="80">
        <v>2.0299999999999998</v>
      </c>
      <c r="K204" s="80">
        <v>3.5528999999999999E-3</v>
      </c>
    </row>
    <row r="205" spans="10:11">
      <c r="J205" s="80">
        <v>2.04</v>
      </c>
      <c r="K205" s="80">
        <v>3.5818E-3</v>
      </c>
    </row>
    <row r="206" spans="10:11">
      <c r="J206" s="80">
        <v>2.0499999999999998</v>
      </c>
      <c r="K206" s="80">
        <v>3.6094999999999999E-3</v>
      </c>
    </row>
    <row r="207" spans="10:11">
      <c r="J207" s="80">
        <v>2.06</v>
      </c>
      <c r="K207" s="80">
        <v>3.6361000000000002E-3</v>
      </c>
    </row>
    <row r="208" spans="10:11">
      <c r="J208" s="80">
        <v>2.0699999999999998</v>
      </c>
      <c r="K208" s="80">
        <v>3.6616999999999999E-3</v>
      </c>
    </row>
    <row r="209" spans="10:11">
      <c r="J209" s="80">
        <v>2.08</v>
      </c>
      <c r="K209" s="80">
        <v>3.6860999999999999E-3</v>
      </c>
    </row>
    <row r="210" spans="10:11">
      <c r="J210" s="80">
        <v>2.09</v>
      </c>
      <c r="K210" s="80">
        <v>3.7095000000000001E-3</v>
      </c>
    </row>
    <row r="211" spans="10:11">
      <c r="J211" s="80">
        <v>2.1</v>
      </c>
      <c r="K211" s="80">
        <v>3.7318E-3</v>
      </c>
    </row>
    <row r="212" spans="10:11">
      <c r="J212" s="80">
        <v>2.11</v>
      </c>
      <c r="K212" s="80">
        <v>3.7531000000000001E-3</v>
      </c>
    </row>
    <row r="213" spans="10:11">
      <c r="J213" s="80">
        <v>2.12</v>
      </c>
      <c r="K213" s="80">
        <v>3.7732E-3</v>
      </c>
    </row>
    <row r="214" spans="10:11">
      <c r="J214" s="80">
        <v>2.13</v>
      </c>
      <c r="K214" s="80">
        <v>3.7924E-3</v>
      </c>
    </row>
    <row r="215" spans="10:11">
      <c r="J215" s="80">
        <v>2.14</v>
      </c>
      <c r="K215" s="80">
        <v>3.8105000000000001E-3</v>
      </c>
    </row>
    <row r="216" spans="10:11">
      <c r="J216" s="80">
        <v>2.15</v>
      </c>
      <c r="K216" s="80">
        <v>3.8276E-3</v>
      </c>
    </row>
    <row r="217" spans="10:11">
      <c r="J217" s="80">
        <v>2.16</v>
      </c>
      <c r="K217" s="80">
        <v>3.8436E-3</v>
      </c>
    </row>
    <row r="218" spans="10:11">
      <c r="J218" s="80">
        <v>2.17</v>
      </c>
      <c r="K218" s="80">
        <v>3.8587000000000001E-3</v>
      </c>
    </row>
    <row r="219" spans="10:11">
      <c r="J219" s="80">
        <v>2.1800000000000002</v>
      </c>
      <c r="K219" s="80">
        <v>3.8728E-3</v>
      </c>
    </row>
    <row r="220" spans="10:11">
      <c r="J220" s="80">
        <v>2.19</v>
      </c>
      <c r="K220" s="80">
        <v>3.8858999999999999E-3</v>
      </c>
    </row>
    <row r="221" spans="10:11">
      <c r="J221" s="80">
        <v>2.2000000000000002</v>
      </c>
      <c r="K221" s="80">
        <v>3.8980999999999998E-3</v>
      </c>
    </row>
    <row r="222" spans="10:11">
      <c r="J222" s="80">
        <v>2.21</v>
      </c>
      <c r="K222" s="80">
        <v>3.9093000000000001E-3</v>
      </c>
    </row>
    <row r="223" spans="10:11">
      <c r="J223" s="80">
        <v>2.2200000000000002</v>
      </c>
      <c r="K223" s="80">
        <v>3.9195999999999996E-3</v>
      </c>
    </row>
    <row r="224" spans="10:11">
      <c r="J224" s="80">
        <v>2.23</v>
      </c>
      <c r="K224" s="80">
        <v>3.9290000000000002E-3</v>
      </c>
    </row>
    <row r="225" spans="10:11">
      <c r="J225" s="80">
        <v>2.2400000000000002</v>
      </c>
      <c r="K225" s="80">
        <v>3.9375E-3</v>
      </c>
    </row>
    <row r="226" spans="10:11">
      <c r="J226" s="80">
        <v>2.25</v>
      </c>
      <c r="K226" s="80">
        <v>3.9452000000000003E-3</v>
      </c>
    </row>
    <row r="227" spans="10:11">
      <c r="J227" s="80">
        <v>2.2599999999999998</v>
      </c>
      <c r="K227" s="80">
        <v>3.9519000000000004E-3</v>
      </c>
    </row>
    <row r="228" spans="10:11">
      <c r="J228" s="80">
        <v>2.27</v>
      </c>
      <c r="K228" s="80">
        <v>3.9578E-3</v>
      </c>
    </row>
    <row r="229" spans="10:11">
      <c r="J229" s="80">
        <v>2.2799999999999998</v>
      </c>
      <c r="K229" s="80">
        <v>3.9629000000000001E-3</v>
      </c>
    </row>
    <row r="230" spans="10:11">
      <c r="J230" s="80">
        <v>2.29</v>
      </c>
      <c r="K230" s="80">
        <v>3.9671999999999997E-3</v>
      </c>
    </row>
    <row r="231" spans="10:11">
      <c r="J231" s="80">
        <v>2.2999999999999998</v>
      </c>
      <c r="K231" s="80">
        <v>3.9706999999999998E-3</v>
      </c>
    </row>
    <row r="232" spans="10:11">
      <c r="J232" s="80">
        <v>2.31</v>
      </c>
      <c r="K232" s="80">
        <v>3.9734000000000002E-3</v>
      </c>
    </row>
    <row r="233" spans="10:11">
      <c r="J233" s="80">
        <v>2.3199999999999998</v>
      </c>
      <c r="K233" s="80">
        <v>3.9753999999999996E-3</v>
      </c>
    </row>
    <row r="234" spans="10:11">
      <c r="J234" s="80">
        <v>2.33</v>
      </c>
      <c r="K234" s="80">
        <v>3.9766000000000003E-3</v>
      </c>
    </row>
    <row r="235" spans="10:11">
      <c r="J235" s="80">
        <v>2.34</v>
      </c>
      <c r="K235" s="80">
        <v>3.9769999999999996E-3</v>
      </c>
    </row>
    <row r="236" spans="10:11">
      <c r="J236" s="80">
        <v>2.35</v>
      </c>
      <c r="K236" s="80">
        <v>3.9768E-3</v>
      </c>
    </row>
    <row r="237" spans="10:11">
      <c r="J237" s="80">
        <v>2.36</v>
      </c>
      <c r="K237" s="80">
        <v>3.9759000000000001E-3</v>
      </c>
    </row>
    <row r="238" spans="10:11">
      <c r="J238" s="80">
        <v>2.37</v>
      </c>
      <c r="K238" s="80">
        <v>3.9743000000000001E-3</v>
      </c>
    </row>
    <row r="239" spans="10:11">
      <c r="J239" s="80">
        <v>2.38</v>
      </c>
      <c r="K239" s="80">
        <v>3.9719999999999998E-3</v>
      </c>
    </row>
    <row r="240" spans="10:11">
      <c r="J240" s="80">
        <v>2.39</v>
      </c>
      <c r="K240" s="80">
        <v>3.9690999999999997E-3</v>
      </c>
    </row>
    <row r="241" spans="10:11">
      <c r="J241" s="80">
        <v>2.4</v>
      </c>
      <c r="K241" s="80">
        <v>3.9655999999999997E-3</v>
      </c>
    </row>
    <row r="242" spans="10:11">
      <c r="J242" s="80">
        <v>2.41</v>
      </c>
      <c r="K242" s="80">
        <v>3.9614999999999997E-3</v>
      </c>
    </row>
    <row r="243" spans="10:11">
      <c r="J243" s="80">
        <v>2.42</v>
      </c>
      <c r="K243" s="80">
        <v>3.9566999999999996E-3</v>
      </c>
    </row>
    <row r="244" spans="10:11">
      <c r="J244" s="80">
        <v>2.4300000000000002</v>
      </c>
      <c r="K244" s="80">
        <v>3.9513999999999999E-3</v>
      </c>
    </row>
    <row r="245" spans="10:11">
      <c r="J245" s="80">
        <v>2.44</v>
      </c>
      <c r="K245" s="80">
        <v>3.9455000000000002E-3</v>
      </c>
    </row>
    <row r="246" spans="10:11">
      <c r="J246" s="80">
        <v>2.4500000000000002</v>
      </c>
      <c r="K246" s="80">
        <v>3.9391000000000001E-3</v>
      </c>
    </row>
    <row r="247" spans="10:11">
      <c r="J247" s="80">
        <v>2.46</v>
      </c>
      <c r="K247" s="80">
        <v>3.9322000000000003E-3</v>
      </c>
    </row>
    <row r="248" spans="10:11">
      <c r="J248" s="80">
        <v>2.4700000000000002</v>
      </c>
      <c r="K248" s="80">
        <v>3.9246999999999997E-3</v>
      </c>
    </row>
    <row r="249" spans="10:11">
      <c r="J249" s="80">
        <v>2.48</v>
      </c>
      <c r="K249" s="80">
        <v>3.9167000000000004E-3</v>
      </c>
    </row>
    <row r="250" spans="10:11">
      <c r="J250" s="80">
        <v>2.4900000000000002</v>
      </c>
      <c r="K250" s="80">
        <v>3.9083E-3</v>
      </c>
    </row>
    <row r="251" spans="10:11">
      <c r="J251" s="80">
        <v>2.5</v>
      </c>
      <c r="K251" s="80">
        <v>3.8993999999999999E-3</v>
      </c>
    </row>
    <row r="252" spans="10:11">
      <c r="J252" s="80">
        <v>2.5099999999999998</v>
      </c>
      <c r="K252" s="80">
        <v>3.8899999999999998E-3</v>
      </c>
    </row>
    <row r="253" spans="10:11">
      <c r="J253" s="80">
        <v>2.52</v>
      </c>
      <c r="K253" s="80">
        <v>3.8801999999999999E-3</v>
      </c>
    </row>
    <row r="254" spans="10:11">
      <c r="J254" s="80">
        <v>2.5299999999999998</v>
      </c>
      <c r="K254" s="80">
        <v>3.8700000000000002E-3</v>
      </c>
    </row>
    <row r="255" spans="10:11">
      <c r="J255" s="80">
        <v>2.54</v>
      </c>
      <c r="K255" s="80">
        <v>3.8593E-3</v>
      </c>
    </row>
    <row r="256" spans="10:11">
      <c r="J256" s="80">
        <v>2.5499999999999998</v>
      </c>
      <c r="K256" s="80">
        <v>3.8482999999999998E-3</v>
      </c>
    </row>
    <row r="257" spans="10:11">
      <c r="J257" s="80">
        <v>2.56</v>
      </c>
      <c r="K257" s="80">
        <v>3.8368E-3</v>
      </c>
    </row>
    <row r="258" spans="10:11">
      <c r="J258" s="80">
        <v>2.57</v>
      </c>
      <c r="K258" s="80">
        <v>3.8249999999999998E-3</v>
      </c>
    </row>
    <row r="259" spans="10:11">
      <c r="J259" s="80">
        <v>2.58</v>
      </c>
      <c r="K259" s="80">
        <v>3.8129000000000001E-3</v>
      </c>
    </row>
    <row r="260" spans="10:11">
      <c r="J260" s="80">
        <v>2.59</v>
      </c>
      <c r="K260" s="80">
        <v>3.8003999999999998E-3</v>
      </c>
    </row>
    <row r="261" spans="10:11">
      <c r="J261" s="80">
        <v>2.6</v>
      </c>
      <c r="K261" s="80">
        <v>3.7875000000000001E-3</v>
      </c>
    </row>
    <row r="262" spans="10:11">
      <c r="J262" s="80">
        <v>2.61</v>
      </c>
      <c r="K262" s="80">
        <v>3.7743999999999998E-3</v>
      </c>
    </row>
    <row r="263" spans="10:11">
      <c r="J263" s="80">
        <v>2.62</v>
      </c>
      <c r="K263" s="80">
        <v>3.7609000000000002E-3</v>
      </c>
    </row>
    <row r="264" spans="10:11">
      <c r="J264" s="80">
        <v>2.63</v>
      </c>
      <c r="K264" s="80">
        <v>3.7472E-3</v>
      </c>
    </row>
    <row r="265" spans="10:11">
      <c r="J265" s="80">
        <v>2.64</v>
      </c>
      <c r="K265" s="80">
        <v>3.7331E-3</v>
      </c>
    </row>
    <row r="266" spans="10:11">
      <c r="J266" s="80">
        <v>2.65</v>
      </c>
      <c r="K266" s="80">
        <v>3.7188E-3</v>
      </c>
    </row>
    <row r="267" spans="10:11">
      <c r="J267" s="80">
        <v>2.66</v>
      </c>
      <c r="K267" s="80">
        <v>3.7041999999999999E-3</v>
      </c>
    </row>
    <row r="268" spans="10:11">
      <c r="J268" s="80">
        <v>2.67</v>
      </c>
      <c r="K268" s="80">
        <v>3.6893999999999998E-3</v>
      </c>
    </row>
    <row r="269" spans="10:11">
      <c r="J269" s="80">
        <v>2.68</v>
      </c>
      <c r="K269" s="80">
        <v>3.6744E-3</v>
      </c>
    </row>
    <row r="270" spans="10:11">
      <c r="J270" s="80">
        <v>2.69</v>
      </c>
      <c r="K270" s="80">
        <v>3.6591000000000002E-3</v>
      </c>
    </row>
    <row r="271" spans="10:11">
      <c r="J271" s="80">
        <v>2.7</v>
      </c>
      <c r="K271" s="80">
        <v>3.6435E-3</v>
      </c>
    </row>
    <row r="272" spans="10:11">
      <c r="J272" s="80">
        <v>2.71</v>
      </c>
      <c r="K272" s="80">
        <v>3.6278E-3</v>
      </c>
    </row>
    <row r="273" spans="10:11">
      <c r="J273" s="80">
        <v>2.72</v>
      </c>
      <c r="K273" s="80">
        <v>3.6118999999999999E-3</v>
      </c>
    </row>
    <row r="274" spans="10:11">
      <c r="J274" s="80">
        <v>2.73</v>
      </c>
      <c r="K274" s="80">
        <v>3.5958000000000001E-3</v>
      </c>
    </row>
    <row r="275" spans="10:11">
      <c r="J275" s="80">
        <v>2.74</v>
      </c>
      <c r="K275" s="80">
        <v>3.5795000000000002E-3</v>
      </c>
    </row>
    <row r="276" spans="10:11">
      <c r="J276" s="80">
        <v>2.75</v>
      </c>
      <c r="K276" s="80">
        <v>3.5630000000000002E-3</v>
      </c>
    </row>
    <row r="277" spans="10:11">
      <c r="J277" s="80">
        <v>2.76</v>
      </c>
      <c r="K277" s="80">
        <v>3.5463999999999999E-3</v>
      </c>
    </row>
    <row r="278" spans="10:11">
      <c r="J278" s="80">
        <v>2.77</v>
      </c>
      <c r="K278" s="80">
        <v>3.5295999999999999E-3</v>
      </c>
    </row>
    <row r="279" spans="10:11">
      <c r="J279" s="80">
        <v>2.78</v>
      </c>
      <c r="K279" s="80">
        <v>3.5127000000000001E-3</v>
      </c>
    </row>
    <row r="280" spans="10:11">
      <c r="J280" s="80">
        <v>2.79</v>
      </c>
      <c r="K280" s="80">
        <v>3.4957E-3</v>
      </c>
    </row>
    <row r="281" spans="10:11">
      <c r="J281" s="80">
        <v>2.8</v>
      </c>
      <c r="K281" s="80">
        <v>3.4784999999999998E-3</v>
      </c>
    </row>
    <row r="282" spans="10:11">
      <c r="J282" s="80">
        <v>2.81</v>
      </c>
      <c r="K282" s="80">
        <v>3.4612000000000002E-3</v>
      </c>
    </row>
    <row r="283" spans="10:11">
      <c r="J283" s="80">
        <v>2.82</v>
      </c>
      <c r="K283" s="80">
        <v>3.4437999999999999E-3</v>
      </c>
    </row>
    <row r="284" spans="10:11">
      <c r="J284" s="80">
        <v>2.83</v>
      </c>
      <c r="K284" s="80">
        <v>3.4261999999999999E-3</v>
      </c>
    </row>
    <row r="285" spans="10:11">
      <c r="J285" s="80">
        <v>2.84</v>
      </c>
      <c r="K285" s="80">
        <v>3.4085999999999999E-3</v>
      </c>
    </row>
    <row r="286" spans="10:11">
      <c r="J286" s="80">
        <v>2.85</v>
      </c>
      <c r="K286" s="80">
        <v>3.3909000000000001E-3</v>
      </c>
    </row>
    <row r="287" spans="10:11">
      <c r="J287" s="80">
        <v>2.86</v>
      </c>
      <c r="K287" s="80">
        <v>3.3731E-3</v>
      </c>
    </row>
    <row r="288" spans="10:11">
      <c r="J288" s="80">
        <v>2.87</v>
      </c>
      <c r="K288" s="80">
        <v>3.3552E-3</v>
      </c>
    </row>
    <row r="289" spans="10:11">
      <c r="J289" s="80">
        <v>2.88</v>
      </c>
      <c r="K289" s="80">
        <v>3.3373000000000001E-3</v>
      </c>
    </row>
    <row r="290" spans="10:11">
      <c r="J290" s="80">
        <v>2.89</v>
      </c>
      <c r="K290" s="80">
        <v>3.3192999999999999E-3</v>
      </c>
    </row>
    <row r="291" spans="10:11">
      <c r="J291" s="80">
        <v>2.9</v>
      </c>
      <c r="K291" s="80">
        <v>3.3011999999999998E-3</v>
      </c>
    </row>
    <row r="292" spans="10:11">
      <c r="J292" s="80">
        <v>2.91</v>
      </c>
      <c r="K292" s="80">
        <v>3.2831000000000002E-3</v>
      </c>
    </row>
    <row r="293" spans="10:11">
      <c r="J293" s="80">
        <v>2.92</v>
      </c>
      <c r="K293" s="80">
        <v>3.2648999999999998E-3</v>
      </c>
    </row>
    <row r="294" spans="10:11">
      <c r="J294" s="80">
        <v>2.93</v>
      </c>
      <c r="K294" s="80">
        <v>3.2466999999999999E-3</v>
      </c>
    </row>
    <row r="295" spans="10:11">
      <c r="J295" s="80">
        <v>2.94</v>
      </c>
      <c r="K295" s="80">
        <v>3.2284000000000002E-3</v>
      </c>
    </row>
    <row r="296" spans="10:11">
      <c r="J296" s="80">
        <v>2.95</v>
      </c>
      <c r="K296" s="80">
        <v>3.2101999999999999E-3</v>
      </c>
    </row>
    <row r="297" spans="10:11">
      <c r="J297" s="80">
        <v>2.96</v>
      </c>
      <c r="K297" s="80">
        <v>3.1919000000000001E-3</v>
      </c>
    </row>
    <row r="298" spans="10:11">
      <c r="J298" s="80">
        <v>2.97</v>
      </c>
      <c r="K298" s="80">
        <v>3.1735000000000001E-3</v>
      </c>
    </row>
    <row r="299" spans="10:11">
      <c r="J299" s="80">
        <v>2.98</v>
      </c>
      <c r="K299" s="80">
        <v>3.1551999999999999E-3</v>
      </c>
    </row>
    <row r="300" spans="10:11">
      <c r="J300" s="80">
        <v>2.99</v>
      </c>
      <c r="K300" s="80">
        <v>3.1367999999999999E-3</v>
      </c>
    </row>
    <row r="301" spans="10:11">
      <c r="J301" s="80">
        <v>3</v>
      </c>
      <c r="K301" s="80">
        <v>3.1185000000000002E-3</v>
      </c>
    </row>
    <row r="302" spans="10:11">
      <c r="J302" s="80">
        <v>3.01</v>
      </c>
      <c r="K302" s="80">
        <v>3.1001000000000002E-3</v>
      </c>
    </row>
    <row r="303" spans="10:11">
      <c r="J303" s="80">
        <v>3.02</v>
      </c>
      <c r="K303" s="80">
        <v>3.0818E-3</v>
      </c>
    </row>
    <row r="304" spans="10:11">
      <c r="J304" s="80">
        <v>3.03</v>
      </c>
      <c r="K304" s="80">
        <v>3.0634E-3</v>
      </c>
    </row>
    <row r="305" spans="10:11">
      <c r="J305" s="80">
        <v>3.04</v>
      </c>
      <c r="K305" s="80">
        <v>3.0450999999999998E-3</v>
      </c>
    </row>
    <row r="306" spans="10:11">
      <c r="J306" s="80">
        <v>3.05</v>
      </c>
      <c r="K306" s="80">
        <v>3.0266999999999998E-3</v>
      </c>
    </row>
    <row r="307" spans="10:11">
      <c r="J307" s="80">
        <v>3.06</v>
      </c>
      <c r="K307" s="80">
        <v>3.0084E-3</v>
      </c>
    </row>
    <row r="308" spans="10:11">
      <c r="J308" s="80">
        <v>3.07</v>
      </c>
      <c r="K308" s="80">
        <v>2.9900999999999999E-3</v>
      </c>
    </row>
    <row r="309" spans="10:11">
      <c r="J309" s="80">
        <v>3.08</v>
      </c>
      <c r="K309" s="80">
        <v>2.9719E-3</v>
      </c>
    </row>
    <row r="310" spans="10:11">
      <c r="J310" s="80">
        <v>3.09</v>
      </c>
      <c r="K310" s="80">
        <v>2.9535999999999998E-3</v>
      </c>
    </row>
    <row r="311" spans="10:11">
      <c r="J311" s="80">
        <v>3.1</v>
      </c>
      <c r="K311" s="80">
        <v>2.9353999999999999E-3</v>
      </c>
    </row>
    <row r="312" spans="10:11">
      <c r="J312" s="80">
        <v>3.11</v>
      </c>
      <c r="K312" s="80">
        <v>2.9172E-3</v>
      </c>
    </row>
    <row r="313" spans="10:11">
      <c r="J313" s="80">
        <v>3.12</v>
      </c>
      <c r="K313" s="80">
        <v>2.8990999999999999E-3</v>
      </c>
    </row>
    <row r="314" spans="10:11">
      <c r="J314" s="80">
        <v>3.13</v>
      </c>
      <c r="K314" s="80">
        <v>2.8809999999999999E-3</v>
      </c>
    </row>
    <row r="315" spans="10:11">
      <c r="J315" s="80">
        <v>3.14</v>
      </c>
      <c r="K315" s="80">
        <v>2.8628999999999998E-3</v>
      </c>
    </row>
    <row r="316" spans="10:11">
      <c r="J316" s="80">
        <v>3.15</v>
      </c>
      <c r="K316" s="80">
        <v>2.8449E-3</v>
      </c>
    </row>
    <row r="317" spans="10:11">
      <c r="J317" s="80">
        <v>3.16</v>
      </c>
      <c r="K317" s="80">
        <v>2.8270000000000001E-3</v>
      </c>
    </row>
    <row r="318" spans="10:11">
      <c r="J318" s="80">
        <v>3.17</v>
      </c>
      <c r="K318" s="80">
        <v>2.8091000000000001E-3</v>
      </c>
    </row>
    <row r="319" spans="10:11">
      <c r="J319" s="80">
        <v>3.18</v>
      </c>
      <c r="K319" s="80">
        <v>2.7912000000000002E-3</v>
      </c>
    </row>
    <row r="320" spans="10:11">
      <c r="J320" s="80">
        <v>3.19</v>
      </c>
      <c r="K320" s="80">
        <v>2.7734000000000001E-3</v>
      </c>
    </row>
    <row r="321" spans="10:11">
      <c r="J321" s="80">
        <v>3.2</v>
      </c>
      <c r="K321" s="80">
        <v>2.7556E-3</v>
      </c>
    </row>
    <row r="322" spans="10:11">
      <c r="J322" s="80">
        <v>3.21</v>
      </c>
      <c r="K322" s="80">
        <v>2.7379000000000001E-3</v>
      </c>
    </row>
    <row r="323" spans="10:11">
      <c r="J323" s="80">
        <v>3.22</v>
      </c>
      <c r="K323" s="80">
        <v>2.7203000000000001E-3</v>
      </c>
    </row>
    <row r="324" spans="10:11">
      <c r="J324" s="80">
        <v>3.23</v>
      </c>
      <c r="K324" s="80">
        <v>2.7028E-3</v>
      </c>
    </row>
    <row r="325" spans="10:11">
      <c r="J325" s="80">
        <v>3.24</v>
      </c>
      <c r="K325" s="80">
        <v>2.6852999999999998E-3</v>
      </c>
    </row>
    <row r="326" spans="10:11">
      <c r="J326" s="80">
        <v>3.25</v>
      </c>
      <c r="K326" s="80">
        <v>2.6678000000000001E-3</v>
      </c>
    </row>
    <row r="327" spans="10:11">
      <c r="J327" s="80">
        <v>3.26</v>
      </c>
      <c r="K327" s="80">
        <v>2.6505000000000001E-3</v>
      </c>
    </row>
    <row r="328" spans="10:11">
      <c r="J328" s="80">
        <v>3.27</v>
      </c>
      <c r="K328" s="80">
        <v>2.6332E-3</v>
      </c>
    </row>
    <row r="329" spans="10:11">
      <c r="J329" s="80">
        <v>3.28</v>
      </c>
      <c r="K329" s="80">
        <v>2.6159E-3</v>
      </c>
    </row>
    <row r="330" spans="10:11">
      <c r="J330" s="80">
        <v>3.29</v>
      </c>
      <c r="K330" s="80">
        <v>2.5988000000000001E-3</v>
      </c>
    </row>
    <row r="331" spans="10:11">
      <c r="J331" s="80">
        <v>3.3</v>
      </c>
      <c r="K331" s="80">
        <v>2.5817000000000001E-3</v>
      </c>
    </row>
    <row r="332" spans="10:11">
      <c r="J332" s="80">
        <v>3.31</v>
      </c>
      <c r="K332" s="80">
        <v>2.5647000000000001E-3</v>
      </c>
    </row>
    <row r="333" spans="10:11">
      <c r="J333" s="80">
        <v>3.32</v>
      </c>
      <c r="K333" s="80">
        <v>2.5477999999999998E-3</v>
      </c>
    </row>
    <row r="334" spans="10:11">
      <c r="J334" s="80">
        <v>3.33</v>
      </c>
      <c r="K334" s="80">
        <v>2.5309E-3</v>
      </c>
    </row>
    <row r="335" spans="10:11">
      <c r="J335" s="80">
        <v>3.34</v>
      </c>
      <c r="K335" s="80">
        <v>2.5141999999999999E-3</v>
      </c>
    </row>
    <row r="336" spans="10:11">
      <c r="J336" s="80">
        <v>3.35</v>
      </c>
      <c r="K336" s="80">
        <v>2.4975000000000002E-3</v>
      </c>
    </row>
    <row r="337" spans="10:11">
      <c r="J337" s="80">
        <v>3.36</v>
      </c>
      <c r="K337" s="80">
        <v>2.4808999999999999E-3</v>
      </c>
    </row>
    <row r="338" spans="10:11">
      <c r="J338" s="80">
        <v>3.37</v>
      </c>
      <c r="K338" s="80">
        <v>2.4643999999999998E-3</v>
      </c>
    </row>
    <row r="339" spans="10:11">
      <c r="J339" s="80">
        <v>3.38</v>
      </c>
      <c r="K339" s="80">
        <v>2.4478999999999998E-3</v>
      </c>
    </row>
    <row r="340" spans="10:11">
      <c r="J340" s="80">
        <v>3.39</v>
      </c>
      <c r="K340" s="80">
        <v>2.4315999999999999E-3</v>
      </c>
    </row>
    <row r="341" spans="10:11">
      <c r="J341" s="80">
        <v>3.4</v>
      </c>
      <c r="K341" s="80">
        <v>2.4153E-3</v>
      </c>
    </row>
    <row r="342" spans="10:11">
      <c r="J342" s="80">
        <v>3.41</v>
      </c>
      <c r="K342" s="80">
        <v>2.3990999999999999E-3</v>
      </c>
    </row>
    <row r="343" spans="10:11">
      <c r="J343" s="80">
        <v>3.42</v>
      </c>
      <c r="K343" s="80">
        <v>2.3830000000000001E-3</v>
      </c>
    </row>
    <row r="344" spans="10:11">
      <c r="J344" s="80">
        <v>3.43</v>
      </c>
      <c r="K344" s="80">
        <v>2.3670000000000002E-3</v>
      </c>
    </row>
    <row r="345" spans="10:11">
      <c r="J345" s="80">
        <v>3.44</v>
      </c>
      <c r="K345" s="80">
        <v>2.3511000000000001E-3</v>
      </c>
    </row>
    <row r="346" spans="10:11">
      <c r="J346" s="80">
        <v>3.45</v>
      </c>
      <c r="K346" s="80">
        <v>2.3352999999999998E-3</v>
      </c>
    </row>
    <row r="347" spans="10:11">
      <c r="J347" s="80">
        <v>3.46</v>
      </c>
      <c r="K347" s="80">
        <v>2.3194999999999999E-3</v>
      </c>
    </row>
    <row r="348" spans="10:11">
      <c r="J348" s="80">
        <v>3.47</v>
      </c>
      <c r="K348" s="80">
        <v>2.3038999999999998E-3</v>
      </c>
    </row>
    <row r="349" spans="10:11">
      <c r="J349" s="80">
        <v>3.48</v>
      </c>
      <c r="K349" s="80">
        <v>2.2883000000000001E-3</v>
      </c>
    </row>
    <row r="350" spans="10:11">
      <c r="J350" s="80">
        <v>3.49</v>
      </c>
      <c r="K350" s="80">
        <v>2.2728000000000002E-3</v>
      </c>
    </row>
    <row r="351" spans="10:11">
      <c r="J351" s="80">
        <v>3.5</v>
      </c>
      <c r="K351" s="80">
        <v>2.2575E-3</v>
      </c>
    </row>
    <row r="352" spans="10:11">
      <c r="J352" s="80">
        <v>3.51</v>
      </c>
      <c r="K352" s="80">
        <v>2.2422000000000002E-3</v>
      </c>
    </row>
    <row r="353" spans="10:11">
      <c r="J353" s="80">
        <v>3.52</v>
      </c>
      <c r="K353" s="80">
        <v>2.2269999999999998E-3</v>
      </c>
    </row>
    <row r="354" spans="10:11">
      <c r="J354" s="80">
        <v>3.53</v>
      </c>
      <c r="K354" s="80">
        <v>2.2119000000000002E-3</v>
      </c>
    </row>
    <row r="355" spans="10:11">
      <c r="J355" s="80">
        <v>3.54</v>
      </c>
      <c r="K355" s="80">
        <v>2.1968000000000001E-3</v>
      </c>
    </row>
    <row r="356" spans="10:11">
      <c r="J356" s="80">
        <v>3.55</v>
      </c>
      <c r="K356" s="80">
        <v>2.1819000000000001E-3</v>
      </c>
    </row>
    <row r="357" spans="10:11">
      <c r="J357" s="80">
        <v>3.56</v>
      </c>
      <c r="K357" s="80">
        <v>2.1670999999999999E-3</v>
      </c>
    </row>
    <row r="358" spans="10:11">
      <c r="J358" s="80">
        <v>3.57</v>
      </c>
      <c r="K358" s="80">
        <v>2.1522999999999998E-3</v>
      </c>
    </row>
    <row r="359" spans="10:11">
      <c r="J359" s="80">
        <v>3.58</v>
      </c>
      <c r="K359" s="80">
        <v>2.1377000000000002E-3</v>
      </c>
    </row>
    <row r="360" spans="10:11">
      <c r="J360" s="80">
        <v>3.59</v>
      </c>
      <c r="K360" s="80">
        <v>2.1231000000000002E-3</v>
      </c>
    </row>
    <row r="361" spans="10:11">
      <c r="J361" s="80">
        <v>3.6</v>
      </c>
      <c r="K361" s="80">
        <v>2.1086999999999998E-3</v>
      </c>
    </row>
    <row r="362" spans="10:11">
      <c r="J362" s="80">
        <v>3.61</v>
      </c>
      <c r="K362" s="80">
        <v>2.0942999999999999E-3</v>
      </c>
    </row>
    <row r="363" spans="10:11">
      <c r="J363" s="80">
        <v>3.62</v>
      </c>
      <c r="K363" s="80">
        <v>2.0799999999999998E-3</v>
      </c>
    </row>
    <row r="364" spans="10:11">
      <c r="J364" s="80">
        <v>3.63</v>
      </c>
      <c r="K364" s="80">
        <v>2.0658E-3</v>
      </c>
    </row>
    <row r="365" spans="10:11">
      <c r="J365" s="80">
        <v>3.64</v>
      </c>
      <c r="K365" s="80">
        <v>2.0517000000000001E-3</v>
      </c>
    </row>
    <row r="366" spans="10:11">
      <c r="J366" s="80">
        <v>3.65</v>
      </c>
      <c r="K366" s="80">
        <v>2.0376999999999999E-3</v>
      </c>
    </row>
    <row r="367" spans="10:11">
      <c r="J367" s="80">
        <v>3.66</v>
      </c>
      <c r="K367" s="80">
        <v>2.0238000000000001E-3</v>
      </c>
    </row>
    <row r="368" spans="10:11">
      <c r="J368" s="80">
        <v>3.67</v>
      </c>
      <c r="K368" s="80">
        <v>2.0100000000000001E-3</v>
      </c>
    </row>
    <row r="369" spans="10:11">
      <c r="J369" s="80">
        <v>3.68</v>
      </c>
      <c r="K369" s="80">
        <v>1.9962999999999999E-3</v>
      </c>
    </row>
    <row r="370" spans="10:11">
      <c r="J370" s="80">
        <v>3.69</v>
      </c>
      <c r="K370" s="80">
        <v>1.9827E-3</v>
      </c>
    </row>
    <row r="371" spans="10:11">
      <c r="J371" s="80">
        <v>3.7</v>
      </c>
      <c r="K371" s="80">
        <v>1.9691000000000001E-3</v>
      </c>
    </row>
    <row r="372" spans="10:11">
      <c r="J372" s="80">
        <v>3.71</v>
      </c>
      <c r="K372" s="80">
        <v>1.9556999999999999E-3</v>
      </c>
    </row>
    <row r="373" spans="10:11">
      <c r="J373" s="80">
        <v>3.72</v>
      </c>
      <c r="K373" s="80">
        <v>1.9423000000000001E-3</v>
      </c>
    </row>
    <row r="374" spans="10:11">
      <c r="J374" s="80">
        <v>3.73</v>
      </c>
      <c r="K374" s="80">
        <v>1.9291E-3</v>
      </c>
    </row>
    <row r="375" spans="10:11">
      <c r="J375" s="80">
        <v>3.74</v>
      </c>
      <c r="K375" s="80">
        <v>1.9158999999999999E-3</v>
      </c>
    </row>
    <row r="376" spans="10:11">
      <c r="J376" s="80">
        <v>3.75</v>
      </c>
      <c r="K376" s="80">
        <v>1.9028000000000001E-3</v>
      </c>
    </row>
    <row r="377" spans="10:11">
      <c r="J377" s="80">
        <v>3.76</v>
      </c>
      <c r="K377" s="80">
        <v>1.8898000000000001E-3</v>
      </c>
    </row>
    <row r="378" spans="10:11">
      <c r="J378" s="80">
        <v>3.77</v>
      </c>
      <c r="K378" s="80">
        <v>1.8768999999999999E-3</v>
      </c>
    </row>
    <row r="379" spans="10:11">
      <c r="J379" s="80">
        <v>3.78</v>
      </c>
      <c r="K379" s="80">
        <v>1.8641E-3</v>
      </c>
    </row>
    <row r="380" spans="10:11">
      <c r="J380" s="80">
        <v>3.79</v>
      </c>
      <c r="K380" s="80">
        <v>1.8514E-3</v>
      </c>
    </row>
    <row r="381" spans="10:11">
      <c r="J381" s="80">
        <v>3.8</v>
      </c>
      <c r="K381" s="80">
        <v>1.8388E-3</v>
      </c>
    </row>
    <row r="382" spans="10:11">
      <c r="J382" s="80">
        <v>3.81</v>
      </c>
      <c r="K382" s="80">
        <v>1.8263000000000001E-3</v>
      </c>
    </row>
    <row r="383" spans="10:11">
      <c r="J383" s="80">
        <v>3.82</v>
      </c>
      <c r="K383" s="80">
        <v>1.8138E-3</v>
      </c>
    </row>
    <row r="384" spans="10:11">
      <c r="J384" s="80">
        <v>3.83</v>
      </c>
      <c r="K384" s="80">
        <v>1.8014000000000001E-3</v>
      </c>
    </row>
    <row r="385" spans="10:11">
      <c r="J385" s="80">
        <v>3.84</v>
      </c>
      <c r="K385" s="80">
        <v>1.7891999999999999E-3</v>
      </c>
    </row>
    <row r="386" spans="10:11">
      <c r="J386" s="80">
        <v>3.85</v>
      </c>
      <c r="K386" s="80">
        <v>1.7769999999999999E-3</v>
      </c>
    </row>
    <row r="387" spans="10:11">
      <c r="J387" s="80">
        <v>3.86</v>
      </c>
      <c r="K387" s="80">
        <v>1.7649E-3</v>
      </c>
    </row>
    <row r="388" spans="10:11">
      <c r="J388" s="80">
        <v>3.87</v>
      </c>
      <c r="K388" s="80">
        <v>1.7528999999999999E-3</v>
      </c>
    </row>
    <row r="389" spans="10:11">
      <c r="J389" s="80">
        <v>3.88</v>
      </c>
      <c r="K389" s="80">
        <v>1.7409999999999999E-3</v>
      </c>
    </row>
    <row r="390" spans="10:11">
      <c r="J390" s="80">
        <v>3.89</v>
      </c>
      <c r="K390" s="80">
        <v>1.7290999999999999E-3</v>
      </c>
    </row>
    <row r="391" spans="10:11">
      <c r="J391" s="80">
        <v>3.9</v>
      </c>
      <c r="K391" s="80">
        <v>1.7174E-3</v>
      </c>
    </row>
    <row r="392" spans="10:11">
      <c r="J392" s="80">
        <v>3.91</v>
      </c>
      <c r="K392" s="80">
        <v>1.7057000000000001E-3</v>
      </c>
    </row>
    <row r="393" spans="10:11">
      <c r="J393" s="80">
        <v>3.92</v>
      </c>
      <c r="K393" s="80">
        <v>1.6941E-3</v>
      </c>
    </row>
    <row r="394" spans="10:11">
      <c r="J394" s="80">
        <v>3.93</v>
      </c>
      <c r="K394" s="80">
        <v>1.6826E-3</v>
      </c>
    </row>
    <row r="395" spans="10:11">
      <c r="J395" s="80">
        <v>3.94</v>
      </c>
      <c r="K395" s="80">
        <v>1.6712000000000001E-3</v>
      </c>
    </row>
    <row r="396" spans="10:11">
      <c r="J396" s="80">
        <v>3.95</v>
      </c>
      <c r="K396" s="80">
        <v>1.6599E-3</v>
      </c>
    </row>
    <row r="397" spans="10:11">
      <c r="J397" s="80">
        <v>3.96</v>
      </c>
      <c r="K397" s="80">
        <v>1.6486999999999999E-3</v>
      </c>
    </row>
    <row r="398" spans="10:11">
      <c r="J398" s="80">
        <v>3.97</v>
      </c>
      <c r="K398" s="80">
        <v>1.6375000000000001E-3</v>
      </c>
    </row>
    <row r="399" spans="10:11">
      <c r="J399" s="80">
        <v>3.98</v>
      </c>
      <c r="K399" s="80">
        <v>1.6264000000000001E-3</v>
      </c>
    </row>
    <row r="400" spans="10:11">
      <c r="J400" s="80">
        <v>3.99</v>
      </c>
      <c r="K400" s="80">
        <v>1.6153999999999999E-3</v>
      </c>
    </row>
    <row r="401" spans="10:11">
      <c r="J401" s="80">
        <v>4</v>
      </c>
      <c r="K401" s="80">
        <v>1.6045E-3</v>
      </c>
    </row>
    <row r="402" spans="10:11">
      <c r="J402" s="80">
        <v>4.01</v>
      </c>
      <c r="K402" s="80">
        <v>1.5937E-3</v>
      </c>
    </row>
    <row r="403" spans="10:11">
      <c r="J403" s="80">
        <v>4.0199999999999996</v>
      </c>
      <c r="K403" s="80">
        <v>1.5828999999999999E-3</v>
      </c>
    </row>
    <row r="404" spans="10:11">
      <c r="J404" s="80">
        <v>4.03</v>
      </c>
      <c r="K404" s="80">
        <v>1.5723E-3</v>
      </c>
    </row>
    <row r="405" spans="10:11">
      <c r="J405" s="80">
        <v>4.04</v>
      </c>
      <c r="K405" s="80">
        <v>1.5617000000000001E-3</v>
      </c>
    </row>
    <row r="406" spans="10:11">
      <c r="J406" s="80">
        <v>4.05</v>
      </c>
      <c r="K406" s="80">
        <v>1.5512E-3</v>
      </c>
    </row>
    <row r="407" spans="10:11">
      <c r="J407" s="80">
        <v>4.0599999999999996</v>
      </c>
      <c r="K407" s="80">
        <v>1.5407000000000001E-3</v>
      </c>
    </row>
    <row r="408" spans="10:11">
      <c r="J408" s="80">
        <v>4.07</v>
      </c>
      <c r="K408" s="80">
        <v>1.5303999999999999E-3</v>
      </c>
    </row>
    <row r="409" spans="10:11">
      <c r="J409" s="80">
        <v>4.08</v>
      </c>
      <c r="K409" s="80">
        <v>1.5200999999999999E-3</v>
      </c>
    </row>
    <row r="410" spans="10:11">
      <c r="J410" s="80">
        <v>4.09</v>
      </c>
      <c r="K410" s="80">
        <v>1.5099E-3</v>
      </c>
    </row>
    <row r="411" spans="10:11">
      <c r="J411" s="80">
        <v>4.0999999999999996</v>
      </c>
      <c r="K411" s="80">
        <v>1.4997999999999999E-3</v>
      </c>
    </row>
    <row r="412" spans="10:11">
      <c r="J412" s="80">
        <v>4.1100000000000003</v>
      </c>
      <c r="K412" s="80">
        <v>1.4897000000000001E-3</v>
      </c>
    </row>
    <row r="413" spans="10:11">
      <c r="J413" s="80">
        <v>4.12</v>
      </c>
      <c r="K413" s="80">
        <v>1.4798000000000001E-3</v>
      </c>
    </row>
    <row r="414" spans="10:11">
      <c r="J414" s="80">
        <v>4.13</v>
      </c>
      <c r="K414" s="80">
        <v>1.4698999999999999E-3</v>
      </c>
    </row>
    <row r="415" spans="10:11">
      <c r="J415" s="80">
        <v>4.1399999999999997</v>
      </c>
      <c r="K415" s="80">
        <v>1.4601E-3</v>
      </c>
    </row>
    <row r="416" spans="10:11">
      <c r="J416" s="80">
        <v>4.1500000000000004</v>
      </c>
      <c r="K416" s="80">
        <v>1.4503000000000001E-3</v>
      </c>
    </row>
    <row r="417" spans="10:11">
      <c r="J417" s="80">
        <v>4.16</v>
      </c>
      <c r="K417" s="80">
        <v>1.4407000000000001E-3</v>
      </c>
    </row>
    <row r="418" spans="10:11">
      <c r="J418" s="80">
        <v>4.17</v>
      </c>
      <c r="K418" s="80">
        <v>1.4311E-3</v>
      </c>
    </row>
    <row r="419" spans="10:11">
      <c r="J419" s="80">
        <v>4.18</v>
      </c>
      <c r="K419" s="80">
        <v>1.4215E-3</v>
      </c>
    </row>
    <row r="420" spans="10:11">
      <c r="J420" s="80">
        <v>4.1900000000000004</v>
      </c>
      <c r="K420" s="80">
        <v>1.4120999999999999E-3</v>
      </c>
    </row>
    <row r="421" spans="10:11">
      <c r="J421" s="80">
        <v>4.2</v>
      </c>
      <c r="K421" s="80">
        <v>1.4027E-3</v>
      </c>
    </row>
    <row r="422" spans="10:11">
      <c r="J422" s="80">
        <v>4.21</v>
      </c>
      <c r="K422" s="80">
        <v>1.3933999999999999E-3</v>
      </c>
    </row>
    <row r="423" spans="10:11">
      <c r="J423" s="80">
        <v>4.22</v>
      </c>
      <c r="K423" s="80">
        <v>1.3841999999999999E-3</v>
      </c>
    </row>
    <row r="424" spans="10:11">
      <c r="J424" s="80">
        <v>4.2300000000000004</v>
      </c>
      <c r="K424" s="80">
        <v>1.3749999999999999E-3</v>
      </c>
    </row>
    <row r="425" spans="10:11">
      <c r="J425" s="80">
        <v>4.24</v>
      </c>
      <c r="K425" s="80">
        <v>1.3659E-3</v>
      </c>
    </row>
    <row r="426" spans="10:11">
      <c r="J426" s="80">
        <v>4.25</v>
      </c>
      <c r="K426" s="80">
        <v>1.3569000000000001E-3</v>
      </c>
    </row>
    <row r="427" spans="10:11">
      <c r="J427" s="80">
        <v>4.26</v>
      </c>
      <c r="K427" s="80">
        <v>1.3479E-3</v>
      </c>
    </row>
    <row r="428" spans="10:11">
      <c r="J428" s="80">
        <v>4.2699999999999996</v>
      </c>
      <c r="K428" s="80">
        <v>1.3391E-3</v>
      </c>
    </row>
    <row r="429" spans="10:11">
      <c r="J429" s="80">
        <v>4.28</v>
      </c>
      <c r="K429" s="80">
        <v>1.3301999999999999E-3</v>
      </c>
    </row>
    <row r="430" spans="10:11">
      <c r="J430" s="80">
        <v>4.29</v>
      </c>
      <c r="K430" s="80">
        <v>1.3215E-3</v>
      </c>
    </row>
    <row r="431" spans="10:11">
      <c r="J431" s="80">
        <v>4.3</v>
      </c>
      <c r="K431" s="80">
        <v>1.3128E-3</v>
      </c>
    </row>
    <row r="432" spans="10:11">
      <c r="J432" s="80">
        <v>4.3099999999999996</v>
      </c>
      <c r="K432" s="80">
        <v>1.3041999999999999E-3</v>
      </c>
    </row>
    <row r="433" spans="10:11">
      <c r="J433" s="80">
        <v>4.32</v>
      </c>
      <c r="K433" s="80">
        <v>1.2956000000000001E-3</v>
      </c>
    </row>
    <row r="434" spans="10:11">
      <c r="J434" s="80">
        <v>4.33</v>
      </c>
      <c r="K434" s="80">
        <v>1.2872000000000001E-3</v>
      </c>
    </row>
    <row r="435" spans="10:11">
      <c r="J435" s="80">
        <v>4.34</v>
      </c>
      <c r="K435" s="80">
        <v>1.2787E-3</v>
      </c>
    </row>
    <row r="436" spans="10:11">
      <c r="J436" s="80">
        <v>4.3499999999999996</v>
      </c>
      <c r="K436" s="80">
        <v>1.2704000000000001E-3</v>
      </c>
    </row>
    <row r="437" spans="10:11">
      <c r="J437" s="80">
        <v>4.3600000000000003</v>
      </c>
      <c r="K437" s="80">
        <v>1.2620999999999999E-3</v>
      </c>
    </row>
    <row r="438" spans="10:11">
      <c r="J438" s="80">
        <v>4.37</v>
      </c>
      <c r="K438" s="80">
        <v>1.2539000000000001E-3</v>
      </c>
    </row>
    <row r="439" spans="10:11">
      <c r="J439" s="80">
        <v>4.38</v>
      </c>
      <c r="K439" s="80">
        <v>1.2457E-3</v>
      </c>
    </row>
    <row r="440" spans="10:11">
      <c r="J440" s="80">
        <v>4.3899999999999997</v>
      </c>
      <c r="K440" s="80">
        <v>1.2375999999999999E-3</v>
      </c>
    </row>
    <row r="441" spans="10:11">
      <c r="J441" s="80">
        <v>4.4000000000000004</v>
      </c>
      <c r="K441" s="80">
        <v>1.2296E-3</v>
      </c>
    </row>
    <row r="442" spans="10:11">
      <c r="J442" s="80">
        <v>4.41</v>
      </c>
      <c r="K442" s="80">
        <v>1.2216E-3</v>
      </c>
    </row>
    <row r="443" spans="10:11">
      <c r="J443" s="80">
        <v>4.42</v>
      </c>
      <c r="K443" s="80">
        <v>1.2137000000000001E-3</v>
      </c>
    </row>
    <row r="444" spans="10:11">
      <c r="J444" s="80">
        <v>4.43</v>
      </c>
      <c r="K444" s="80">
        <v>1.2057999999999999E-3</v>
      </c>
    </row>
    <row r="445" spans="10:11">
      <c r="J445" s="80">
        <v>4.4400000000000004</v>
      </c>
      <c r="K445" s="80">
        <v>1.1980000000000001E-3</v>
      </c>
    </row>
    <row r="446" spans="10:11">
      <c r="J446" s="80">
        <v>4.45</v>
      </c>
      <c r="K446" s="80">
        <v>1.1903E-3</v>
      </c>
    </row>
    <row r="447" spans="10:11">
      <c r="J447" s="80">
        <v>4.46</v>
      </c>
      <c r="K447" s="80">
        <v>1.1826E-3</v>
      </c>
    </row>
    <row r="448" spans="10:11">
      <c r="J448" s="80">
        <v>4.47</v>
      </c>
      <c r="K448" s="80">
        <v>1.175E-3</v>
      </c>
    </row>
    <row r="449" spans="10:11">
      <c r="J449" s="80">
        <v>4.4800000000000004</v>
      </c>
      <c r="K449" s="80">
        <v>1.1674999999999999E-3</v>
      </c>
    </row>
    <row r="450" spans="10:11">
      <c r="J450" s="80">
        <v>4.49</v>
      </c>
      <c r="K450" s="80">
        <v>1.16E-3</v>
      </c>
    </row>
    <row r="451" spans="10:11">
      <c r="J451" s="80">
        <v>4.5</v>
      </c>
      <c r="K451" s="80">
        <v>1.1525000000000001E-3</v>
      </c>
    </row>
    <row r="452" spans="10:11">
      <c r="J452" s="80">
        <v>4.51</v>
      </c>
      <c r="K452" s="80">
        <v>1.1451E-3</v>
      </c>
    </row>
    <row r="453" spans="10:11">
      <c r="J453" s="80">
        <v>4.5199999999999996</v>
      </c>
      <c r="K453" s="80">
        <v>1.1378E-3</v>
      </c>
    </row>
    <row r="454" spans="10:11">
      <c r="J454" s="80">
        <v>4.53</v>
      </c>
      <c r="K454" s="80">
        <v>1.1305E-3</v>
      </c>
    </row>
    <row r="455" spans="10:11">
      <c r="J455" s="80">
        <v>4.54</v>
      </c>
      <c r="K455" s="80">
        <v>1.1233E-3</v>
      </c>
    </row>
    <row r="456" spans="10:11">
      <c r="J456" s="80">
        <v>4.55</v>
      </c>
      <c r="K456" s="80">
        <v>1.1161999999999999E-3</v>
      </c>
    </row>
    <row r="457" spans="10:11">
      <c r="J457" s="80">
        <v>4.5599999999999996</v>
      </c>
      <c r="K457" s="80">
        <v>1.1091E-3</v>
      </c>
    </row>
    <row r="458" spans="10:11">
      <c r="J458" s="80">
        <v>4.57</v>
      </c>
      <c r="K458" s="80">
        <v>1.1019999999999999E-3</v>
      </c>
    </row>
    <row r="459" spans="10:11">
      <c r="J459" s="80">
        <v>4.58</v>
      </c>
      <c r="K459" s="80">
        <v>1.0950000000000001E-3</v>
      </c>
    </row>
    <row r="460" spans="10:11">
      <c r="J460" s="80">
        <v>4.59</v>
      </c>
      <c r="K460" s="80">
        <v>1.0881E-3</v>
      </c>
    </row>
    <row r="461" spans="10:11">
      <c r="J461" s="80">
        <v>4.5999999999999996</v>
      </c>
      <c r="K461" s="80">
        <v>1.0812E-3</v>
      </c>
    </row>
    <row r="462" spans="10:11">
      <c r="J462" s="80">
        <v>4.6100000000000003</v>
      </c>
      <c r="K462" s="80">
        <v>1.0744000000000001E-3</v>
      </c>
    </row>
    <row r="463" spans="10:11">
      <c r="J463" s="80">
        <v>4.62</v>
      </c>
      <c r="K463" s="80">
        <v>1.0675999999999999E-3</v>
      </c>
    </row>
    <row r="464" spans="10:11">
      <c r="J464" s="80">
        <v>4.63</v>
      </c>
      <c r="K464" s="80">
        <v>1.0609E-3</v>
      </c>
    </row>
    <row r="465" spans="10:11">
      <c r="J465" s="80">
        <v>4.6399999999999997</v>
      </c>
      <c r="K465" s="80">
        <v>1.0541999999999999E-3</v>
      </c>
    </row>
    <row r="466" spans="10:11">
      <c r="J466" s="80">
        <v>4.6500000000000004</v>
      </c>
      <c r="K466" s="80">
        <v>1.0476000000000001E-3</v>
      </c>
    </row>
    <row r="467" spans="10:11">
      <c r="J467" s="80">
        <v>4.66</v>
      </c>
      <c r="K467" s="80">
        <v>1.041E-3</v>
      </c>
    </row>
    <row r="468" spans="10:11">
      <c r="J468" s="80">
        <v>4.67</v>
      </c>
      <c r="K468" s="80">
        <v>1.0344E-3</v>
      </c>
    </row>
    <row r="469" spans="10:11">
      <c r="J469" s="80">
        <v>4.68</v>
      </c>
      <c r="K469" s="80">
        <v>1.0280000000000001E-3</v>
      </c>
    </row>
    <row r="470" spans="10:11">
      <c r="J470" s="80">
        <v>4.6900000000000004</v>
      </c>
      <c r="K470" s="80">
        <v>1.0215000000000001E-3</v>
      </c>
    </row>
    <row r="471" spans="10:11">
      <c r="J471" s="80">
        <v>4.7</v>
      </c>
      <c r="K471" s="80">
        <v>1.0152E-3</v>
      </c>
    </row>
    <row r="472" spans="10:11">
      <c r="J472" s="80">
        <v>4.71</v>
      </c>
      <c r="K472" s="80">
        <v>1.0088E-3</v>
      </c>
    </row>
    <row r="473" spans="10:11">
      <c r="J473" s="80">
        <v>4.72</v>
      </c>
      <c r="K473" s="80">
        <v>1.0026E-3</v>
      </c>
    </row>
    <row r="474" spans="10:11">
      <c r="J474" s="80">
        <v>4.7300000000000004</v>
      </c>
      <c r="K474" s="80">
        <v>9.9632999999999992E-4</v>
      </c>
    </row>
    <row r="475" spans="10:11">
      <c r="J475" s="80">
        <v>4.74</v>
      </c>
      <c r="K475" s="80">
        <v>9.9014999999999997E-4</v>
      </c>
    </row>
    <row r="476" spans="10:11">
      <c r="J476" s="80">
        <v>4.75</v>
      </c>
      <c r="K476" s="80">
        <v>9.8401000000000001E-4</v>
      </c>
    </row>
    <row r="477" spans="10:11">
      <c r="J477" s="80">
        <v>4.76</v>
      </c>
      <c r="K477" s="80">
        <v>9.7791999999999996E-4</v>
      </c>
    </row>
    <row r="478" spans="10:11">
      <c r="J478" s="80">
        <v>4.7699999999999996</v>
      </c>
      <c r="K478" s="80">
        <v>9.7187E-4</v>
      </c>
    </row>
    <row r="479" spans="10:11">
      <c r="J479" s="80">
        <v>4.78</v>
      </c>
      <c r="K479" s="80">
        <v>9.6588000000000002E-4</v>
      </c>
    </row>
    <row r="480" spans="10:11">
      <c r="J480" s="80">
        <v>4.79</v>
      </c>
      <c r="K480" s="80">
        <v>9.5991999999999996E-4</v>
      </c>
    </row>
    <row r="481" spans="10:11">
      <c r="J481" s="80">
        <v>4.8</v>
      </c>
      <c r="K481" s="80">
        <v>9.5401999999999998E-4</v>
      </c>
    </row>
    <row r="482" spans="10:11">
      <c r="J482" s="80">
        <v>4.8099999999999996</v>
      </c>
      <c r="K482" s="80">
        <v>9.4815000000000003E-4</v>
      </c>
    </row>
    <row r="483" spans="10:11">
      <c r="J483" s="80">
        <v>4.82</v>
      </c>
      <c r="K483" s="80">
        <v>9.4233999999999995E-4</v>
      </c>
    </row>
    <row r="484" spans="10:11">
      <c r="J484" s="80">
        <v>4.83</v>
      </c>
      <c r="K484" s="80">
        <v>9.3656000000000002E-4</v>
      </c>
    </row>
    <row r="485" spans="10:11">
      <c r="J485" s="80">
        <v>4.84</v>
      </c>
      <c r="K485" s="80">
        <v>9.3083E-4</v>
      </c>
    </row>
    <row r="486" spans="10:11">
      <c r="J486" s="80">
        <v>4.8499999999999996</v>
      </c>
      <c r="K486" s="80">
        <v>9.2515000000000002E-4</v>
      </c>
    </row>
    <row r="487" spans="10:11">
      <c r="J487" s="80">
        <v>4.8600000000000003</v>
      </c>
      <c r="K487" s="80">
        <v>9.1949999999999996E-4</v>
      </c>
    </row>
    <row r="488" spans="10:11">
      <c r="J488" s="80">
        <v>4.87</v>
      </c>
      <c r="K488" s="80">
        <v>9.1390000000000004E-4</v>
      </c>
    </row>
    <row r="489" spans="10:11">
      <c r="J489" s="80">
        <v>4.88</v>
      </c>
      <c r="K489" s="80">
        <v>9.0835000000000004E-4</v>
      </c>
    </row>
    <row r="490" spans="10:11">
      <c r="J490" s="80">
        <v>4.8899999999999997</v>
      </c>
      <c r="K490" s="80">
        <v>9.0282999999999997E-4</v>
      </c>
    </row>
    <row r="491" spans="10:11">
      <c r="J491" s="80">
        <v>4.9000000000000004</v>
      </c>
      <c r="K491" s="80">
        <v>8.9736000000000004E-4</v>
      </c>
    </row>
    <row r="492" spans="10:11">
      <c r="J492" s="80">
        <v>4.91</v>
      </c>
      <c r="K492" s="80">
        <v>8.9192000000000004E-4</v>
      </c>
    </row>
    <row r="493" spans="10:11">
      <c r="J493" s="80">
        <v>4.92</v>
      </c>
      <c r="K493" s="80">
        <v>8.8652999999999996E-4</v>
      </c>
    </row>
    <row r="494" spans="10:11">
      <c r="J494" s="80">
        <v>4.93</v>
      </c>
      <c r="K494" s="80">
        <v>8.8117999999999996E-4</v>
      </c>
    </row>
    <row r="495" spans="10:11">
      <c r="J495" s="80">
        <v>4.9400000000000004</v>
      </c>
      <c r="K495" s="80">
        <v>8.7586999999999995E-4</v>
      </c>
    </row>
    <row r="496" spans="10:11">
      <c r="J496" s="80">
        <v>4.95</v>
      </c>
      <c r="K496" s="80">
        <v>8.7060000000000002E-4</v>
      </c>
    </row>
    <row r="497" spans="10:11">
      <c r="J497" s="80">
        <v>4.96</v>
      </c>
      <c r="K497" s="80">
        <v>8.6536000000000002E-4</v>
      </c>
    </row>
    <row r="498" spans="10:11">
      <c r="J498" s="80">
        <v>4.97</v>
      </c>
      <c r="K498" s="80">
        <v>8.6017000000000005E-4</v>
      </c>
    </row>
    <row r="499" spans="10:11">
      <c r="J499" s="80">
        <v>4.9800000000000004</v>
      </c>
      <c r="K499" s="80">
        <v>8.5501999999999996E-4</v>
      </c>
    </row>
    <row r="500" spans="10:11">
      <c r="J500" s="80">
        <v>4.99</v>
      </c>
      <c r="K500" s="80">
        <v>8.499E-4</v>
      </c>
    </row>
    <row r="501" spans="10:11">
      <c r="J501" s="80">
        <v>5</v>
      </c>
      <c r="K501" s="80">
        <v>8.4482999999999997E-4</v>
      </c>
    </row>
    <row r="502" spans="10:11">
      <c r="J502" s="80">
        <v>5.01</v>
      </c>
      <c r="K502" s="80">
        <v>8.3978999999999998E-4</v>
      </c>
    </row>
    <row r="503" spans="10:11">
      <c r="J503" s="80">
        <v>5.0199999999999996</v>
      </c>
      <c r="K503" s="80">
        <v>8.3478999999999997E-4</v>
      </c>
    </row>
    <row r="504" spans="10:11">
      <c r="J504" s="80">
        <v>5.03</v>
      </c>
      <c r="K504" s="80">
        <v>8.2981999999999999E-4</v>
      </c>
    </row>
    <row r="505" spans="10:11">
      <c r="J505" s="80">
        <v>5.04</v>
      </c>
      <c r="K505" s="80">
        <v>8.2490000000000005E-4</v>
      </c>
    </row>
    <row r="506" spans="10:11">
      <c r="J506" s="80">
        <v>5.05</v>
      </c>
      <c r="K506" s="80">
        <v>8.2001000000000003E-4</v>
      </c>
    </row>
    <row r="507" spans="10:11">
      <c r="J507" s="80">
        <v>5.0599999999999996</v>
      </c>
      <c r="K507" s="80">
        <v>8.1515999999999999E-4</v>
      </c>
    </row>
    <row r="508" spans="10:11">
      <c r="J508" s="80">
        <v>5.07</v>
      </c>
      <c r="K508" s="80">
        <v>8.1034E-4</v>
      </c>
    </row>
    <row r="509" spans="10:11">
      <c r="J509" s="80">
        <v>5.08</v>
      </c>
      <c r="K509" s="80">
        <v>8.0555999999999998E-4</v>
      </c>
    </row>
    <row r="510" spans="10:11">
      <c r="J510" s="80">
        <v>5.09</v>
      </c>
      <c r="K510" s="80">
        <v>8.0081E-4</v>
      </c>
    </row>
    <row r="511" spans="10:11">
      <c r="J511" s="80">
        <v>5.0999999999999996</v>
      </c>
      <c r="K511" s="80">
        <v>7.961E-4</v>
      </c>
    </row>
    <row r="512" spans="10:11">
      <c r="J512" s="80">
        <v>5.1100000000000003</v>
      </c>
      <c r="K512" s="80">
        <v>7.9142999999999998E-4</v>
      </c>
    </row>
    <row r="513" spans="10:11">
      <c r="J513" s="80">
        <v>5.12</v>
      </c>
      <c r="K513" s="80">
        <v>7.8678999999999999E-4</v>
      </c>
    </row>
    <row r="514" spans="10:11">
      <c r="J514" s="80">
        <v>5.13</v>
      </c>
      <c r="K514" s="80">
        <v>7.8218000000000005E-4</v>
      </c>
    </row>
    <row r="515" spans="10:11">
      <c r="J515" s="80">
        <v>5.14</v>
      </c>
      <c r="K515" s="80">
        <v>7.7760999999999998E-4</v>
      </c>
    </row>
    <row r="516" spans="10:11">
      <c r="J516" s="80">
        <v>5.15</v>
      </c>
      <c r="K516" s="80">
        <v>7.7307000000000005E-4</v>
      </c>
    </row>
    <row r="517" spans="10:11">
      <c r="J517" s="80">
        <v>5.16</v>
      </c>
      <c r="K517" s="80">
        <v>7.6855999999999995E-4</v>
      </c>
    </row>
    <row r="518" spans="10:11">
      <c r="J518" s="80">
        <v>5.17</v>
      </c>
      <c r="K518" s="80">
        <v>7.6409000000000004E-4</v>
      </c>
    </row>
    <row r="519" spans="10:11">
      <c r="J519" s="80">
        <v>5.18</v>
      </c>
      <c r="K519" s="80">
        <v>7.5964999999999995E-4</v>
      </c>
    </row>
    <row r="520" spans="10:11">
      <c r="J520" s="80">
        <v>5.19</v>
      </c>
      <c r="K520" s="80">
        <v>7.5524999999999995E-4</v>
      </c>
    </row>
    <row r="521" spans="10:11">
      <c r="J521" s="80">
        <v>5.2</v>
      </c>
      <c r="K521" s="80">
        <v>7.5087000000000005E-4</v>
      </c>
    </row>
    <row r="522" spans="10:11">
      <c r="J522" s="80">
        <v>5.21</v>
      </c>
      <c r="K522" s="80">
        <v>7.4653000000000002E-4</v>
      </c>
    </row>
    <row r="523" spans="10:11">
      <c r="J523" s="80">
        <v>5.22</v>
      </c>
      <c r="K523" s="80">
        <v>7.4222000000000003E-4</v>
      </c>
    </row>
    <row r="524" spans="10:11">
      <c r="J524" s="80">
        <v>5.23</v>
      </c>
      <c r="K524" s="80">
        <v>7.3793999999999997E-4</v>
      </c>
    </row>
    <row r="525" spans="10:11">
      <c r="J525" s="80">
        <v>5.24</v>
      </c>
      <c r="K525" s="80">
        <v>7.337E-4</v>
      </c>
    </row>
    <row r="526" spans="10:11">
      <c r="J526" s="80">
        <v>5.25</v>
      </c>
      <c r="K526" s="80">
        <v>7.2948000000000002E-4</v>
      </c>
    </row>
    <row r="527" spans="10:11">
      <c r="J527" s="80">
        <v>5.26</v>
      </c>
      <c r="K527" s="80">
        <v>7.2530000000000001E-4</v>
      </c>
    </row>
    <row r="528" spans="10:11">
      <c r="J528" s="80">
        <v>5.27</v>
      </c>
      <c r="K528" s="80">
        <v>7.2114E-4</v>
      </c>
    </row>
    <row r="529" spans="10:11">
      <c r="J529" s="80">
        <v>5.28</v>
      </c>
      <c r="K529" s="80">
        <v>7.1701999999999996E-4</v>
      </c>
    </row>
    <row r="530" spans="10:11">
      <c r="J530" s="80">
        <v>5.29</v>
      </c>
      <c r="K530" s="80">
        <v>7.1292000000000003E-4</v>
      </c>
    </row>
    <row r="531" spans="10:11">
      <c r="J531" s="80">
        <v>5.3</v>
      </c>
      <c r="K531" s="80">
        <v>7.0885999999999996E-4</v>
      </c>
    </row>
    <row r="532" spans="10:11">
      <c r="J532" s="80">
        <v>5.31</v>
      </c>
      <c r="K532" s="80">
        <v>7.0481999999999999E-4</v>
      </c>
    </row>
    <row r="533" spans="10:11">
      <c r="J533" s="80">
        <v>5.32</v>
      </c>
      <c r="K533" s="80">
        <v>7.0082E-4</v>
      </c>
    </row>
    <row r="534" spans="10:11">
      <c r="J534" s="80">
        <v>5.33</v>
      </c>
      <c r="K534" s="80">
        <v>6.9684E-4</v>
      </c>
    </row>
    <row r="535" spans="10:11">
      <c r="J535" s="80">
        <v>5.34</v>
      </c>
      <c r="K535" s="80">
        <v>6.9289000000000004E-4</v>
      </c>
    </row>
    <row r="536" spans="10:11">
      <c r="J536" s="80">
        <v>5.35</v>
      </c>
      <c r="K536" s="80">
        <v>6.8897999999999995E-4</v>
      </c>
    </row>
    <row r="537" spans="10:11">
      <c r="J537" s="80">
        <v>5.36</v>
      </c>
      <c r="K537" s="80">
        <v>6.8508000000000002E-4</v>
      </c>
    </row>
    <row r="538" spans="10:11">
      <c r="J538" s="80">
        <v>5.37</v>
      </c>
      <c r="K538" s="80">
        <v>6.8121999999999996E-4</v>
      </c>
    </row>
    <row r="539" spans="10:11">
      <c r="J539" s="80">
        <v>5.38</v>
      </c>
      <c r="K539" s="80">
        <v>6.7739000000000005E-4</v>
      </c>
    </row>
    <row r="540" spans="10:11">
      <c r="J540" s="80">
        <v>5.39</v>
      </c>
      <c r="K540" s="80">
        <v>6.7358000000000001E-4</v>
      </c>
    </row>
    <row r="541" spans="10:11">
      <c r="J541" s="80">
        <v>5.4</v>
      </c>
      <c r="K541" s="80">
        <v>6.6980000000000002E-4</v>
      </c>
    </row>
    <row r="542" spans="10:11">
      <c r="J542" s="80">
        <v>5.41</v>
      </c>
      <c r="K542" s="80">
        <v>6.6604999999999995E-4</v>
      </c>
    </row>
    <row r="543" spans="10:11">
      <c r="J543" s="80">
        <v>5.42</v>
      </c>
      <c r="K543" s="80">
        <v>6.6231999999999999E-4</v>
      </c>
    </row>
    <row r="544" spans="10:11">
      <c r="J544" s="80">
        <v>5.43</v>
      </c>
      <c r="K544" s="80">
        <v>6.5861999999999995E-4</v>
      </c>
    </row>
    <row r="545" spans="10:11">
      <c r="J545" s="80">
        <v>5.44</v>
      </c>
      <c r="K545" s="80">
        <v>6.5494999999999995E-4</v>
      </c>
    </row>
    <row r="546" spans="10:11">
      <c r="J546" s="80">
        <v>5.45</v>
      </c>
      <c r="K546" s="80">
        <v>6.5131E-4</v>
      </c>
    </row>
    <row r="547" spans="10:11">
      <c r="J547" s="80">
        <v>5.46</v>
      </c>
      <c r="K547" s="80">
        <v>6.4769000000000003E-4</v>
      </c>
    </row>
    <row r="548" spans="10:11">
      <c r="J548" s="80">
        <v>5.47</v>
      </c>
      <c r="K548" s="80">
        <v>6.4409000000000005E-4</v>
      </c>
    </row>
    <row r="549" spans="10:11">
      <c r="J549" s="80">
        <v>5.48</v>
      </c>
      <c r="K549" s="80">
        <v>6.4052E-4</v>
      </c>
    </row>
    <row r="550" spans="10:11">
      <c r="J550" s="80">
        <v>5.49</v>
      </c>
      <c r="K550" s="80">
        <v>6.3697999999999999E-4</v>
      </c>
    </row>
    <row r="551" spans="10:11">
      <c r="J551" s="80">
        <v>5.5</v>
      </c>
      <c r="K551" s="80">
        <v>6.3345999999999997E-4</v>
      </c>
    </row>
    <row r="552" spans="10:11">
      <c r="J552" s="80">
        <v>5.51</v>
      </c>
      <c r="K552" s="80">
        <v>6.2996999999999999E-4</v>
      </c>
    </row>
    <row r="553" spans="10:11">
      <c r="J553" s="80">
        <v>5.52</v>
      </c>
      <c r="K553" s="80">
        <v>6.265E-4</v>
      </c>
    </row>
    <row r="554" spans="10:11">
      <c r="J554" s="80">
        <v>5.53</v>
      </c>
      <c r="K554" s="80">
        <v>6.2306000000000004E-4</v>
      </c>
    </row>
    <row r="555" spans="10:11">
      <c r="J555" s="80">
        <v>5.54</v>
      </c>
      <c r="K555" s="80">
        <v>6.1963999999999997E-4</v>
      </c>
    </row>
    <row r="556" spans="10:11">
      <c r="J556" s="80">
        <v>5.55</v>
      </c>
      <c r="K556" s="80">
        <v>6.1625000000000004E-4</v>
      </c>
    </row>
    <row r="557" spans="10:11">
      <c r="J557" s="80">
        <v>5.56</v>
      </c>
      <c r="K557" s="80">
        <v>6.1288E-4</v>
      </c>
    </row>
    <row r="558" spans="10:11">
      <c r="J558" s="80">
        <v>5.57</v>
      </c>
      <c r="K558" s="80">
        <v>6.0952999999999995E-4</v>
      </c>
    </row>
    <row r="559" spans="10:11">
      <c r="J559" s="80">
        <v>5.58</v>
      </c>
      <c r="K559" s="80">
        <v>6.0619999999999999E-4</v>
      </c>
    </row>
    <row r="560" spans="10:11">
      <c r="J560" s="80">
        <v>5.59</v>
      </c>
      <c r="K560" s="80">
        <v>6.0289999999999996E-4</v>
      </c>
    </row>
    <row r="561" spans="10:11">
      <c r="J561" s="80">
        <v>5.6</v>
      </c>
      <c r="K561" s="80">
        <v>5.9962999999999998E-4</v>
      </c>
    </row>
    <row r="562" spans="10:11">
      <c r="J562" s="80">
        <v>5.61</v>
      </c>
      <c r="K562" s="80">
        <v>5.9637000000000004E-4</v>
      </c>
    </row>
    <row r="563" spans="10:11">
      <c r="J563" s="80">
        <v>5.62</v>
      </c>
      <c r="K563" s="80">
        <v>5.9314000000000003E-4</v>
      </c>
    </row>
    <row r="564" spans="10:11">
      <c r="J564" s="80">
        <v>5.63</v>
      </c>
      <c r="K564" s="80">
        <v>5.8993999999999995E-4</v>
      </c>
    </row>
    <row r="565" spans="10:11">
      <c r="J565" s="80">
        <v>5.64</v>
      </c>
      <c r="K565" s="80">
        <v>5.8675000000000003E-4</v>
      </c>
    </row>
    <row r="566" spans="10:11">
      <c r="J566" s="80">
        <v>5.65</v>
      </c>
      <c r="K566" s="80">
        <v>5.8359000000000004E-4</v>
      </c>
    </row>
    <row r="567" spans="10:11">
      <c r="J567" s="80">
        <v>5.66</v>
      </c>
      <c r="K567" s="80">
        <v>5.8045000000000004E-4</v>
      </c>
    </row>
    <row r="568" spans="10:11">
      <c r="J568" s="80">
        <v>5.67</v>
      </c>
      <c r="K568" s="80">
        <v>5.7733000000000003E-4</v>
      </c>
    </row>
    <row r="569" spans="10:11">
      <c r="J569" s="80">
        <v>5.68</v>
      </c>
      <c r="K569" s="80">
        <v>5.7423000000000001E-4</v>
      </c>
    </row>
    <row r="570" spans="10:11">
      <c r="J570" s="80">
        <v>5.69</v>
      </c>
      <c r="K570" s="80">
        <v>5.7114999999999998E-4</v>
      </c>
    </row>
    <row r="571" spans="10:11">
      <c r="J571" s="80">
        <v>5.7</v>
      </c>
      <c r="K571" s="80">
        <v>5.6809999999999999E-4</v>
      </c>
    </row>
    <row r="572" spans="10:11">
      <c r="J572" s="80">
        <v>5.71</v>
      </c>
      <c r="K572" s="80">
        <v>5.6506000000000004E-4</v>
      </c>
    </row>
    <row r="573" spans="10:11">
      <c r="J573" s="80">
        <v>5.72</v>
      </c>
      <c r="K573" s="80">
        <v>5.6205000000000003E-4</v>
      </c>
    </row>
    <row r="574" spans="10:11">
      <c r="J574" s="80">
        <v>5.73</v>
      </c>
      <c r="K574" s="80">
        <v>5.5906E-4</v>
      </c>
    </row>
    <row r="575" spans="10:11">
      <c r="J575" s="80">
        <v>5.74</v>
      </c>
      <c r="K575" s="80">
        <v>5.5608999999999997E-4</v>
      </c>
    </row>
    <row r="576" spans="10:11">
      <c r="J576" s="80">
        <v>5.75</v>
      </c>
      <c r="K576" s="80">
        <v>5.5314000000000003E-4</v>
      </c>
    </row>
    <row r="577" spans="10:11">
      <c r="J577" s="80">
        <v>5.76</v>
      </c>
      <c r="K577" s="80">
        <v>5.5020999999999998E-4</v>
      </c>
    </row>
    <row r="578" spans="10:11">
      <c r="J578" s="80">
        <v>5.77</v>
      </c>
      <c r="K578" s="80">
        <v>5.4730000000000002E-4</v>
      </c>
    </row>
    <row r="579" spans="10:11">
      <c r="J579" s="80">
        <v>5.78</v>
      </c>
      <c r="K579" s="80">
        <v>5.4440999999999995E-4</v>
      </c>
    </row>
    <row r="580" spans="10:11">
      <c r="J580" s="80">
        <v>5.79</v>
      </c>
      <c r="K580" s="80">
        <v>5.4153999999999997E-4</v>
      </c>
    </row>
    <row r="581" spans="10:11">
      <c r="J581" s="80">
        <v>5.8</v>
      </c>
      <c r="K581" s="80">
        <v>5.3868999999999998E-4</v>
      </c>
    </row>
    <row r="582" spans="10:11">
      <c r="J582" s="80">
        <v>5.81</v>
      </c>
      <c r="K582" s="80">
        <v>5.3585999999999998E-4</v>
      </c>
    </row>
    <row r="583" spans="10:11">
      <c r="J583" s="80">
        <v>5.82</v>
      </c>
      <c r="K583" s="80">
        <v>5.3304999999999997E-4</v>
      </c>
    </row>
    <row r="584" spans="10:11">
      <c r="J584" s="80">
        <v>5.83</v>
      </c>
      <c r="K584" s="80">
        <v>5.3025000000000001E-4</v>
      </c>
    </row>
    <row r="585" spans="10:11">
      <c r="J585" s="80">
        <v>5.84</v>
      </c>
      <c r="K585" s="80">
        <v>5.2747999999999998E-4</v>
      </c>
    </row>
    <row r="586" spans="10:11">
      <c r="J586" s="80">
        <v>5.85</v>
      </c>
      <c r="K586" s="80">
        <v>5.2473000000000005E-4</v>
      </c>
    </row>
    <row r="587" spans="10:11">
      <c r="J587" s="80">
        <v>5.86</v>
      </c>
      <c r="K587" s="80">
        <v>5.2198999999999995E-4</v>
      </c>
    </row>
    <row r="588" spans="10:11">
      <c r="J588" s="80">
        <v>5.87</v>
      </c>
      <c r="K588" s="80">
        <v>5.1926999999999995E-4</v>
      </c>
    </row>
    <row r="589" spans="10:11">
      <c r="J589" s="80">
        <v>5.88</v>
      </c>
      <c r="K589" s="80">
        <v>5.1657999999999999E-4</v>
      </c>
    </row>
    <row r="590" spans="10:11">
      <c r="J590" s="80">
        <v>5.89</v>
      </c>
      <c r="K590" s="80">
        <v>5.1389999999999997E-4</v>
      </c>
    </row>
    <row r="591" spans="10:11">
      <c r="J591" s="80">
        <v>5.9</v>
      </c>
      <c r="K591" s="80">
        <v>5.1124000000000005E-4</v>
      </c>
    </row>
    <row r="592" spans="10:11">
      <c r="J592" s="80">
        <v>5.91</v>
      </c>
      <c r="K592" s="80">
        <v>5.0858999999999995E-4</v>
      </c>
    </row>
    <row r="593" spans="10:11">
      <c r="J593" s="80">
        <v>5.92</v>
      </c>
      <c r="K593" s="80">
        <v>5.0597000000000001E-4</v>
      </c>
    </row>
    <row r="594" spans="10:11">
      <c r="J594" s="80">
        <v>5.93</v>
      </c>
      <c r="K594" s="80">
        <v>5.0336000000000001E-4</v>
      </c>
    </row>
    <row r="595" spans="10:11">
      <c r="J595" s="80">
        <v>5.94</v>
      </c>
      <c r="K595" s="80">
        <v>5.0076999999999999E-4</v>
      </c>
    </row>
    <row r="596" spans="10:11">
      <c r="J596" s="80">
        <v>5.95</v>
      </c>
      <c r="K596" s="80">
        <v>4.9819000000000003E-4</v>
      </c>
    </row>
    <row r="597" spans="10:11">
      <c r="J597" s="80">
        <v>5.96</v>
      </c>
      <c r="K597" s="80">
        <v>4.9563999999999999E-4</v>
      </c>
    </row>
    <row r="598" spans="10:11">
      <c r="J598" s="80">
        <v>5.97</v>
      </c>
      <c r="K598" s="80">
        <v>4.9310000000000001E-4</v>
      </c>
    </row>
    <row r="599" spans="10:11">
      <c r="J599" s="80">
        <v>5.98</v>
      </c>
      <c r="K599" s="80">
        <v>4.9058000000000001E-4</v>
      </c>
    </row>
    <row r="600" spans="10:11">
      <c r="J600" s="80">
        <v>5.99</v>
      </c>
      <c r="K600" s="80">
        <v>4.8807000000000001E-4</v>
      </c>
    </row>
    <row r="601" spans="10:11">
      <c r="J601" s="80">
        <v>6</v>
      </c>
      <c r="K601" s="80">
        <v>4.8558999999999999E-4</v>
      </c>
    </row>
    <row r="602" spans="10:11">
      <c r="J602" s="80">
        <v>6.01</v>
      </c>
      <c r="K602" s="80">
        <v>4.8310999999999997E-4</v>
      </c>
    </row>
    <row r="603" spans="10:11">
      <c r="J603" s="80">
        <v>6.02</v>
      </c>
      <c r="K603" s="80">
        <v>4.8066E-4</v>
      </c>
    </row>
    <row r="604" spans="10:11">
      <c r="J604" s="80">
        <v>6.03</v>
      </c>
      <c r="K604" s="80">
        <v>4.7822000000000001E-4</v>
      </c>
    </row>
    <row r="605" spans="10:11">
      <c r="J605" s="80">
        <v>6.04</v>
      </c>
      <c r="K605" s="80">
        <v>4.7580000000000002E-4</v>
      </c>
    </row>
    <row r="606" spans="10:11">
      <c r="J606" s="80">
        <v>6.05</v>
      </c>
      <c r="K606" s="80">
        <v>4.7339000000000002E-4</v>
      </c>
    </row>
    <row r="607" spans="10:11">
      <c r="J607" s="80">
        <v>6.06</v>
      </c>
      <c r="K607" s="80">
        <v>4.7100000000000001E-4</v>
      </c>
    </row>
    <row r="608" spans="10:11">
      <c r="J608" s="80">
        <v>6.07</v>
      </c>
      <c r="K608" s="80">
        <v>4.6862999999999999E-4</v>
      </c>
    </row>
    <row r="609" spans="10:11">
      <c r="J609" s="80">
        <v>6.08</v>
      </c>
      <c r="K609" s="80">
        <v>4.6627000000000002E-4</v>
      </c>
    </row>
    <row r="610" spans="10:11">
      <c r="J610" s="80">
        <v>6.09</v>
      </c>
      <c r="K610" s="80">
        <v>4.6392999999999998E-4</v>
      </c>
    </row>
    <row r="611" spans="10:11">
      <c r="J611" s="80">
        <v>6.1</v>
      </c>
      <c r="K611" s="80">
        <v>4.616E-4</v>
      </c>
    </row>
    <row r="612" spans="10:11">
      <c r="J612" s="80">
        <v>6.11</v>
      </c>
      <c r="K612" s="80">
        <v>4.5929E-4</v>
      </c>
    </row>
    <row r="613" spans="10:11">
      <c r="J613" s="80">
        <v>6.12</v>
      </c>
      <c r="K613" s="80">
        <v>4.5699E-4</v>
      </c>
    </row>
    <row r="614" spans="10:11">
      <c r="J614" s="80">
        <v>6.13</v>
      </c>
      <c r="K614" s="80">
        <v>4.5470999999999999E-4</v>
      </c>
    </row>
    <row r="615" spans="10:11">
      <c r="J615" s="80">
        <v>6.14</v>
      </c>
      <c r="K615" s="80">
        <v>4.5244000000000003E-4</v>
      </c>
    </row>
    <row r="616" spans="10:11">
      <c r="J616" s="80">
        <v>6.15</v>
      </c>
      <c r="K616" s="80">
        <v>4.5019E-4</v>
      </c>
    </row>
    <row r="617" spans="10:11">
      <c r="J617" s="80">
        <v>6.16</v>
      </c>
      <c r="K617" s="80">
        <v>4.4796000000000001E-4</v>
      </c>
    </row>
    <row r="618" spans="10:11">
      <c r="J618" s="80">
        <v>6.17</v>
      </c>
      <c r="K618" s="80">
        <v>4.4572999999999998E-4</v>
      </c>
    </row>
    <row r="619" spans="10:11">
      <c r="J619" s="80">
        <v>6.18</v>
      </c>
      <c r="K619" s="80">
        <v>4.4352999999999998E-4</v>
      </c>
    </row>
    <row r="620" spans="10:11">
      <c r="J620" s="80">
        <v>6.19</v>
      </c>
      <c r="K620" s="80">
        <v>4.4132999999999998E-4</v>
      </c>
    </row>
    <row r="621" spans="10:11">
      <c r="J621" s="80">
        <v>6.2</v>
      </c>
      <c r="K621" s="80">
        <v>4.3915000000000002E-4</v>
      </c>
    </row>
    <row r="622" spans="10:11">
      <c r="J622" s="80">
        <v>6.21</v>
      </c>
      <c r="K622" s="80">
        <v>4.3699E-4</v>
      </c>
    </row>
    <row r="623" spans="10:11">
      <c r="J623" s="80">
        <v>6.22</v>
      </c>
      <c r="K623" s="80">
        <v>4.3483999999999998E-4</v>
      </c>
    </row>
    <row r="624" spans="10:11">
      <c r="J624" s="80">
        <v>6.23</v>
      </c>
      <c r="K624" s="80">
        <v>4.327E-4</v>
      </c>
    </row>
    <row r="625" spans="10:11">
      <c r="J625" s="80">
        <v>6.24</v>
      </c>
      <c r="K625" s="80">
        <v>4.3058000000000001E-4</v>
      </c>
    </row>
    <row r="626" spans="10:11">
      <c r="J626" s="80">
        <v>6.25</v>
      </c>
      <c r="K626" s="80">
        <v>4.2847000000000002E-4</v>
      </c>
    </row>
    <row r="627" spans="10:11">
      <c r="J627" s="80">
        <v>6.26</v>
      </c>
      <c r="K627" s="80">
        <v>4.2637000000000003E-4</v>
      </c>
    </row>
    <row r="628" spans="10:11">
      <c r="J628" s="80">
        <v>6.27</v>
      </c>
      <c r="K628" s="80">
        <v>4.2429000000000002E-4</v>
      </c>
    </row>
    <row r="629" spans="10:11">
      <c r="J629" s="80">
        <v>6.28</v>
      </c>
      <c r="K629" s="80">
        <v>4.2222000000000001E-4</v>
      </c>
    </row>
    <row r="630" spans="10:11">
      <c r="J630" s="80">
        <v>6.29</v>
      </c>
      <c r="K630" s="80">
        <v>4.2016999999999998E-4</v>
      </c>
    </row>
    <row r="631" spans="10:11">
      <c r="J631" s="80">
        <v>6.3</v>
      </c>
      <c r="K631" s="80">
        <v>4.1813000000000001E-4</v>
      </c>
    </row>
    <row r="632" spans="10:11">
      <c r="J632" s="80">
        <v>6.31</v>
      </c>
      <c r="K632" s="80">
        <v>4.1609999999999998E-4</v>
      </c>
    </row>
    <row r="633" spans="10:11">
      <c r="J633" s="80">
        <v>6.32</v>
      </c>
      <c r="K633" s="80">
        <v>4.1407999999999999E-4</v>
      </c>
    </row>
    <row r="634" spans="10:11">
      <c r="J634" s="80">
        <v>6.33</v>
      </c>
      <c r="K634" s="80">
        <v>4.1208E-4</v>
      </c>
    </row>
    <row r="635" spans="10:11">
      <c r="J635" s="80">
        <v>6.34</v>
      </c>
      <c r="K635" s="80">
        <v>4.1009E-4</v>
      </c>
    </row>
    <row r="636" spans="10:11">
      <c r="J636" s="80">
        <v>6.35</v>
      </c>
      <c r="K636" s="80">
        <v>4.0810999999999999E-4</v>
      </c>
    </row>
    <row r="637" spans="10:11">
      <c r="J637" s="80">
        <v>6.36</v>
      </c>
      <c r="K637" s="80">
        <v>4.0614999999999998E-4</v>
      </c>
    </row>
    <row r="638" spans="10:11">
      <c r="J638" s="80">
        <v>6.37</v>
      </c>
      <c r="K638" s="80">
        <v>4.0420000000000001E-4</v>
      </c>
    </row>
    <row r="639" spans="10:11">
      <c r="J639" s="80">
        <v>6.38</v>
      </c>
      <c r="K639" s="80">
        <v>4.0225999999999999E-4</v>
      </c>
    </row>
    <row r="640" spans="10:11">
      <c r="J640" s="80">
        <v>6.39</v>
      </c>
      <c r="K640" s="80">
        <v>4.0033000000000001E-4</v>
      </c>
    </row>
    <row r="641" spans="10:11">
      <c r="J641" s="80">
        <v>6.4</v>
      </c>
      <c r="K641" s="80">
        <v>3.9840999999999998E-4</v>
      </c>
    </row>
    <row r="642" spans="10:11">
      <c r="J642" s="80">
        <v>6.41</v>
      </c>
      <c r="K642" s="80">
        <v>3.9650999999999998E-4</v>
      </c>
    </row>
    <row r="643" spans="10:11">
      <c r="J643" s="80">
        <v>6.42</v>
      </c>
      <c r="K643" s="80">
        <v>3.9461999999999999E-4</v>
      </c>
    </row>
    <row r="644" spans="10:11">
      <c r="J644" s="80">
        <v>6.43</v>
      </c>
      <c r="K644" s="80">
        <v>3.9273999999999998E-4</v>
      </c>
    </row>
    <row r="645" spans="10:11">
      <c r="J645" s="80">
        <v>6.44</v>
      </c>
      <c r="K645" s="80">
        <v>3.9086999999999998E-4</v>
      </c>
    </row>
    <row r="646" spans="10:11">
      <c r="J646" s="80">
        <v>6.45</v>
      </c>
      <c r="K646" s="80">
        <v>3.8902000000000001E-4</v>
      </c>
    </row>
    <row r="647" spans="10:11">
      <c r="J647" s="80">
        <v>6.46</v>
      </c>
      <c r="K647" s="80">
        <v>3.8717999999999999E-4</v>
      </c>
    </row>
    <row r="648" spans="10:11">
      <c r="J648" s="80">
        <v>6.47</v>
      </c>
      <c r="K648" s="80">
        <v>3.8534000000000002E-4</v>
      </c>
    </row>
    <row r="649" spans="10:11">
      <c r="J649" s="80">
        <v>6.48</v>
      </c>
      <c r="K649" s="80">
        <v>3.8351999999999999E-4</v>
      </c>
    </row>
    <row r="650" spans="10:11">
      <c r="J650" s="80">
        <v>6.49</v>
      </c>
      <c r="K650" s="80">
        <v>3.8171E-4</v>
      </c>
    </row>
    <row r="651" spans="10:11">
      <c r="J651" s="80">
        <v>6.5</v>
      </c>
      <c r="K651" s="80">
        <v>3.7992000000000001E-4</v>
      </c>
    </row>
    <row r="652" spans="10:11">
      <c r="J652" s="80">
        <v>6.51</v>
      </c>
      <c r="K652" s="80">
        <v>3.7813000000000001E-4</v>
      </c>
    </row>
    <row r="653" spans="10:11">
      <c r="J653" s="80">
        <v>6.52</v>
      </c>
      <c r="K653" s="80">
        <v>3.7636000000000001E-4</v>
      </c>
    </row>
    <row r="654" spans="10:11">
      <c r="J654" s="80">
        <v>6.53</v>
      </c>
      <c r="K654" s="80">
        <v>3.7459E-4</v>
      </c>
    </row>
    <row r="655" spans="10:11">
      <c r="J655" s="80">
        <v>6.54</v>
      </c>
      <c r="K655" s="80">
        <v>3.7283999999999999E-4</v>
      </c>
    </row>
    <row r="656" spans="10:11">
      <c r="J656" s="80">
        <v>6.55</v>
      </c>
      <c r="K656" s="80">
        <v>3.7110000000000002E-4</v>
      </c>
    </row>
    <row r="657" spans="10:11">
      <c r="J657" s="80">
        <v>6.56</v>
      </c>
      <c r="K657" s="80">
        <v>3.6937E-4</v>
      </c>
    </row>
    <row r="658" spans="10:11">
      <c r="J658" s="80">
        <v>6.57</v>
      </c>
      <c r="K658" s="80">
        <v>3.6764000000000002E-4</v>
      </c>
    </row>
    <row r="659" spans="10:11">
      <c r="J659" s="80">
        <v>6.58</v>
      </c>
      <c r="K659" s="80">
        <v>3.6593999999999998E-4</v>
      </c>
    </row>
    <row r="660" spans="10:11">
      <c r="J660" s="80">
        <v>6.59</v>
      </c>
      <c r="K660" s="80">
        <v>3.6424E-4</v>
      </c>
    </row>
    <row r="661" spans="10:11">
      <c r="J661" s="80">
        <v>6.6</v>
      </c>
      <c r="K661" s="80">
        <v>3.6255E-4</v>
      </c>
    </row>
    <row r="662" spans="10:11">
      <c r="J662" s="80">
        <v>6.61</v>
      </c>
      <c r="K662" s="80">
        <v>3.6087000000000001E-4</v>
      </c>
    </row>
    <row r="663" spans="10:11">
      <c r="J663" s="80">
        <v>6.62</v>
      </c>
      <c r="K663" s="80">
        <v>3.592E-4</v>
      </c>
    </row>
    <row r="664" spans="10:11">
      <c r="J664" s="80">
        <v>6.63</v>
      </c>
      <c r="K664" s="80">
        <v>3.5754E-4</v>
      </c>
    </row>
    <row r="665" spans="10:11">
      <c r="J665" s="80">
        <v>6.64</v>
      </c>
      <c r="K665" s="80">
        <v>3.5589999999999998E-4</v>
      </c>
    </row>
    <row r="666" spans="10:11">
      <c r="J666" s="80">
        <v>6.65</v>
      </c>
      <c r="K666" s="80">
        <v>3.5426000000000001E-4</v>
      </c>
    </row>
    <row r="667" spans="10:11">
      <c r="J667" s="80">
        <v>6.66</v>
      </c>
      <c r="K667" s="80">
        <v>3.5262999999999999E-4</v>
      </c>
    </row>
    <row r="668" spans="10:11">
      <c r="J668" s="80">
        <v>6.67</v>
      </c>
      <c r="K668" s="80">
        <v>3.5101000000000002E-4</v>
      </c>
    </row>
    <row r="669" spans="10:11">
      <c r="J669" s="80">
        <v>6.68</v>
      </c>
      <c r="K669" s="80">
        <v>3.4940999999999998E-4</v>
      </c>
    </row>
    <row r="670" spans="10:11">
      <c r="J670" s="80">
        <v>6.69</v>
      </c>
      <c r="K670" s="80">
        <v>3.4780999999999999E-4</v>
      </c>
    </row>
    <row r="671" spans="10:11">
      <c r="J671" s="80">
        <v>6.7</v>
      </c>
      <c r="K671" s="80">
        <v>3.4622E-4</v>
      </c>
    </row>
    <row r="672" spans="10:11">
      <c r="J672" s="80">
        <v>6.71</v>
      </c>
      <c r="K672" s="80">
        <v>3.4464000000000001E-4</v>
      </c>
    </row>
    <row r="673" spans="10:11">
      <c r="J673" s="80">
        <v>6.72</v>
      </c>
      <c r="K673" s="80">
        <v>3.4308E-4</v>
      </c>
    </row>
    <row r="674" spans="10:11">
      <c r="J674" s="80">
        <v>6.73</v>
      </c>
      <c r="K674" s="80">
        <v>3.4152E-4</v>
      </c>
    </row>
    <row r="675" spans="10:11">
      <c r="J675" s="80">
        <v>6.74</v>
      </c>
      <c r="K675" s="80">
        <v>3.3996999999999999E-4</v>
      </c>
    </row>
    <row r="676" spans="10:11">
      <c r="J676" s="80">
        <v>6.75</v>
      </c>
      <c r="K676" s="80">
        <v>3.3843000000000002E-4</v>
      </c>
    </row>
    <row r="677" spans="10:11">
      <c r="J677" s="80">
        <v>6.76</v>
      </c>
      <c r="K677" s="80">
        <v>3.369E-4</v>
      </c>
    </row>
    <row r="678" spans="10:11">
      <c r="J678" s="80">
        <v>6.77</v>
      </c>
      <c r="K678" s="80">
        <v>3.3537999999999998E-4</v>
      </c>
    </row>
    <row r="679" spans="10:11">
      <c r="J679" s="80">
        <v>6.78</v>
      </c>
      <c r="K679" s="80">
        <v>3.3386000000000001E-4</v>
      </c>
    </row>
    <row r="680" spans="10:11">
      <c r="J680" s="80">
        <v>6.79</v>
      </c>
      <c r="K680" s="80">
        <v>3.3236000000000002E-4</v>
      </c>
    </row>
    <row r="681" spans="10:11">
      <c r="J681" s="80">
        <v>6.8</v>
      </c>
      <c r="K681" s="80">
        <v>3.3086999999999998E-4</v>
      </c>
    </row>
    <row r="682" spans="10:11">
      <c r="J682" s="80">
        <v>6.81</v>
      </c>
      <c r="K682" s="80">
        <v>3.2937999999999999E-4</v>
      </c>
    </row>
    <row r="683" spans="10:11">
      <c r="J683" s="80">
        <v>6.82</v>
      </c>
      <c r="K683" s="80">
        <v>3.2791E-4</v>
      </c>
    </row>
    <row r="684" spans="10:11">
      <c r="J684" s="80">
        <v>6.83</v>
      </c>
      <c r="K684" s="80">
        <v>3.2644E-4</v>
      </c>
    </row>
    <row r="685" spans="10:11">
      <c r="J685" s="80">
        <v>6.84</v>
      </c>
      <c r="K685" s="80">
        <v>3.2498E-4</v>
      </c>
    </row>
    <row r="686" spans="10:11">
      <c r="J686" s="80">
        <v>6.85</v>
      </c>
      <c r="K686" s="80">
        <v>3.2352999999999999E-4</v>
      </c>
    </row>
    <row r="687" spans="10:11">
      <c r="J687" s="80">
        <v>6.86</v>
      </c>
      <c r="K687" s="80">
        <v>3.2208999999999997E-4</v>
      </c>
    </row>
    <row r="688" spans="10:11">
      <c r="J688" s="80">
        <v>6.87</v>
      </c>
      <c r="K688" s="80">
        <v>3.2066000000000001E-4</v>
      </c>
    </row>
    <row r="689" spans="10:11">
      <c r="J689" s="80">
        <v>6.88</v>
      </c>
      <c r="K689" s="80">
        <v>3.1922999999999999E-4</v>
      </c>
    </row>
    <row r="690" spans="10:11">
      <c r="J690" s="80">
        <v>6.89</v>
      </c>
      <c r="K690" s="80">
        <v>3.1782000000000002E-4</v>
      </c>
    </row>
    <row r="691" spans="10:11">
      <c r="J691" s="80">
        <v>6.9</v>
      </c>
      <c r="K691" s="80">
        <v>3.1640999999999999E-4</v>
      </c>
    </row>
    <row r="692" spans="10:11">
      <c r="J692" s="80">
        <v>6.91</v>
      </c>
      <c r="K692" s="80">
        <v>3.1501000000000001E-4</v>
      </c>
    </row>
    <row r="693" spans="10:11">
      <c r="J693" s="80">
        <v>6.92</v>
      </c>
      <c r="K693" s="80">
        <v>3.1362000000000002E-4</v>
      </c>
    </row>
    <row r="694" spans="10:11">
      <c r="J694" s="80">
        <v>6.93</v>
      </c>
      <c r="K694" s="80">
        <v>3.1223999999999998E-4</v>
      </c>
    </row>
    <row r="695" spans="10:11">
      <c r="J695" s="80">
        <v>6.94</v>
      </c>
      <c r="K695" s="80">
        <v>3.1086999999999998E-4</v>
      </c>
    </row>
    <row r="696" spans="10:11">
      <c r="J696" s="80">
        <v>6.95</v>
      </c>
      <c r="K696" s="80">
        <v>3.0949999999999999E-4</v>
      </c>
    </row>
    <row r="697" spans="10:11">
      <c r="J697" s="80">
        <v>6.96</v>
      </c>
      <c r="K697" s="80">
        <v>3.0813999999999999E-4</v>
      </c>
    </row>
    <row r="698" spans="10:11">
      <c r="J698" s="80">
        <v>6.97</v>
      </c>
      <c r="K698" s="80">
        <v>3.0678999999999998E-4</v>
      </c>
    </row>
    <row r="699" spans="10:11">
      <c r="J699" s="80">
        <v>6.98</v>
      </c>
      <c r="K699" s="80">
        <v>3.0545000000000002E-4</v>
      </c>
    </row>
    <row r="700" spans="10:11">
      <c r="J700" s="80">
        <v>6.99</v>
      </c>
      <c r="K700" s="80">
        <v>3.0412000000000001E-4</v>
      </c>
    </row>
    <row r="701" spans="10:11">
      <c r="J701" s="80">
        <v>7</v>
      </c>
      <c r="K701" s="80">
        <v>3.0278999999999999E-4</v>
      </c>
    </row>
    <row r="702" spans="10:11">
      <c r="J702" s="80">
        <v>7.01</v>
      </c>
      <c r="K702" s="80">
        <v>3.0147000000000003E-4</v>
      </c>
    </row>
    <row r="703" spans="10:11">
      <c r="J703" s="80">
        <v>7.02</v>
      </c>
      <c r="K703" s="80">
        <v>3.0016E-4</v>
      </c>
    </row>
    <row r="704" spans="10:11">
      <c r="J704" s="80">
        <v>7.03</v>
      </c>
      <c r="K704" s="80">
        <v>2.9886000000000002E-4</v>
      </c>
    </row>
    <row r="705" spans="10:11">
      <c r="J705" s="80">
        <v>7.04</v>
      </c>
      <c r="K705" s="80">
        <v>2.9756999999999999E-4</v>
      </c>
    </row>
    <row r="706" spans="10:11">
      <c r="J706" s="80">
        <v>7.05</v>
      </c>
      <c r="K706" s="80">
        <v>2.9628E-4</v>
      </c>
    </row>
    <row r="707" spans="10:11">
      <c r="J707" s="80">
        <v>7.06</v>
      </c>
      <c r="K707" s="80">
        <v>2.9500000000000001E-4</v>
      </c>
    </row>
    <row r="708" spans="10:11">
      <c r="J708" s="80">
        <v>7.07</v>
      </c>
      <c r="K708" s="80">
        <v>2.9373000000000002E-4</v>
      </c>
    </row>
    <row r="709" spans="10:11">
      <c r="J709" s="80">
        <v>7.08</v>
      </c>
      <c r="K709" s="80">
        <v>2.9245999999999997E-4</v>
      </c>
    </row>
    <row r="710" spans="10:11">
      <c r="J710" s="80">
        <v>7.09</v>
      </c>
      <c r="K710" s="80">
        <v>2.9119999999999998E-4</v>
      </c>
    </row>
    <row r="711" spans="10:11">
      <c r="J711" s="80">
        <v>7.1</v>
      </c>
      <c r="K711" s="80">
        <v>2.8994999999999997E-4</v>
      </c>
    </row>
    <row r="712" spans="10:11">
      <c r="J712" s="80">
        <v>7.11</v>
      </c>
      <c r="K712" s="80">
        <v>2.8871000000000002E-4</v>
      </c>
    </row>
    <row r="713" spans="10:11">
      <c r="J713" s="80">
        <v>7.12</v>
      </c>
      <c r="K713" s="80">
        <v>2.8747000000000001E-4</v>
      </c>
    </row>
    <row r="714" spans="10:11">
      <c r="J714" s="80">
        <v>7.13</v>
      </c>
      <c r="K714" s="80">
        <v>2.8624E-4</v>
      </c>
    </row>
    <row r="715" spans="10:11">
      <c r="J715" s="80">
        <v>7.14</v>
      </c>
      <c r="K715" s="80">
        <v>2.8501999999999998E-4</v>
      </c>
    </row>
    <row r="716" spans="10:11">
      <c r="J716" s="80">
        <v>7.15</v>
      </c>
      <c r="K716" s="80">
        <v>2.8381000000000001E-4</v>
      </c>
    </row>
    <row r="717" spans="10:11">
      <c r="J717" s="80">
        <v>7.16</v>
      </c>
      <c r="K717" s="80">
        <v>2.8259999999999998E-4</v>
      </c>
    </row>
    <row r="718" spans="10:11">
      <c r="J718" s="80">
        <v>7.17</v>
      </c>
      <c r="K718" s="80">
        <v>2.8140000000000001E-4</v>
      </c>
    </row>
    <row r="719" spans="10:11">
      <c r="J719" s="80">
        <v>7.18</v>
      </c>
      <c r="K719" s="80">
        <v>2.8019999999999998E-4</v>
      </c>
    </row>
    <row r="720" spans="10:11">
      <c r="J720" s="80">
        <v>7.19</v>
      </c>
      <c r="K720" s="80">
        <v>2.7902E-4</v>
      </c>
    </row>
    <row r="721" spans="10:11">
      <c r="J721" s="80">
        <v>7.2</v>
      </c>
      <c r="K721" s="80">
        <v>2.7784000000000001E-4</v>
      </c>
    </row>
    <row r="722" spans="10:11">
      <c r="J722" s="80">
        <v>7.21</v>
      </c>
      <c r="K722" s="80">
        <v>2.7666000000000002E-4</v>
      </c>
    </row>
    <row r="723" spans="10:11">
      <c r="J723" s="80">
        <v>7.22</v>
      </c>
      <c r="K723" s="80">
        <v>2.7548999999999998E-4</v>
      </c>
    </row>
    <row r="724" spans="10:11">
      <c r="J724" s="80">
        <v>7.23</v>
      </c>
      <c r="K724" s="80">
        <v>2.7432999999999998E-4</v>
      </c>
    </row>
    <row r="725" spans="10:11">
      <c r="J725" s="80">
        <v>7.24</v>
      </c>
      <c r="K725" s="80">
        <v>2.7317999999999998E-4</v>
      </c>
    </row>
    <row r="726" spans="10:11">
      <c r="J726" s="80">
        <v>7.25</v>
      </c>
      <c r="K726" s="80">
        <v>2.7202999999999998E-4</v>
      </c>
    </row>
    <row r="727" spans="10:11">
      <c r="J727" s="80">
        <v>7.26</v>
      </c>
      <c r="K727" s="80">
        <v>2.7088999999999998E-4</v>
      </c>
    </row>
    <row r="728" spans="10:11">
      <c r="J728" s="80">
        <v>7.27</v>
      </c>
      <c r="K728" s="80">
        <v>2.6976000000000002E-4</v>
      </c>
    </row>
    <row r="729" spans="10:11">
      <c r="J729" s="80">
        <v>7.28</v>
      </c>
      <c r="K729" s="80">
        <v>2.6863000000000001E-4</v>
      </c>
    </row>
    <row r="730" spans="10:11">
      <c r="J730" s="80">
        <v>7.29</v>
      </c>
      <c r="K730" s="80">
        <v>2.6750999999999999E-4</v>
      </c>
    </row>
    <row r="731" spans="10:11">
      <c r="J731" s="80">
        <v>7.3</v>
      </c>
      <c r="K731" s="80">
        <v>2.6638999999999998E-4</v>
      </c>
    </row>
    <row r="732" spans="10:11">
      <c r="J732" s="80">
        <v>7.31</v>
      </c>
      <c r="K732" s="80">
        <v>2.6529E-4</v>
      </c>
    </row>
    <row r="733" spans="10:11">
      <c r="J733" s="80">
        <v>7.32</v>
      </c>
      <c r="K733" s="80">
        <v>2.6417999999999998E-4</v>
      </c>
    </row>
    <row r="734" spans="10:11">
      <c r="J734" s="80">
        <v>7.33</v>
      </c>
      <c r="K734" s="80">
        <v>2.6309E-4</v>
      </c>
    </row>
    <row r="735" spans="10:11">
      <c r="J735" s="80">
        <v>7.34</v>
      </c>
      <c r="K735" s="80">
        <v>2.6200000000000003E-4</v>
      </c>
    </row>
    <row r="736" spans="10:11">
      <c r="J736" s="80">
        <v>7.35</v>
      </c>
      <c r="K736" s="80">
        <v>2.6090999999999999E-4</v>
      </c>
    </row>
    <row r="737" spans="10:11">
      <c r="J737" s="80">
        <v>7.36</v>
      </c>
      <c r="K737" s="80">
        <v>2.5983000000000001E-4</v>
      </c>
    </row>
    <row r="738" spans="10:11">
      <c r="J738" s="80">
        <v>7.37</v>
      </c>
      <c r="K738" s="80">
        <v>2.5876000000000002E-4</v>
      </c>
    </row>
    <row r="739" spans="10:11">
      <c r="J739" s="80">
        <v>7.38</v>
      </c>
      <c r="K739" s="80">
        <v>2.5769999999999998E-4</v>
      </c>
    </row>
    <row r="740" spans="10:11">
      <c r="J740" s="80">
        <v>7.39</v>
      </c>
      <c r="K740" s="80">
        <v>2.5663999999999998E-4</v>
      </c>
    </row>
    <row r="741" spans="10:11">
      <c r="J741" s="80">
        <v>7.4</v>
      </c>
      <c r="K741" s="80">
        <v>2.5557999999999999E-4</v>
      </c>
    </row>
    <row r="742" spans="10:11">
      <c r="J742" s="80">
        <v>7.41</v>
      </c>
      <c r="K742" s="80">
        <v>2.5452999999999999E-4</v>
      </c>
    </row>
    <row r="743" spans="10:11">
      <c r="J743" s="80">
        <v>7.42</v>
      </c>
      <c r="K743" s="80">
        <v>2.5348999999999999E-4</v>
      </c>
    </row>
    <row r="744" spans="10:11">
      <c r="J744" s="80">
        <v>7.43</v>
      </c>
      <c r="K744" s="80">
        <v>2.5244999999999998E-4</v>
      </c>
    </row>
    <row r="745" spans="10:11">
      <c r="J745" s="80">
        <v>7.44</v>
      </c>
      <c r="K745" s="80">
        <v>2.5141999999999997E-4</v>
      </c>
    </row>
    <row r="746" spans="10:11">
      <c r="J746" s="80">
        <v>7.45</v>
      </c>
      <c r="K746" s="80">
        <v>2.5040000000000001E-4</v>
      </c>
    </row>
    <row r="747" spans="10:11">
      <c r="J747" s="80">
        <v>7.46</v>
      </c>
      <c r="K747" s="80">
        <v>2.4938E-4</v>
      </c>
    </row>
    <row r="748" spans="10:11">
      <c r="J748" s="80">
        <v>7.47</v>
      </c>
      <c r="K748" s="80">
        <v>2.4835999999999999E-4</v>
      </c>
    </row>
    <row r="749" spans="10:11">
      <c r="J749" s="80">
        <v>7.48</v>
      </c>
      <c r="K749" s="80">
        <v>2.4736000000000002E-4</v>
      </c>
    </row>
    <row r="750" spans="10:11">
      <c r="J750" s="80">
        <v>7.49</v>
      </c>
      <c r="K750" s="80">
        <v>2.4635E-4</v>
      </c>
    </row>
    <row r="751" spans="10:11">
      <c r="J751" s="80">
        <v>7.5</v>
      </c>
      <c r="K751" s="80">
        <v>2.4536000000000002E-4</v>
      </c>
    </row>
    <row r="752" spans="10:11">
      <c r="J752" s="80">
        <v>7.51</v>
      </c>
      <c r="K752" s="80">
        <v>2.4436E-4</v>
      </c>
    </row>
    <row r="753" spans="10:11">
      <c r="J753" s="80">
        <v>7.52</v>
      </c>
      <c r="K753" s="80">
        <v>2.4337999999999999E-4</v>
      </c>
    </row>
    <row r="754" spans="10:11">
      <c r="J754" s="80">
        <v>7.53</v>
      </c>
      <c r="K754" s="80">
        <v>2.4240000000000001E-4</v>
      </c>
    </row>
    <row r="755" spans="10:11">
      <c r="J755" s="80">
        <v>7.54</v>
      </c>
      <c r="K755" s="80">
        <v>2.4142E-4</v>
      </c>
    </row>
    <row r="756" spans="10:11">
      <c r="J756" s="80">
        <v>7.55</v>
      </c>
      <c r="K756" s="80">
        <v>2.4044999999999999E-4</v>
      </c>
    </row>
    <row r="757" spans="10:11">
      <c r="J757" s="80">
        <v>7.56</v>
      </c>
      <c r="K757" s="80">
        <v>2.3949E-4</v>
      </c>
    </row>
    <row r="758" spans="10:11">
      <c r="J758" s="80">
        <v>7.57</v>
      </c>
      <c r="K758" s="80">
        <v>2.3853000000000001E-4</v>
      </c>
    </row>
    <row r="759" spans="10:11">
      <c r="J759" s="80">
        <v>7.58</v>
      </c>
      <c r="K759" s="80">
        <v>2.3756999999999999E-4</v>
      </c>
    </row>
    <row r="760" spans="10:11">
      <c r="J760" s="80">
        <v>7.59</v>
      </c>
      <c r="K760" s="80">
        <v>2.3661999999999999E-4</v>
      </c>
    </row>
    <row r="761" spans="10:11">
      <c r="J761" s="80">
        <v>7.6</v>
      </c>
      <c r="K761" s="80">
        <v>2.3567999999999999E-4</v>
      </c>
    </row>
    <row r="762" spans="10:11">
      <c r="J762" s="80">
        <v>7.61</v>
      </c>
      <c r="K762" s="80">
        <v>2.3473999999999999E-4</v>
      </c>
    </row>
    <row r="763" spans="10:11">
      <c r="J763" s="80">
        <v>7.62</v>
      </c>
      <c r="K763" s="80">
        <v>2.3381000000000001E-4</v>
      </c>
    </row>
    <row r="764" spans="10:11">
      <c r="J764" s="80">
        <v>7.63</v>
      </c>
      <c r="K764" s="80">
        <v>2.3288000000000001E-4</v>
      </c>
    </row>
    <row r="765" spans="10:11">
      <c r="J765" s="80">
        <v>7.64</v>
      </c>
      <c r="K765" s="80">
        <v>2.3195E-4</v>
      </c>
    </row>
    <row r="766" spans="10:11">
      <c r="J766" s="80">
        <v>7.65</v>
      </c>
      <c r="K766" s="80">
        <v>2.3104000000000001E-4</v>
      </c>
    </row>
    <row r="767" spans="10:11">
      <c r="J767" s="80">
        <v>7.66</v>
      </c>
      <c r="K767" s="80">
        <v>2.3012E-4</v>
      </c>
    </row>
    <row r="768" spans="10:11">
      <c r="J768" s="80">
        <v>7.67</v>
      </c>
      <c r="K768" s="80">
        <v>2.2921000000000001E-4</v>
      </c>
    </row>
    <row r="769" spans="10:11">
      <c r="J769" s="80">
        <v>7.68</v>
      </c>
      <c r="K769" s="80">
        <v>2.2830999999999999E-4</v>
      </c>
    </row>
    <row r="770" spans="10:11">
      <c r="J770" s="80">
        <v>7.69</v>
      </c>
      <c r="K770" s="80">
        <v>2.2740999999999999E-4</v>
      </c>
    </row>
    <row r="771" spans="10:11">
      <c r="J771" s="80">
        <v>7.7</v>
      </c>
      <c r="K771" s="80">
        <v>2.2651999999999999E-4</v>
      </c>
    </row>
    <row r="772" spans="10:11">
      <c r="J772" s="80">
        <v>7.71</v>
      </c>
      <c r="K772" s="80">
        <v>2.2562999999999999E-4</v>
      </c>
    </row>
    <row r="773" spans="10:11">
      <c r="J773" s="80">
        <v>7.72</v>
      </c>
      <c r="K773" s="80">
        <v>2.2473999999999999E-4</v>
      </c>
    </row>
    <row r="774" spans="10:11">
      <c r="J774" s="80">
        <v>7.73</v>
      </c>
      <c r="K774" s="80">
        <v>2.2385999999999999E-4</v>
      </c>
    </row>
    <row r="775" spans="10:11">
      <c r="J775" s="80">
        <v>7.74</v>
      </c>
      <c r="K775" s="80">
        <v>2.2299E-4</v>
      </c>
    </row>
    <row r="776" spans="10:11">
      <c r="J776" s="80">
        <v>7.75</v>
      </c>
      <c r="K776" s="80">
        <v>2.2211999999999999E-4</v>
      </c>
    </row>
    <row r="777" spans="10:11">
      <c r="J777" s="80">
        <v>7.76</v>
      </c>
      <c r="K777" s="80">
        <v>2.2125000000000001E-4</v>
      </c>
    </row>
    <row r="778" spans="10:11">
      <c r="J778" s="80">
        <v>7.77</v>
      </c>
      <c r="K778" s="80">
        <v>2.2039E-4</v>
      </c>
    </row>
    <row r="779" spans="10:11">
      <c r="J779" s="80">
        <v>7.78</v>
      </c>
      <c r="K779" s="80">
        <v>2.1953000000000001E-4</v>
      </c>
    </row>
    <row r="780" spans="10:11">
      <c r="J780" s="80">
        <v>7.79</v>
      </c>
      <c r="K780" s="80">
        <v>2.1867999999999999E-4</v>
      </c>
    </row>
    <row r="781" spans="10:11">
      <c r="J781" s="80">
        <v>7.8</v>
      </c>
      <c r="K781" s="80">
        <v>2.1782999999999999E-4</v>
      </c>
    </row>
    <row r="782" spans="10:11">
      <c r="J782" s="80">
        <v>7.81</v>
      </c>
      <c r="K782" s="80">
        <v>2.1698999999999999E-4</v>
      </c>
    </row>
    <row r="783" spans="10:11">
      <c r="J783" s="80">
        <v>7.82</v>
      </c>
      <c r="K783" s="80">
        <v>2.1615E-4</v>
      </c>
    </row>
    <row r="784" spans="10:11">
      <c r="J784" s="80">
        <v>7.83</v>
      </c>
      <c r="K784" s="80">
        <v>2.1531E-4</v>
      </c>
    </row>
    <row r="785" spans="10:11">
      <c r="J785" s="80">
        <v>7.84</v>
      </c>
      <c r="K785" s="80">
        <v>2.1447999999999999E-4</v>
      </c>
    </row>
    <row r="786" spans="10:11">
      <c r="J786" s="80">
        <v>7.85</v>
      </c>
      <c r="K786" s="80">
        <v>2.1366000000000001E-4</v>
      </c>
    </row>
    <row r="787" spans="10:11">
      <c r="J787" s="80">
        <v>7.86</v>
      </c>
      <c r="K787" s="80">
        <v>2.1284E-4</v>
      </c>
    </row>
    <row r="788" spans="10:11">
      <c r="J788" s="80">
        <v>7.87</v>
      </c>
      <c r="K788" s="80">
        <v>2.1201999999999999E-4</v>
      </c>
    </row>
    <row r="789" spans="10:11">
      <c r="J789" s="80">
        <v>7.88</v>
      </c>
      <c r="K789" s="80">
        <v>2.1121000000000001E-4</v>
      </c>
    </row>
    <row r="790" spans="10:11">
      <c r="J790" s="80">
        <v>7.89</v>
      </c>
      <c r="K790" s="80">
        <v>2.1039999999999999E-4</v>
      </c>
    </row>
    <row r="791" spans="10:11">
      <c r="J791" s="80">
        <v>7.9</v>
      </c>
      <c r="K791" s="80">
        <v>2.0959E-4</v>
      </c>
    </row>
    <row r="792" spans="10:11">
      <c r="J792" s="80">
        <v>7.91</v>
      </c>
      <c r="K792" s="80">
        <v>2.0879000000000001E-4</v>
      </c>
    </row>
    <row r="793" spans="10:11">
      <c r="J793" s="80">
        <v>7.92</v>
      </c>
      <c r="K793" s="80">
        <v>2.0799999999999999E-4</v>
      </c>
    </row>
    <row r="794" spans="10:11">
      <c r="J794" s="80">
        <v>7.93</v>
      </c>
      <c r="K794" s="80">
        <v>2.0720999999999999E-4</v>
      </c>
    </row>
    <row r="795" spans="10:11">
      <c r="J795" s="80">
        <v>7.94</v>
      </c>
      <c r="K795" s="80">
        <v>2.0641999999999999E-4</v>
      </c>
    </row>
    <row r="796" spans="10:11">
      <c r="J796" s="80">
        <v>7.95</v>
      </c>
      <c r="K796" s="80">
        <v>2.0563999999999999E-4</v>
      </c>
    </row>
    <row r="797" spans="10:11">
      <c r="J797" s="80">
        <v>7.96</v>
      </c>
      <c r="K797" s="80">
        <v>2.0485999999999999E-4</v>
      </c>
    </row>
    <row r="798" spans="10:11">
      <c r="J798" s="80">
        <v>7.97</v>
      </c>
      <c r="K798" s="80">
        <v>2.0408000000000001E-4</v>
      </c>
    </row>
    <row r="799" spans="10:11">
      <c r="J799" s="80">
        <v>7.98</v>
      </c>
      <c r="K799" s="80">
        <v>2.0331E-4</v>
      </c>
    </row>
    <row r="800" spans="10:11">
      <c r="J800" s="80">
        <v>7.99</v>
      </c>
      <c r="K800" s="80">
        <v>2.0254E-4</v>
      </c>
    </row>
    <row r="801" spans="10:11">
      <c r="J801" s="80">
        <v>8</v>
      </c>
      <c r="K801" s="80">
        <v>2.0178000000000001E-4</v>
      </c>
    </row>
    <row r="802" spans="10:11">
      <c r="J802" s="80">
        <v>8.01</v>
      </c>
      <c r="K802" s="80">
        <v>2.0102E-4</v>
      </c>
    </row>
    <row r="803" spans="10:11">
      <c r="J803" s="80">
        <v>8.02</v>
      </c>
      <c r="K803" s="80">
        <v>2.0026000000000001E-4</v>
      </c>
    </row>
    <row r="804" spans="10:11">
      <c r="J804" s="80">
        <v>8.0299999999999994</v>
      </c>
      <c r="K804" s="80">
        <v>1.9950999999999999E-4</v>
      </c>
    </row>
    <row r="805" spans="10:11">
      <c r="J805" s="80">
        <v>8.0399999999999991</v>
      </c>
      <c r="K805" s="80">
        <v>1.9876E-4</v>
      </c>
    </row>
    <row r="806" spans="10:11">
      <c r="J806" s="80">
        <v>8.0500000000000007</v>
      </c>
      <c r="K806" s="80">
        <v>1.9802E-4</v>
      </c>
    </row>
    <row r="807" spans="10:11">
      <c r="J807" s="80">
        <v>8.06</v>
      </c>
      <c r="K807" s="80">
        <v>1.9728000000000001E-4</v>
      </c>
    </row>
    <row r="808" spans="10:11">
      <c r="J808" s="80">
        <v>8.07</v>
      </c>
      <c r="K808" s="80">
        <v>1.9654000000000001E-4</v>
      </c>
    </row>
    <row r="809" spans="10:11">
      <c r="J809" s="80">
        <v>8.08</v>
      </c>
      <c r="K809" s="80">
        <v>1.9581000000000001E-4</v>
      </c>
    </row>
    <row r="810" spans="10:11">
      <c r="J810" s="80">
        <v>8.09</v>
      </c>
      <c r="K810" s="80">
        <v>1.9508000000000001E-4</v>
      </c>
    </row>
    <row r="811" spans="10:11">
      <c r="J811" s="80">
        <v>8.1</v>
      </c>
      <c r="K811" s="80">
        <v>1.9436E-4</v>
      </c>
    </row>
    <row r="812" spans="10:11">
      <c r="J812" s="80">
        <v>8.11</v>
      </c>
      <c r="K812" s="80">
        <v>1.9363E-4</v>
      </c>
    </row>
    <row r="813" spans="10:11">
      <c r="J813" s="80">
        <v>8.1199999999999992</v>
      </c>
      <c r="K813" s="80">
        <v>1.9291999999999999E-4</v>
      </c>
    </row>
    <row r="814" spans="10:11">
      <c r="J814" s="80">
        <v>8.1300000000000008</v>
      </c>
      <c r="K814" s="80">
        <v>1.9220000000000001E-4</v>
      </c>
    </row>
    <row r="815" spans="10:11">
      <c r="J815" s="80">
        <v>8.14</v>
      </c>
      <c r="K815" s="80">
        <v>1.9149E-4</v>
      </c>
    </row>
    <row r="816" spans="10:11">
      <c r="J816" s="80">
        <v>8.15</v>
      </c>
      <c r="K816" s="80">
        <v>1.9078000000000001E-4</v>
      </c>
    </row>
    <row r="817" spans="10:11">
      <c r="J817" s="80">
        <v>8.16</v>
      </c>
      <c r="K817" s="80">
        <v>1.9008E-4</v>
      </c>
    </row>
    <row r="818" spans="10:11">
      <c r="J818" s="80">
        <v>8.17</v>
      </c>
      <c r="K818" s="80">
        <v>1.8938000000000001E-4</v>
      </c>
    </row>
    <row r="819" spans="10:11">
      <c r="J819" s="80">
        <v>8.18</v>
      </c>
      <c r="K819" s="80">
        <v>1.8869000000000001E-4</v>
      </c>
    </row>
    <row r="820" spans="10:11">
      <c r="J820" s="80">
        <v>8.19</v>
      </c>
      <c r="K820" s="80">
        <v>1.8798999999999999E-4</v>
      </c>
    </row>
    <row r="821" spans="10:11">
      <c r="J821" s="80">
        <v>8.1999999999999993</v>
      </c>
      <c r="K821" s="80">
        <v>1.873E-4</v>
      </c>
    </row>
    <row r="822" spans="10:11">
      <c r="J822" s="80">
        <v>8.2100000000000009</v>
      </c>
      <c r="K822" s="80">
        <v>1.8662E-4</v>
      </c>
    </row>
    <row r="823" spans="10:11">
      <c r="J823" s="80">
        <v>8.2200000000000006</v>
      </c>
      <c r="K823" s="80">
        <v>1.8593E-4</v>
      </c>
    </row>
    <row r="824" spans="10:11">
      <c r="J824" s="80">
        <v>8.23</v>
      </c>
      <c r="K824" s="80">
        <v>1.8526E-4</v>
      </c>
    </row>
    <row r="825" spans="10:11">
      <c r="J825" s="80">
        <v>8.24</v>
      </c>
      <c r="K825" s="80">
        <v>1.8458E-4</v>
      </c>
    </row>
    <row r="826" spans="10:11">
      <c r="J826" s="80">
        <v>8.25</v>
      </c>
      <c r="K826" s="80">
        <v>1.8390999999999999E-4</v>
      </c>
    </row>
    <row r="827" spans="10:11">
      <c r="J827" s="80">
        <v>8.26</v>
      </c>
      <c r="K827" s="80">
        <v>1.8323999999999999E-4</v>
      </c>
    </row>
    <row r="828" spans="10:11">
      <c r="J828" s="80">
        <v>8.27</v>
      </c>
      <c r="K828" s="80">
        <v>1.8257000000000001E-4</v>
      </c>
    </row>
    <row r="829" spans="10:11">
      <c r="J829" s="80">
        <v>8.2799999999999994</v>
      </c>
      <c r="K829" s="80">
        <v>1.8191E-4</v>
      </c>
    </row>
    <row r="830" spans="10:11">
      <c r="J830" s="80">
        <v>8.2899999999999991</v>
      </c>
      <c r="K830" s="80">
        <v>1.8124999999999999E-4</v>
      </c>
    </row>
    <row r="831" spans="10:11">
      <c r="J831" s="80">
        <v>8.3000000000000007</v>
      </c>
      <c r="K831" s="80">
        <v>1.806E-4</v>
      </c>
    </row>
    <row r="832" spans="10:11">
      <c r="J832" s="80">
        <v>8.31</v>
      </c>
      <c r="K832" s="80">
        <v>1.7995000000000001E-4</v>
      </c>
    </row>
    <row r="833" spans="10:11">
      <c r="J833" s="80">
        <v>8.32</v>
      </c>
      <c r="K833" s="80">
        <v>1.7929999999999999E-4</v>
      </c>
    </row>
    <row r="834" spans="10:11">
      <c r="J834" s="80">
        <v>8.33</v>
      </c>
      <c r="K834" s="80">
        <v>1.7865000000000001E-4</v>
      </c>
    </row>
    <row r="835" spans="10:11">
      <c r="J835" s="80">
        <v>8.34</v>
      </c>
      <c r="K835" s="80">
        <v>1.7801000000000001E-4</v>
      </c>
    </row>
    <row r="836" spans="10:11">
      <c r="J836" s="80">
        <v>8.35</v>
      </c>
      <c r="K836" s="80">
        <v>1.7736999999999999E-4</v>
      </c>
    </row>
    <row r="837" spans="10:11">
      <c r="J837" s="80">
        <v>8.36</v>
      </c>
      <c r="K837" s="80">
        <v>1.7673E-4</v>
      </c>
    </row>
    <row r="838" spans="10:11">
      <c r="J838" s="80">
        <v>8.3699999999999992</v>
      </c>
      <c r="K838" s="80">
        <v>1.761E-4</v>
      </c>
    </row>
    <row r="839" spans="10:11">
      <c r="J839" s="80">
        <v>8.3800000000000008</v>
      </c>
      <c r="K839" s="80">
        <v>1.7547E-4</v>
      </c>
    </row>
    <row r="840" spans="10:11">
      <c r="J840" s="80">
        <v>8.39</v>
      </c>
      <c r="K840" s="80">
        <v>1.7484E-4</v>
      </c>
    </row>
    <row r="841" spans="10:11">
      <c r="J841" s="80">
        <v>8.4</v>
      </c>
      <c r="K841" s="80">
        <v>1.7422E-4</v>
      </c>
    </row>
    <row r="842" spans="10:11">
      <c r="J842" s="80">
        <v>8.41</v>
      </c>
      <c r="K842" s="80">
        <v>1.7359999999999999E-4</v>
      </c>
    </row>
    <row r="843" spans="10:11">
      <c r="J843" s="80">
        <v>8.42</v>
      </c>
      <c r="K843" s="80">
        <v>1.7297999999999999E-4</v>
      </c>
    </row>
    <row r="844" spans="10:11">
      <c r="J844" s="80">
        <v>8.43</v>
      </c>
      <c r="K844" s="80">
        <v>1.7236000000000001E-4</v>
      </c>
    </row>
    <row r="845" spans="10:11">
      <c r="J845" s="80">
        <v>8.44</v>
      </c>
      <c r="K845" s="80">
        <v>1.7175E-4</v>
      </c>
    </row>
    <row r="846" spans="10:11">
      <c r="J846" s="80">
        <v>8.4499999999999993</v>
      </c>
      <c r="K846" s="80">
        <v>1.7113999999999999E-4</v>
      </c>
    </row>
    <row r="847" spans="10:11">
      <c r="J847" s="80">
        <v>8.4600000000000009</v>
      </c>
      <c r="K847" s="80">
        <v>1.7054E-4</v>
      </c>
    </row>
    <row r="848" spans="10:11">
      <c r="J848" s="80">
        <v>8.4700000000000006</v>
      </c>
      <c r="K848" s="80">
        <v>1.6993999999999999E-4</v>
      </c>
    </row>
    <row r="849" spans="10:11">
      <c r="J849" s="80">
        <v>8.48</v>
      </c>
      <c r="K849" s="80">
        <v>1.6934E-4</v>
      </c>
    </row>
    <row r="850" spans="10:11">
      <c r="J850" s="80">
        <v>8.49</v>
      </c>
      <c r="K850" s="80">
        <v>1.6873999999999999E-4</v>
      </c>
    </row>
    <row r="851" spans="10:11">
      <c r="J851" s="80">
        <v>8.5</v>
      </c>
      <c r="K851" s="80">
        <v>1.6814E-4</v>
      </c>
    </row>
    <row r="852" spans="10:11">
      <c r="J852" s="80">
        <v>8.51</v>
      </c>
      <c r="K852" s="80">
        <v>1.6755000000000001E-4</v>
      </c>
    </row>
    <row r="853" spans="10:11">
      <c r="J853" s="80">
        <v>8.52</v>
      </c>
      <c r="K853" s="80">
        <v>1.6695999999999999E-4</v>
      </c>
    </row>
    <row r="854" spans="10:11">
      <c r="J854" s="80">
        <v>8.5299999999999994</v>
      </c>
      <c r="K854" s="80">
        <v>1.6637999999999999E-4</v>
      </c>
    </row>
    <row r="855" spans="10:11">
      <c r="J855" s="80">
        <v>8.5399999999999991</v>
      </c>
      <c r="K855" s="80">
        <v>1.6579999999999999E-4</v>
      </c>
    </row>
    <row r="856" spans="10:11">
      <c r="J856" s="80">
        <v>8.5500000000000007</v>
      </c>
      <c r="K856" s="80">
        <v>1.6521999999999999E-4</v>
      </c>
    </row>
    <row r="857" spans="10:11">
      <c r="J857" s="80">
        <v>8.56</v>
      </c>
      <c r="K857" s="80">
        <v>1.6464E-4</v>
      </c>
    </row>
    <row r="858" spans="10:11">
      <c r="J858" s="80">
        <v>8.57</v>
      </c>
      <c r="K858" s="80">
        <v>1.6406999999999999E-4</v>
      </c>
    </row>
    <row r="859" spans="10:11">
      <c r="J859" s="80">
        <v>8.58</v>
      </c>
      <c r="K859" s="80">
        <v>1.6348999999999999E-4</v>
      </c>
    </row>
    <row r="860" spans="10:11">
      <c r="J860" s="80">
        <v>8.59</v>
      </c>
      <c r="K860" s="80">
        <v>1.6291999999999999E-4</v>
      </c>
    </row>
    <row r="861" spans="10:11">
      <c r="J861" s="80">
        <v>8.6</v>
      </c>
      <c r="K861" s="80">
        <v>1.6236000000000001E-4</v>
      </c>
    </row>
    <row r="862" spans="10:11">
      <c r="J862" s="80">
        <v>8.61</v>
      </c>
      <c r="K862" s="80">
        <v>1.618E-4</v>
      </c>
    </row>
    <row r="863" spans="10:11">
      <c r="J863" s="80">
        <v>8.6199999999999992</v>
      </c>
      <c r="K863" s="80">
        <v>1.6123E-4</v>
      </c>
    </row>
    <row r="864" spans="10:11">
      <c r="J864" s="80">
        <v>8.6300000000000008</v>
      </c>
      <c r="K864" s="80">
        <v>1.6068000000000001E-4</v>
      </c>
    </row>
    <row r="865" spans="10:11">
      <c r="J865" s="80">
        <v>8.64</v>
      </c>
      <c r="K865" s="80">
        <v>1.6012000000000001E-4</v>
      </c>
    </row>
    <row r="866" spans="10:11">
      <c r="J866" s="80">
        <v>8.65</v>
      </c>
      <c r="K866" s="80">
        <v>1.5956999999999999E-4</v>
      </c>
    </row>
    <row r="867" spans="10:11">
      <c r="J867" s="80">
        <v>8.66</v>
      </c>
      <c r="K867" s="80">
        <v>1.5902000000000001E-4</v>
      </c>
    </row>
    <row r="868" spans="10:11">
      <c r="J868" s="80">
        <v>8.67</v>
      </c>
      <c r="K868" s="80">
        <v>1.5846999999999999E-4</v>
      </c>
    </row>
    <row r="869" spans="10:11">
      <c r="J869" s="80">
        <v>8.68</v>
      </c>
      <c r="K869" s="80">
        <v>1.5793E-4</v>
      </c>
    </row>
    <row r="870" spans="10:11">
      <c r="J870" s="80">
        <v>8.69</v>
      </c>
      <c r="K870" s="80">
        <v>1.5737999999999999E-4</v>
      </c>
    </row>
    <row r="871" spans="10:11">
      <c r="J871" s="80">
        <v>8.6999999999999993</v>
      </c>
      <c r="K871" s="80">
        <v>1.5684E-4</v>
      </c>
    </row>
    <row r="872" spans="10:11">
      <c r="J872" s="80">
        <v>8.7100000000000009</v>
      </c>
      <c r="K872" s="80">
        <v>1.5631E-4</v>
      </c>
    </row>
    <row r="873" spans="10:11">
      <c r="J873" s="80">
        <v>8.7200000000000006</v>
      </c>
      <c r="K873" s="80">
        <v>1.5577000000000001E-4</v>
      </c>
    </row>
    <row r="874" spans="10:11">
      <c r="J874" s="80">
        <v>8.73</v>
      </c>
      <c r="K874" s="80">
        <v>1.5524000000000001E-4</v>
      </c>
    </row>
    <row r="875" spans="10:11">
      <c r="J875" s="80">
        <v>8.74</v>
      </c>
      <c r="K875" s="80">
        <v>1.5470999999999999E-4</v>
      </c>
    </row>
    <row r="876" spans="10:11">
      <c r="J876" s="80">
        <v>8.75</v>
      </c>
      <c r="K876" s="80">
        <v>1.5417999999999999E-4</v>
      </c>
    </row>
    <row r="877" spans="10:11">
      <c r="J877" s="80">
        <v>8.76</v>
      </c>
      <c r="K877" s="80">
        <v>1.5365999999999999E-4</v>
      </c>
    </row>
    <row r="878" spans="10:11">
      <c r="J878" s="80">
        <v>8.77</v>
      </c>
      <c r="K878" s="80">
        <v>1.5313999999999999E-4</v>
      </c>
    </row>
    <row r="879" spans="10:11">
      <c r="J879" s="80">
        <v>8.7799999999999994</v>
      </c>
      <c r="K879" s="80">
        <v>1.5262000000000001E-4</v>
      </c>
    </row>
    <row r="880" spans="10:11">
      <c r="J880" s="80">
        <v>8.7899999999999991</v>
      </c>
      <c r="K880" s="80">
        <v>1.5210000000000001E-4</v>
      </c>
    </row>
    <row r="881" spans="10:11">
      <c r="J881" s="80">
        <v>8.8000000000000007</v>
      </c>
      <c r="K881" s="80">
        <v>1.5159E-4</v>
      </c>
    </row>
    <row r="882" spans="10:11">
      <c r="J882" s="80">
        <v>8.81</v>
      </c>
      <c r="K882" s="80">
        <v>1.5107E-4</v>
      </c>
    </row>
    <row r="883" spans="10:11">
      <c r="J883" s="80">
        <v>8.82</v>
      </c>
      <c r="K883" s="80">
        <v>1.5056E-4</v>
      </c>
    </row>
    <row r="884" spans="10:11">
      <c r="J884" s="80">
        <v>8.83</v>
      </c>
      <c r="K884" s="80">
        <v>1.5006000000000001E-4</v>
      </c>
    </row>
    <row r="885" spans="10:11">
      <c r="J885" s="80">
        <v>8.84</v>
      </c>
      <c r="K885" s="80">
        <v>1.4955E-4</v>
      </c>
    </row>
    <row r="886" spans="10:11">
      <c r="J886" s="80">
        <v>8.85</v>
      </c>
      <c r="K886" s="80">
        <v>1.4904999999999999E-4</v>
      </c>
    </row>
    <row r="887" spans="10:11">
      <c r="J887" s="80">
        <v>8.86</v>
      </c>
      <c r="K887" s="80">
        <v>1.4855000000000001E-4</v>
      </c>
    </row>
    <row r="888" spans="10:11">
      <c r="J888" s="80">
        <v>8.8699999999999992</v>
      </c>
      <c r="K888" s="80">
        <v>1.4804999999999999E-4</v>
      </c>
    </row>
    <row r="889" spans="10:11">
      <c r="J889" s="80">
        <v>8.8800000000000008</v>
      </c>
      <c r="K889" s="80">
        <v>1.4755000000000001E-4</v>
      </c>
    </row>
    <row r="890" spans="10:11">
      <c r="J890" s="80">
        <v>8.89</v>
      </c>
      <c r="K890" s="80">
        <v>1.4705999999999999E-4</v>
      </c>
    </row>
    <row r="891" spans="10:11">
      <c r="J891" s="80">
        <v>8.9</v>
      </c>
      <c r="K891" s="80">
        <v>1.4657E-4</v>
      </c>
    </row>
    <row r="892" spans="10:11">
      <c r="J892" s="80">
        <v>8.91</v>
      </c>
      <c r="K892" s="80">
        <v>1.4608000000000001E-4</v>
      </c>
    </row>
    <row r="893" spans="10:11">
      <c r="J893" s="80">
        <v>8.92</v>
      </c>
      <c r="K893" s="80">
        <v>1.4558999999999999E-4</v>
      </c>
    </row>
    <row r="894" spans="10:11">
      <c r="J894" s="80">
        <v>8.93</v>
      </c>
      <c r="K894" s="80">
        <v>1.4511E-4</v>
      </c>
    </row>
    <row r="895" spans="10:11">
      <c r="J895" s="80">
        <v>8.94</v>
      </c>
      <c r="K895" s="80">
        <v>1.4463E-4</v>
      </c>
    </row>
    <row r="896" spans="10:11">
      <c r="J896" s="80">
        <v>8.9499999999999993</v>
      </c>
      <c r="K896" s="80">
        <v>1.4415000000000001E-4</v>
      </c>
    </row>
    <row r="897" spans="10:11">
      <c r="J897" s="80">
        <v>8.9600000000000009</v>
      </c>
      <c r="K897" s="80">
        <v>1.4367000000000001E-4</v>
      </c>
    </row>
    <row r="898" spans="10:11">
      <c r="J898" s="80">
        <v>8.9700000000000006</v>
      </c>
      <c r="K898" s="80">
        <v>1.4318999999999999E-4</v>
      </c>
    </row>
    <row r="899" spans="10:11">
      <c r="J899" s="80">
        <v>8.98</v>
      </c>
      <c r="K899" s="80">
        <v>1.4271999999999999E-4</v>
      </c>
    </row>
    <row r="900" spans="10:11">
      <c r="J900" s="80">
        <v>8.99</v>
      </c>
      <c r="K900" s="80">
        <v>1.4224999999999999E-4</v>
      </c>
    </row>
    <row r="901" spans="10:11">
      <c r="J901" s="80">
        <v>9</v>
      </c>
      <c r="K901" s="80">
        <v>1.4177999999999999E-4</v>
      </c>
    </row>
    <row r="902" spans="10:11">
      <c r="J902" s="80">
        <v>9.01</v>
      </c>
      <c r="K902" s="80">
        <v>1.4130999999999999E-4</v>
      </c>
    </row>
    <row r="903" spans="10:11">
      <c r="J903" s="80">
        <v>9.02</v>
      </c>
      <c r="K903" s="80">
        <v>1.4085000000000001E-4</v>
      </c>
    </row>
    <row r="904" spans="10:11">
      <c r="J904" s="80">
        <v>9.0299999999999994</v>
      </c>
      <c r="K904" s="80">
        <v>1.4038000000000001E-4</v>
      </c>
    </row>
    <row r="905" spans="10:11">
      <c r="J905" s="80">
        <v>9.0399999999999991</v>
      </c>
      <c r="K905" s="80">
        <v>1.3992E-4</v>
      </c>
    </row>
    <row r="906" spans="10:11">
      <c r="J906" s="80">
        <v>9.0500000000000007</v>
      </c>
      <c r="K906" s="80">
        <v>1.3946E-4</v>
      </c>
    </row>
    <row r="907" spans="10:11">
      <c r="J907" s="80">
        <v>9.06</v>
      </c>
      <c r="K907" s="80">
        <v>1.3901000000000001E-4</v>
      </c>
    </row>
    <row r="908" spans="10:11">
      <c r="J908" s="80">
        <v>9.07</v>
      </c>
      <c r="K908" s="80">
        <v>1.3855000000000001E-4</v>
      </c>
    </row>
    <row r="909" spans="10:11">
      <c r="J909" s="80">
        <v>9.08</v>
      </c>
      <c r="K909" s="80">
        <v>1.381E-4</v>
      </c>
    </row>
    <row r="910" spans="10:11">
      <c r="J910" s="80">
        <v>9.09</v>
      </c>
      <c r="K910" s="80">
        <v>1.3765000000000001E-4</v>
      </c>
    </row>
    <row r="911" spans="10:11">
      <c r="J911" s="80">
        <v>9.1</v>
      </c>
      <c r="K911" s="80">
        <v>1.372E-4</v>
      </c>
    </row>
    <row r="912" spans="10:11">
      <c r="J912" s="80">
        <v>9.11</v>
      </c>
      <c r="K912" s="80">
        <v>1.3676000000000001E-4</v>
      </c>
    </row>
    <row r="913" spans="10:11">
      <c r="J913" s="80">
        <v>9.1199999999999992</v>
      </c>
      <c r="K913" s="80">
        <v>1.3631E-4</v>
      </c>
    </row>
    <row r="914" spans="10:11">
      <c r="J914" s="80">
        <v>9.1300000000000008</v>
      </c>
      <c r="K914" s="80">
        <v>1.3587000000000001E-4</v>
      </c>
    </row>
    <row r="915" spans="10:11">
      <c r="J915" s="80">
        <v>9.14</v>
      </c>
      <c r="K915" s="80">
        <v>1.3543E-4</v>
      </c>
    </row>
    <row r="916" spans="10:11">
      <c r="J916" s="80">
        <v>9.15</v>
      </c>
      <c r="K916" s="80">
        <v>1.3499000000000001E-4</v>
      </c>
    </row>
    <row r="917" spans="10:11">
      <c r="J917" s="80">
        <v>9.16</v>
      </c>
      <c r="K917" s="80">
        <v>1.3454999999999999E-4</v>
      </c>
    </row>
    <row r="918" spans="10:11">
      <c r="J918" s="80">
        <v>9.17</v>
      </c>
      <c r="K918" s="80">
        <v>1.3412E-4</v>
      </c>
    </row>
    <row r="919" spans="10:11">
      <c r="J919" s="80">
        <v>9.18</v>
      </c>
      <c r="K919" s="80">
        <v>1.3369E-4</v>
      </c>
    </row>
    <row r="920" spans="10:11">
      <c r="J920" s="80">
        <v>9.19</v>
      </c>
      <c r="K920" s="80">
        <v>1.3326000000000001E-4</v>
      </c>
    </row>
    <row r="921" spans="10:11">
      <c r="J921" s="80">
        <v>9.1999999999999993</v>
      </c>
      <c r="K921" s="80">
        <v>1.3282999999999999E-4</v>
      </c>
    </row>
    <row r="922" spans="10:11">
      <c r="J922" s="80">
        <v>9.2100000000000009</v>
      </c>
      <c r="K922" s="80">
        <v>1.3239999999999999E-4</v>
      </c>
    </row>
    <row r="923" spans="10:11">
      <c r="J923" s="80">
        <v>9.2200000000000006</v>
      </c>
      <c r="K923" s="80">
        <v>1.3197999999999999E-4</v>
      </c>
    </row>
    <row r="924" spans="10:11">
      <c r="J924" s="80">
        <v>9.23</v>
      </c>
      <c r="K924" s="80">
        <v>1.3155E-4</v>
      </c>
    </row>
    <row r="925" spans="10:11">
      <c r="J925" s="80">
        <v>9.24</v>
      </c>
      <c r="K925" s="80">
        <v>1.3113E-4</v>
      </c>
    </row>
    <row r="926" spans="10:11">
      <c r="J926" s="80">
        <v>9.25</v>
      </c>
      <c r="K926" s="80">
        <v>1.3071E-4</v>
      </c>
    </row>
    <row r="927" spans="10:11">
      <c r="J927" s="80">
        <v>9.26</v>
      </c>
      <c r="K927" s="80">
        <v>1.303E-4</v>
      </c>
    </row>
    <row r="928" spans="10:11">
      <c r="J928" s="80">
        <v>9.27</v>
      </c>
      <c r="K928" s="80">
        <v>1.2988E-4</v>
      </c>
    </row>
    <row r="929" spans="10:11">
      <c r="J929" s="80">
        <v>9.2799999999999994</v>
      </c>
      <c r="K929" s="80">
        <v>1.2946999999999999E-4</v>
      </c>
    </row>
    <row r="930" spans="10:11">
      <c r="J930" s="80">
        <v>9.2899999999999991</v>
      </c>
      <c r="K930" s="80">
        <v>1.2905999999999999E-4</v>
      </c>
    </row>
    <row r="931" spans="10:11">
      <c r="J931" s="80">
        <v>9.3000000000000007</v>
      </c>
      <c r="K931" s="80">
        <v>1.2865000000000001E-4</v>
      </c>
    </row>
    <row r="932" spans="10:11">
      <c r="J932" s="80">
        <v>9.31</v>
      </c>
      <c r="K932" s="80">
        <v>1.2824000000000001E-4</v>
      </c>
    </row>
    <row r="933" spans="10:11">
      <c r="J933" s="80">
        <v>9.32</v>
      </c>
      <c r="K933" s="80">
        <v>1.2783E-4</v>
      </c>
    </row>
    <row r="934" spans="10:11">
      <c r="J934" s="80">
        <v>9.33</v>
      </c>
      <c r="K934" s="80">
        <v>1.2742999999999999E-4</v>
      </c>
    </row>
    <row r="935" spans="10:11">
      <c r="J935" s="80">
        <v>9.34</v>
      </c>
      <c r="K935" s="80">
        <v>1.2703000000000001E-4</v>
      </c>
    </row>
    <row r="936" spans="10:11">
      <c r="J936" s="80">
        <v>9.35</v>
      </c>
      <c r="K936" s="80">
        <v>1.2662E-4</v>
      </c>
    </row>
    <row r="937" spans="10:11">
      <c r="J937" s="80">
        <v>9.36</v>
      </c>
      <c r="K937" s="80">
        <v>1.2622999999999999E-4</v>
      </c>
    </row>
    <row r="938" spans="10:11">
      <c r="J938" s="80">
        <v>9.3699999999999992</v>
      </c>
      <c r="K938" s="80">
        <v>1.2583000000000001E-4</v>
      </c>
    </row>
    <row r="939" spans="10:11">
      <c r="J939" s="80">
        <v>9.3800000000000008</v>
      </c>
      <c r="K939" s="80">
        <v>1.2543E-4</v>
      </c>
    </row>
    <row r="940" spans="10:11">
      <c r="J940" s="80">
        <v>9.39</v>
      </c>
      <c r="K940" s="80">
        <v>1.2504000000000001E-4</v>
      </c>
    </row>
    <row r="941" spans="10:11">
      <c r="J941" s="80">
        <v>9.4</v>
      </c>
      <c r="K941" s="80">
        <v>1.2464999999999999E-4</v>
      </c>
    </row>
    <row r="942" spans="10:11">
      <c r="J942" s="80">
        <v>9.41</v>
      </c>
      <c r="K942" s="80">
        <v>1.2426000000000001E-4</v>
      </c>
    </row>
    <row r="943" spans="10:11">
      <c r="J943" s="80">
        <v>9.42</v>
      </c>
      <c r="K943" s="80">
        <v>1.2386999999999999E-4</v>
      </c>
    </row>
    <row r="944" spans="10:11">
      <c r="J944" s="80">
        <v>9.43</v>
      </c>
      <c r="K944" s="80">
        <v>1.2348E-4</v>
      </c>
    </row>
    <row r="945" spans="10:11">
      <c r="J945" s="80">
        <v>9.44</v>
      </c>
      <c r="K945" s="80">
        <v>1.2308999999999999E-4</v>
      </c>
    </row>
    <row r="946" spans="10:11">
      <c r="J946" s="80">
        <v>9.4499999999999993</v>
      </c>
      <c r="K946" s="80">
        <v>1.2271E-4</v>
      </c>
    </row>
    <row r="947" spans="10:11">
      <c r="J947" s="80">
        <v>9.4600000000000009</v>
      </c>
      <c r="K947" s="80">
        <v>1.2233E-4</v>
      </c>
    </row>
    <row r="948" spans="10:11">
      <c r="J948" s="80">
        <v>9.4700000000000006</v>
      </c>
      <c r="K948" s="80">
        <v>1.2195E-4</v>
      </c>
    </row>
    <row r="949" spans="10:11">
      <c r="J949" s="80">
        <v>9.48</v>
      </c>
      <c r="K949" s="80">
        <v>1.2157E-4</v>
      </c>
    </row>
    <row r="950" spans="10:11">
      <c r="J950" s="80">
        <v>9.49</v>
      </c>
      <c r="K950" s="80">
        <v>1.2119E-4</v>
      </c>
    </row>
    <row r="951" spans="10:11">
      <c r="J951" s="80">
        <v>9.5</v>
      </c>
      <c r="K951" s="80">
        <v>1.2082E-4</v>
      </c>
    </row>
    <row r="952" spans="10:11">
      <c r="J952" s="80">
        <v>9.51</v>
      </c>
      <c r="K952" s="80">
        <v>1.2044000000000001E-4</v>
      </c>
    </row>
    <row r="953" spans="10:11">
      <c r="J953" s="80">
        <v>9.52</v>
      </c>
      <c r="K953" s="80">
        <v>1.2006999999999999E-4</v>
      </c>
    </row>
    <row r="954" spans="10:11">
      <c r="J954" s="80">
        <v>9.5299999999999994</v>
      </c>
      <c r="K954" s="80">
        <v>1.197E-4</v>
      </c>
    </row>
    <row r="955" spans="10:11">
      <c r="J955" s="80">
        <v>9.5399999999999991</v>
      </c>
      <c r="K955" s="80">
        <v>1.1933E-4</v>
      </c>
    </row>
    <row r="956" spans="10:11">
      <c r="J956" s="80">
        <v>9.5500000000000007</v>
      </c>
      <c r="K956" s="80">
        <v>1.1896E-4</v>
      </c>
    </row>
    <row r="957" spans="10:11">
      <c r="J957" s="80">
        <v>9.56</v>
      </c>
      <c r="K957" s="80">
        <v>1.186E-4</v>
      </c>
    </row>
    <row r="958" spans="10:11">
      <c r="J958" s="80">
        <v>9.57</v>
      </c>
      <c r="K958" s="80">
        <v>1.1823E-4</v>
      </c>
    </row>
    <row r="959" spans="10:11">
      <c r="J959" s="80">
        <v>9.58</v>
      </c>
      <c r="K959" s="80">
        <v>1.1786999999999999E-4</v>
      </c>
    </row>
    <row r="960" spans="10:11">
      <c r="J960" s="80">
        <v>9.59</v>
      </c>
      <c r="K960" s="80">
        <v>1.1751E-4</v>
      </c>
    </row>
    <row r="961" spans="10:11">
      <c r="J961" s="80">
        <v>9.6</v>
      </c>
      <c r="K961" s="80">
        <v>1.1715E-4</v>
      </c>
    </row>
    <row r="962" spans="10:11">
      <c r="J962" s="80">
        <v>9.61</v>
      </c>
      <c r="K962" s="80">
        <v>1.1679E-4</v>
      </c>
    </row>
    <row r="963" spans="10:11">
      <c r="J963" s="80">
        <v>9.6199999999999992</v>
      </c>
      <c r="K963" s="80">
        <v>1.1642999999999999E-4</v>
      </c>
    </row>
    <row r="964" spans="10:11">
      <c r="J964" s="80">
        <v>9.6300000000000008</v>
      </c>
      <c r="K964" s="80">
        <v>1.1608E-4</v>
      </c>
    </row>
    <row r="965" spans="10:11">
      <c r="J965" s="80">
        <v>9.64</v>
      </c>
      <c r="K965" s="80">
        <v>1.1573E-4</v>
      </c>
    </row>
    <row r="966" spans="10:11">
      <c r="J966" s="80">
        <v>9.65</v>
      </c>
      <c r="K966" s="80">
        <v>1.1537E-4</v>
      </c>
    </row>
    <row r="967" spans="10:11">
      <c r="J967" s="80">
        <v>9.66</v>
      </c>
      <c r="K967" s="80">
        <v>1.1502000000000001E-4</v>
      </c>
    </row>
    <row r="968" spans="10:11">
      <c r="J968" s="80">
        <v>9.67</v>
      </c>
      <c r="K968" s="80">
        <v>1.1467E-4</v>
      </c>
    </row>
    <row r="969" spans="10:11">
      <c r="J969" s="80">
        <v>9.68</v>
      </c>
      <c r="K969" s="80">
        <v>1.1433E-4</v>
      </c>
    </row>
    <row r="970" spans="10:11">
      <c r="J970" s="80">
        <v>9.69</v>
      </c>
      <c r="K970" s="80">
        <v>1.1398E-4</v>
      </c>
    </row>
    <row r="971" spans="10:11">
      <c r="J971" s="80">
        <v>9.6999999999999993</v>
      </c>
      <c r="K971" s="80">
        <v>1.1362999999999999E-4</v>
      </c>
    </row>
    <row r="972" spans="10:11">
      <c r="J972" s="80">
        <v>9.7100000000000009</v>
      </c>
      <c r="K972" s="80">
        <v>1.1328999999999999E-4</v>
      </c>
    </row>
    <row r="973" spans="10:11">
      <c r="J973" s="80">
        <v>9.7200000000000006</v>
      </c>
      <c r="K973" s="80">
        <v>1.1294999999999999E-4</v>
      </c>
    </row>
    <row r="974" spans="10:11">
      <c r="J974" s="80">
        <v>9.73</v>
      </c>
      <c r="K974" s="80">
        <v>1.1260999999999999E-4</v>
      </c>
    </row>
    <row r="975" spans="10:11">
      <c r="J975" s="80">
        <v>9.74</v>
      </c>
      <c r="K975" s="80">
        <v>1.1226999999999999E-4</v>
      </c>
    </row>
    <row r="976" spans="10:11">
      <c r="J976" s="80">
        <v>9.75</v>
      </c>
      <c r="K976" s="80">
        <v>1.1192999999999999E-4</v>
      </c>
    </row>
    <row r="977" spans="10:11">
      <c r="J977" s="80">
        <v>9.76</v>
      </c>
      <c r="K977" s="80">
        <v>1.116E-4</v>
      </c>
    </row>
    <row r="978" spans="10:11">
      <c r="J978" s="80">
        <v>9.77</v>
      </c>
      <c r="K978" s="80">
        <v>1.1126E-4</v>
      </c>
    </row>
    <row r="979" spans="10:11">
      <c r="J979" s="80">
        <v>9.7799999999999994</v>
      </c>
      <c r="K979" s="80">
        <v>1.1093E-4</v>
      </c>
    </row>
    <row r="980" spans="10:11">
      <c r="J980" s="80">
        <v>9.7899999999999991</v>
      </c>
      <c r="K980" s="80">
        <v>1.106E-4</v>
      </c>
    </row>
    <row r="981" spans="10:11">
      <c r="J981" s="80">
        <v>9.8000000000000007</v>
      </c>
      <c r="K981" s="80">
        <v>1.1027E-4</v>
      </c>
    </row>
    <row r="982" spans="10:11">
      <c r="J982" s="80">
        <v>9.81</v>
      </c>
      <c r="K982" s="80">
        <v>1.0993999999999999E-4</v>
      </c>
    </row>
    <row r="983" spans="10:11">
      <c r="J983" s="80">
        <v>9.82</v>
      </c>
      <c r="K983" s="80">
        <v>1.0961E-4</v>
      </c>
    </row>
    <row r="984" spans="10:11">
      <c r="J984" s="80">
        <v>9.83</v>
      </c>
      <c r="K984" s="80">
        <v>1.0928E-4</v>
      </c>
    </row>
    <row r="985" spans="10:11">
      <c r="J985" s="80">
        <v>9.84</v>
      </c>
      <c r="K985" s="80">
        <v>1.0896E-4</v>
      </c>
    </row>
    <row r="986" spans="10:11">
      <c r="J986" s="80">
        <v>9.85</v>
      </c>
      <c r="K986" s="80">
        <v>1.0863E-4</v>
      </c>
    </row>
    <row r="987" spans="10:11">
      <c r="J987" s="80">
        <v>9.86</v>
      </c>
      <c r="K987" s="80">
        <v>1.0831E-4</v>
      </c>
    </row>
    <row r="988" spans="10:11">
      <c r="J988" s="80">
        <v>9.8699999999999992</v>
      </c>
      <c r="K988" s="80">
        <v>1.0799E-4</v>
      </c>
    </row>
    <row r="989" spans="10:11">
      <c r="J989" s="80">
        <v>9.8800000000000008</v>
      </c>
      <c r="K989" s="80">
        <v>1.0767E-4</v>
      </c>
    </row>
    <row r="990" spans="10:11">
      <c r="J990" s="80">
        <v>9.89</v>
      </c>
      <c r="K990" s="80">
        <v>1.0734999999999999E-4</v>
      </c>
    </row>
    <row r="991" spans="10:11">
      <c r="J991" s="80">
        <v>9.9</v>
      </c>
      <c r="K991" s="80">
        <v>1.0704000000000001E-4</v>
      </c>
    </row>
    <row r="992" spans="10:11">
      <c r="J992" s="80">
        <v>9.91</v>
      </c>
      <c r="K992" s="80">
        <v>1.0671999999999999E-4</v>
      </c>
    </row>
    <row r="993" spans="10:11">
      <c r="J993" s="80">
        <v>9.92</v>
      </c>
      <c r="K993" s="80">
        <v>1.0641000000000001E-4</v>
      </c>
    </row>
    <row r="994" spans="10:11">
      <c r="J994" s="80">
        <v>9.93</v>
      </c>
      <c r="K994" s="80">
        <v>1.0609E-4</v>
      </c>
    </row>
    <row r="995" spans="10:11">
      <c r="J995" s="80">
        <v>9.94</v>
      </c>
      <c r="K995" s="80">
        <v>1.0577999999999999E-4</v>
      </c>
    </row>
    <row r="996" spans="10:11">
      <c r="J996" s="80">
        <v>9.9499999999999993</v>
      </c>
      <c r="K996" s="80">
        <v>1.0547E-4</v>
      </c>
    </row>
    <row r="997" spans="10:11">
      <c r="J997" s="80">
        <v>9.9600000000000009</v>
      </c>
      <c r="K997" s="80">
        <v>1.0516E-4</v>
      </c>
    </row>
    <row r="998" spans="10:11">
      <c r="J998" s="80">
        <v>9.9700000000000006</v>
      </c>
      <c r="K998" s="80">
        <v>1.0485E-4</v>
      </c>
    </row>
    <row r="999" spans="10:11">
      <c r="J999" s="80">
        <v>9.98</v>
      </c>
      <c r="K999" s="80">
        <v>1.0454999999999999E-4</v>
      </c>
    </row>
    <row r="1000" spans="10:11">
      <c r="J1000" s="80">
        <v>9.99</v>
      </c>
      <c r="K1000" s="80">
        <v>1.0424E-4</v>
      </c>
    </row>
    <row r="1001" spans="10:11">
      <c r="J1001" s="80">
        <v>10</v>
      </c>
      <c r="K1001" s="80">
        <v>1.0394E-4</v>
      </c>
    </row>
  </sheetData>
  <phoneticPr fontId="0" type="noConversion"/>
  <pageMargins left="0.75" right="0.75" top="1" bottom="1" header="0.5" footer="0.5"/>
  <pageSetup paperSize="9" orientation="portrait" horizontalDpi="4294967293" r:id="rId1"/>
  <headerFooter alignWithMargins="0"/>
  <ignoredErrors>
    <ignoredError sqref="C123 C125 C127 C134" formula="1"/>
  </ignoredErrors>
  <legacyDrawing r:id="rId2"/>
</worksheet>
</file>

<file path=xl/worksheets/sheet3.xml><?xml version="1.0" encoding="utf-8"?>
<worksheet xmlns="http://schemas.openxmlformats.org/spreadsheetml/2006/main" xmlns:r="http://schemas.openxmlformats.org/officeDocument/2006/relationships">
  <sheetPr codeName="Sheet3"/>
  <dimension ref="A1:L82"/>
  <sheetViews>
    <sheetView workbookViewId="0"/>
  </sheetViews>
  <sheetFormatPr defaultRowHeight="12.75"/>
  <cols>
    <col min="1" max="1" width="22.85546875" bestFit="1" customWidth="1"/>
    <col min="2" max="11" width="7" customWidth="1"/>
    <col min="12" max="12" width="11.85546875" bestFit="1" customWidth="1"/>
  </cols>
  <sheetData>
    <row r="1" spans="1:12">
      <c r="A1" s="2" t="str">
        <f>MODEL_NAME</f>
        <v>PAGE09</v>
      </c>
      <c r="B1" t="s">
        <v>44</v>
      </c>
      <c r="C1" s="32">
        <f>VERSION</f>
        <v>1.7</v>
      </c>
    </row>
    <row r="3" spans="1:12">
      <c r="A3" s="27" t="s">
        <v>56</v>
      </c>
      <c r="B3" s="83" t="s">
        <v>154</v>
      </c>
      <c r="C3" s="57"/>
      <c r="D3" s="57"/>
      <c r="E3" s="57"/>
      <c r="F3" s="57"/>
      <c r="G3" s="57"/>
      <c r="H3" s="57"/>
      <c r="I3" s="57"/>
      <c r="J3" s="57"/>
      <c r="K3" s="57"/>
    </row>
    <row r="4" spans="1:12" s="2" customFormat="1">
      <c r="A4" s="83"/>
      <c r="B4" s="2">
        <f t="array" ref="B4:K4">Y</f>
        <v>2010</v>
      </c>
      <c r="C4" s="2">
        <v>2020</v>
      </c>
      <c r="D4" s="2">
        <v>2030</v>
      </c>
      <c r="E4" s="2">
        <v>2040</v>
      </c>
      <c r="F4" s="2">
        <v>2050</v>
      </c>
      <c r="G4" s="2">
        <v>2060</v>
      </c>
      <c r="H4" s="2">
        <v>2080</v>
      </c>
      <c r="I4" s="2">
        <v>2100</v>
      </c>
      <c r="J4" s="2">
        <v>2200</v>
      </c>
      <c r="K4" s="2">
        <v>2300</v>
      </c>
    </row>
    <row r="5" spans="1:12">
      <c r="A5" t="str">
        <f t="array" ref="A5:A12">R_CODE&amp;" "&amp;'Base data'!$B$11&amp;" emissions"</f>
        <v>EU CO2 emissions</v>
      </c>
      <c r="B5" s="73">
        <v>100.96900273037053</v>
      </c>
      <c r="C5" s="73">
        <v>105.63269284965007</v>
      </c>
      <c r="D5" s="73">
        <v>105.87718028952216</v>
      </c>
      <c r="E5" s="73">
        <v>104.74994243271991</v>
      </c>
      <c r="F5" s="73">
        <v>106.52356896206253</v>
      </c>
      <c r="G5" s="73">
        <v>102.81427961081656</v>
      </c>
      <c r="H5" s="73">
        <v>104.0040378478396</v>
      </c>
      <c r="I5" s="73">
        <v>113.21429234955447</v>
      </c>
      <c r="J5" s="73">
        <v>129.71549758778173</v>
      </c>
      <c r="K5" s="73">
        <v>62.609183068561158</v>
      </c>
      <c r="L5" t="s">
        <v>46</v>
      </c>
    </row>
    <row r="6" spans="1:12">
      <c r="A6" t="str">
        <v>US CO2 emissions</v>
      </c>
      <c r="B6" s="74">
        <v>103.69394624682096</v>
      </c>
      <c r="C6" s="74">
        <v>115.79920297620983</v>
      </c>
      <c r="D6" s="74">
        <v>119.21056994853573</v>
      </c>
      <c r="E6" s="74">
        <v>117.17792532251127</v>
      </c>
      <c r="F6" s="74">
        <v>114.52406015056171</v>
      </c>
      <c r="G6" s="74">
        <v>110.82387778049367</v>
      </c>
      <c r="H6" s="74">
        <v>116.87087846896618</v>
      </c>
      <c r="I6" s="74">
        <v>120.23018894471036</v>
      </c>
      <c r="J6" s="74">
        <v>142.59742226435085</v>
      </c>
      <c r="K6" s="74">
        <v>68.826842448890304</v>
      </c>
      <c r="L6" t="s">
        <v>46</v>
      </c>
    </row>
    <row r="7" spans="1:12">
      <c r="A7" t="str">
        <v>OT CO2 emissions</v>
      </c>
      <c r="B7" s="74">
        <v>118.57060944141998</v>
      </c>
      <c r="C7" s="74">
        <v>140.26602487430594</v>
      </c>
      <c r="D7" s="74">
        <v>142.32460970297913</v>
      </c>
      <c r="E7" s="74">
        <v>163.6332478765747</v>
      </c>
      <c r="F7" s="74">
        <v>174.07360645616814</v>
      </c>
      <c r="G7" s="74">
        <v>183.96669456272417</v>
      </c>
      <c r="H7" s="74">
        <v>207.85590005353504</v>
      </c>
      <c r="I7" s="74">
        <v>234.38447708625546</v>
      </c>
      <c r="J7" s="74">
        <v>275.97887499172509</v>
      </c>
      <c r="K7" s="74">
        <v>133.20545523652225</v>
      </c>
      <c r="L7" t="s">
        <v>46</v>
      </c>
    </row>
    <row r="8" spans="1:12">
      <c r="A8" t="str">
        <v>EE CO2 emissions</v>
      </c>
      <c r="B8" s="74">
        <v>118.57060944141995</v>
      </c>
      <c r="C8" s="74">
        <v>140.26602487430594</v>
      </c>
      <c r="D8" s="74">
        <v>142.32460970297916</v>
      </c>
      <c r="E8" s="74">
        <v>163.63324787657473</v>
      </c>
      <c r="F8" s="74">
        <v>174.07360645616814</v>
      </c>
      <c r="G8" s="74">
        <v>183.9666945627242</v>
      </c>
      <c r="H8" s="74">
        <v>207.85590005353504</v>
      </c>
      <c r="I8" s="74">
        <v>234.38447708625546</v>
      </c>
      <c r="J8" s="74">
        <v>275.97887499172509</v>
      </c>
      <c r="K8" s="74">
        <v>133.20545523652228</v>
      </c>
      <c r="L8" t="s">
        <v>46</v>
      </c>
    </row>
    <row r="9" spans="1:12">
      <c r="A9" t="str">
        <v>CA CO2 emissions</v>
      </c>
      <c r="B9" s="74">
        <v>118.57060944141999</v>
      </c>
      <c r="C9" s="74">
        <v>140.26602487430597</v>
      </c>
      <c r="D9" s="74">
        <v>142.32460970297919</v>
      </c>
      <c r="E9" s="74">
        <v>163.63324787657473</v>
      </c>
      <c r="F9" s="74">
        <v>174.07360645616819</v>
      </c>
      <c r="G9" s="74">
        <v>183.96669456272423</v>
      </c>
      <c r="H9" s="74">
        <v>207.85590005353507</v>
      </c>
      <c r="I9" s="74">
        <v>234.38447708625546</v>
      </c>
      <c r="J9" s="74">
        <v>275.97887499172515</v>
      </c>
      <c r="K9" s="74">
        <v>133.20545523652228</v>
      </c>
      <c r="L9" t="s">
        <v>46</v>
      </c>
    </row>
    <row r="10" spans="1:12">
      <c r="A10" t="str">
        <v>IA CO2 emissions</v>
      </c>
      <c r="B10" s="74">
        <v>118.57060944141998</v>
      </c>
      <c r="C10" s="74">
        <v>140.26602487430594</v>
      </c>
      <c r="D10" s="74">
        <v>142.32460970297916</v>
      </c>
      <c r="E10" s="74">
        <v>163.63324787657473</v>
      </c>
      <c r="F10" s="74">
        <v>174.07360645616814</v>
      </c>
      <c r="G10" s="74">
        <v>183.9666945627242</v>
      </c>
      <c r="H10" s="74">
        <v>207.85590005353504</v>
      </c>
      <c r="I10" s="74">
        <v>234.38447708625549</v>
      </c>
      <c r="J10" s="74">
        <v>275.97887499172509</v>
      </c>
      <c r="K10" s="74">
        <v>133.20545523652228</v>
      </c>
      <c r="L10" t="s">
        <v>46</v>
      </c>
    </row>
    <row r="11" spans="1:12">
      <c r="A11" t="str">
        <v>AF CO2 emissions</v>
      </c>
      <c r="B11" s="74">
        <v>118.57060944141999</v>
      </c>
      <c r="C11" s="74">
        <v>140.26602487430594</v>
      </c>
      <c r="D11" s="74">
        <v>142.32460970297919</v>
      </c>
      <c r="E11" s="74">
        <v>163.63324787657473</v>
      </c>
      <c r="F11" s="74">
        <v>174.07360645616816</v>
      </c>
      <c r="G11" s="74">
        <v>183.9666945627242</v>
      </c>
      <c r="H11" s="74">
        <v>207.85590005353507</v>
      </c>
      <c r="I11" s="74">
        <v>234.38447708625549</v>
      </c>
      <c r="J11" s="74">
        <v>275.97887499172515</v>
      </c>
      <c r="K11" s="74">
        <v>133.20545523652228</v>
      </c>
      <c r="L11" t="s">
        <v>46</v>
      </c>
    </row>
    <row r="12" spans="1:12" ht="13.5" thickBot="1">
      <c r="A12" t="str">
        <v>LA CO2 emissions</v>
      </c>
      <c r="B12" s="75">
        <v>118.57060944141999</v>
      </c>
      <c r="C12" s="75">
        <v>140.26602487430594</v>
      </c>
      <c r="D12" s="75">
        <v>142.32460970297916</v>
      </c>
      <c r="E12" s="75">
        <v>163.63324787657473</v>
      </c>
      <c r="F12" s="75">
        <v>174.07360645616814</v>
      </c>
      <c r="G12" s="75">
        <v>183.96669456272423</v>
      </c>
      <c r="H12" s="75">
        <v>207.85590005353507</v>
      </c>
      <c r="I12" s="75">
        <v>234.38447708625549</v>
      </c>
      <c r="J12" s="75">
        <v>275.97887499172515</v>
      </c>
      <c r="K12" s="75">
        <v>133.20545523652228</v>
      </c>
      <c r="L12" t="s">
        <v>46</v>
      </c>
    </row>
    <row r="13" spans="1:12" ht="13.5" thickTop="1"/>
    <row r="14" spans="1:12">
      <c r="A14" t="str">
        <f t="array" ref="A14:A21">R_CODE&amp;" "&amp;'Base data'!$C$11&amp;" emissions"</f>
        <v>EU CH4 emissions</v>
      </c>
      <c r="B14" s="73">
        <v>0</v>
      </c>
      <c r="C14" s="73">
        <v>0</v>
      </c>
      <c r="D14" s="73">
        <v>0</v>
      </c>
      <c r="E14" s="73">
        <v>0</v>
      </c>
      <c r="F14" s="73">
        <v>0</v>
      </c>
      <c r="G14" s="73">
        <v>0</v>
      </c>
      <c r="H14" s="73">
        <v>0</v>
      </c>
      <c r="I14" s="73">
        <v>0</v>
      </c>
      <c r="J14" s="73">
        <v>0</v>
      </c>
      <c r="K14" s="73">
        <v>0</v>
      </c>
      <c r="L14" t="s">
        <v>46</v>
      </c>
    </row>
    <row r="15" spans="1:12">
      <c r="A15" t="str">
        <v>US CH4 emissions</v>
      </c>
      <c r="B15" s="74">
        <v>0</v>
      </c>
      <c r="C15" s="74">
        <v>0</v>
      </c>
      <c r="D15" s="74">
        <v>0</v>
      </c>
      <c r="E15" s="74">
        <v>0</v>
      </c>
      <c r="F15" s="74">
        <v>0</v>
      </c>
      <c r="G15" s="74">
        <v>0</v>
      </c>
      <c r="H15" s="74">
        <v>0</v>
      </c>
      <c r="I15" s="74">
        <v>0</v>
      </c>
      <c r="J15" s="74">
        <v>0</v>
      </c>
      <c r="K15" s="74">
        <v>0</v>
      </c>
      <c r="L15" t="s">
        <v>46</v>
      </c>
    </row>
    <row r="16" spans="1:12">
      <c r="A16" t="str">
        <v>OT CH4 emissions</v>
      </c>
      <c r="B16" s="74">
        <v>0</v>
      </c>
      <c r="C16" s="74">
        <v>0</v>
      </c>
      <c r="D16" s="74">
        <v>0</v>
      </c>
      <c r="E16" s="74">
        <v>0</v>
      </c>
      <c r="F16" s="74">
        <v>0</v>
      </c>
      <c r="G16" s="74">
        <v>0</v>
      </c>
      <c r="H16" s="74">
        <v>0</v>
      </c>
      <c r="I16" s="74">
        <v>0</v>
      </c>
      <c r="J16" s="74">
        <v>0</v>
      </c>
      <c r="K16" s="74">
        <v>0</v>
      </c>
      <c r="L16" t="s">
        <v>46</v>
      </c>
    </row>
    <row r="17" spans="1:12">
      <c r="A17" t="str">
        <v>EE CH4 emissions</v>
      </c>
      <c r="B17" s="74">
        <v>0</v>
      </c>
      <c r="C17" s="74">
        <v>0</v>
      </c>
      <c r="D17" s="74">
        <v>0</v>
      </c>
      <c r="E17" s="74">
        <v>0</v>
      </c>
      <c r="F17" s="74">
        <v>0</v>
      </c>
      <c r="G17" s="74">
        <v>0</v>
      </c>
      <c r="H17" s="74">
        <v>0</v>
      </c>
      <c r="I17" s="74">
        <v>0</v>
      </c>
      <c r="J17" s="74">
        <v>0</v>
      </c>
      <c r="K17" s="74">
        <v>0</v>
      </c>
      <c r="L17" t="s">
        <v>46</v>
      </c>
    </row>
    <row r="18" spans="1:12">
      <c r="A18" t="str">
        <v>CA CH4 emissions</v>
      </c>
      <c r="B18" s="74">
        <v>0</v>
      </c>
      <c r="C18" s="74">
        <v>0</v>
      </c>
      <c r="D18" s="74">
        <v>0</v>
      </c>
      <c r="E18" s="74">
        <v>0</v>
      </c>
      <c r="F18" s="74">
        <v>0</v>
      </c>
      <c r="G18" s="74">
        <v>0</v>
      </c>
      <c r="H18" s="74">
        <v>0</v>
      </c>
      <c r="I18" s="74">
        <v>0</v>
      </c>
      <c r="J18" s="74">
        <v>0</v>
      </c>
      <c r="K18" s="74">
        <v>0</v>
      </c>
      <c r="L18" t="s">
        <v>46</v>
      </c>
    </row>
    <row r="19" spans="1:12">
      <c r="A19" t="str">
        <v>IA CH4 emissions</v>
      </c>
      <c r="B19" s="74">
        <v>0</v>
      </c>
      <c r="C19" s="74">
        <v>0</v>
      </c>
      <c r="D19" s="74">
        <v>0</v>
      </c>
      <c r="E19" s="74">
        <v>0</v>
      </c>
      <c r="F19" s="74">
        <v>0</v>
      </c>
      <c r="G19" s="74">
        <v>0</v>
      </c>
      <c r="H19" s="74">
        <v>0</v>
      </c>
      <c r="I19" s="74">
        <v>0</v>
      </c>
      <c r="J19" s="74">
        <v>0</v>
      </c>
      <c r="K19" s="74">
        <v>0</v>
      </c>
      <c r="L19" t="s">
        <v>46</v>
      </c>
    </row>
    <row r="20" spans="1:12">
      <c r="A20" t="str">
        <v>AF CH4 emissions</v>
      </c>
      <c r="B20" s="74">
        <v>0</v>
      </c>
      <c r="C20" s="74">
        <v>0</v>
      </c>
      <c r="D20" s="74">
        <v>0</v>
      </c>
      <c r="E20" s="74">
        <v>0</v>
      </c>
      <c r="F20" s="74">
        <v>0</v>
      </c>
      <c r="G20" s="74">
        <v>0</v>
      </c>
      <c r="H20" s="74">
        <v>0</v>
      </c>
      <c r="I20" s="74">
        <v>0</v>
      </c>
      <c r="J20" s="74">
        <v>0</v>
      </c>
      <c r="K20" s="74">
        <v>0</v>
      </c>
      <c r="L20" t="s">
        <v>46</v>
      </c>
    </row>
    <row r="21" spans="1:12" ht="13.5" thickBot="1">
      <c r="A21" t="str">
        <v>LA CH4 emissions</v>
      </c>
      <c r="B21" s="75">
        <v>0</v>
      </c>
      <c r="C21" s="75">
        <v>0</v>
      </c>
      <c r="D21" s="75">
        <v>0</v>
      </c>
      <c r="E21" s="75">
        <v>0</v>
      </c>
      <c r="F21" s="75">
        <v>0</v>
      </c>
      <c r="G21" s="75">
        <v>0</v>
      </c>
      <c r="H21" s="75">
        <v>0</v>
      </c>
      <c r="I21" s="75">
        <v>0</v>
      </c>
      <c r="J21" s="75">
        <v>0</v>
      </c>
      <c r="K21" s="75">
        <v>0</v>
      </c>
      <c r="L21" t="s">
        <v>46</v>
      </c>
    </row>
    <row r="22" spans="1:12" ht="13.5" thickTop="1"/>
    <row r="23" spans="1:12">
      <c r="A23" t="str">
        <f t="array" ref="A23:A30">R_CODE&amp;" "&amp;'Base data'!$D$11&amp;" emissions"</f>
        <v>EU N2O emissions</v>
      </c>
      <c r="B23" s="73">
        <v>0</v>
      </c>
      <c r="C23" s="73">
        <v>0</v>
      </c>
      <c r="D23" s="73">
        <v>0</v>
      </c>
      <c r="E23" s="73">
        <v>0</v>
      </c>
      <c r="F23" s="73">
        <v>0</v>
      </c>
      <c r="G23" s="73">
        <v>0</v>
      </c>
      <c r="H23" s="73">
        <v>0</v>
      </c>
      <c r="I23" s="73">
        <v>0</v>
      </c>
      <c r="J23" s="73">
        <v>0</v>
      </c>
      <c r="K23" s="73">
        <v>0</v>
      </c>
      <c r="L23" t="s">
        <v>46</v>
      </c>
    </row>
    <row r="24" spans="1:12">
      <c r="A24" t="str">
        <v>US N2O emissions</v>
      </c>
      <c r="B24" s="74">
        <v>0</v>
      </c>
      <c r="C24" s="74">
        <v>0</v>
      </c>
      <c r="D24" s="74">
        <v>0</v>
      </c>
      <c r="E24" s="74">
        <v>0</v>
      </c>
      <c r="F24" s="74">
        <v>0</v>
      </c>
      <c r="G24" s="74">
        <v>0</v>
      </c>
      <c r="H24" s="74">
        <v>0</v>
      </c>
      <c r="I24" s="74">
        <v>0</v>
      </c>
      <c r="J24" s="74">
        <v>0</v>
      </c>
      <c r="K24" s="74">
        <v>0</v>
      </c>
      <c r="L24" t="s">
        <v>46</v>
      </c>
    </row>
    <row r="25" spans="1:12">
      <c r="A25" t="str">
        <v>OT N2O emissions</v>
      </c>
      <c r="B25" s="74">
        <v>0</v>
      </c>
      <c r="C25" s="74">
        <v>0</v>
      </c>
      <c r="D25" s="74">
        <v>0</v>
      </c>
      <c r="E25" s="74">
        <v>0</v>
      </c>
      <c r="F25" s="74">
        <v>0</v>
      </c>
      <c r="G25" s="74">
        <v>0</v>
      </c>
      <c r="H25" s="74">
        <v>0</v>
      </c>
      <c r="I25" s="74">
        <v>0</v>
      </c>
      <c r="J25" s="74">
        <v>0</v>
      </c>
      <c r="K25" s="74">
        <v>0</v>
      </c>
      <c r="L25" t="s">
        <v>46</v>
      </c>
    </row>
    <row r="26" spans="1:12">
      <c r="A26" t="str">
        <v>EE N2O emissions</v>
      </c>
      <c r="B26" s="74">
        <v>0</v>
      </c>
      <c r="C26" s="74">
        <v>0</v>
      </c>
      <c r="D26" s="74">
        <v>0</v>
      </c>
      <c r="E26" s="74">
        <v>0</v>
      </c>
      <c r="F26" s="74">
        <v>0</v>
      </c>
      <c r="G26" s="74">
        <v>0</v>
      </c>
      <c r="H26" s="74">
        <v>0</v>
      </c>
      <c r="I26" s="74">
        <v>0</v>
      </c>
      <c r="J26" s="74">
        <v>0</v>
      </c>
      <c r="K26" s="74">
        <v>0</v>
      </c>
      <c r="L26" t="s">
        <v>46</v>
      </c>
    </row>
    <row r="27" spans="1:12">
      <c r="A27" t="str">
        <v>CA N2O emissions</v>
      </c>
      <c r="B27" s="74">
        <v>0</v>
      </c>
      <c r="C27" s="74">
        <v>0</v>
      </c>
      <c r="D27" s="74">
        <v>0</v>
      </c>
      <c r="E27" s="74">
        <v>0</v>
      </c>
      <c r="F27" s="74">
        <v>0</v>
      </c>
      <c r="G27" s="74">
        <v>0</v>
      </c>
      <c r="H27" s="74">
        <v>0</v>
      </c>
      <c r="I27" s="74">
        <v>0</v>
      </c>
      <c r="J27" s="74">
        <v>0</v>
      </c>
      <c r="K27" s="74">
        <v>0</v>
      </c>
      <c r="L27" t="s">
        <v>46</v>
      </c>
    </row>
    <row r="28" spans="1:12">
      <c r="A28" t="str">
        <v>IA N2O emissions</v>
      </c>
      <c r="B28" s="74">
        <v>0</v>
      </c>
      <c r="C28" s="74">
        <v>0</v>
      </c>
      <c r="D28" s="74">
        <v>0</v>
      </c>
      <c r="E28" s="74">
        <v>0</v>
      </c>
      <c r="F28" s="74">
        <v>0</v>
      </c>
      <c r="G28" s="74">
        <v>0</v>
      </c>
      <c r="H28" s="74">
        <v>0</v>
      </c>
      <c r="I28" s="74">
        <v>0</v>
      </c>
      <c r="J28" s="74">
        <v>0</v>
      </c>
      <c r="K28" s="74">
        <v>0</v>
      </c>
      <c r="L28" t="s">
        <v>46</v>
      </c>
    </row>
    <row r="29" spans="1:12">
      <c r="A29" t="str">
        <v>AF N2O emissions</v>
      </c>
      <c r="B29" s="74">
        <v>0</v>
      </c>
      <c r="C29" s="74">
        <v>0</v>
      </c>
      <c r="D29" s="74">
        <v>0</v>
      </c>
      <c r="E29" s="74">
        <v>0</v>
      </c>
      <c r="F29" s="74">
        <v>0</v>
      </c>
      <c r="G29" s="74">
        <v>0</v>
      </c>
      <c r="H29" s="74">
        <v>0</v>
      </c>
      <c r="I29" s="74">
        <v>0</v>
      </c>
      <c r="J29" s="74">
        <v>0</v>
      </c>
      <c r="K29" s="74">
        <v>0</v>
      </c>
      <c r="L29" t="s">
        <v>46</v>
      </c>
    </row>
    <row r="30" spans="1:12" ht="13.5" thickBot="1">
      <c r="A30" t="str">
        <v>LA N2O emissions</v>
      </c>
      <c r="B30" s="75">
        <v>0</v>
      </c>
      <c r="C30" s="75">
        <v>0</v>
      </c>
      <c r="D30" s="75">
        <v>0</v>
      </c>
      <c r="E30" s="75">
        <v>0</v>
      </c>
      <c r="F30" s="75">
        <v>0</v>
      </c>
      <c r="G30" s="75">
        <v>0</v>
      </c>
      <c r="H30" s="75">
        <v>0</v>
      </c>
      <c r="I30" s="75">
        <v>0</v>
      </c>
      <c r="J30" s="75">
        <v>0</v>
      </c>
      <c r="K30" s="75">
        <v>0</v>
      </c>
      <c r="L30" t="s">
        <v>46</v>
      </c>
    </row>
    <row r="31" spans="1:12" ht="13.5" thickTop="1"/>
    <row r="32" spans="1:12">
      <c r="A32" t="str">
        <f t="array" ref="A32:A39">R_CODE&amp;" "&amp;GLIN_NAME&amp;" emissions"</f>
        <v>EU Lin emissions</v>
      </c>
      <c r="B32" s="73">
        <v>0</v>
      </c>
      <c r="C32" s="73">
        <v>0</v>
      </c>
      <c r="D32" s="73">
        <v>0</v>
      </c>
      <c r="E32" s="73">
        <v>0</v>
      </c>
      <c r="F32" s="73">
        <v>0</v>
      </c>
      <c r="G32" s="73">
        <v>0</v>
      </c>
      <c r="H32" s="73">
        <v>0</v>
      </c>
      <c r="I32" s="73">
        <v>0</v>
      </c>
      <c r="J32" s="73">
        <v>0</v>
      </c>
      <c r="K32" s="73">
        <v>0</v>
      </c>
      <c r="L32" t="s">
        <v>46</v>
      </c>
    </row>
    <row r="33" spans="1:12">
      <c r="A33" t="str">
        <v>US Lin emissions</v>
      </c>
      <c r="B33" s="74">
        <v>0</v>
      </c>
      <c r="C33" s="74">
        <v>0</v>
      </c>
      <c r="D33" s="74">
        <v>0</v>
      </c>
      <c r="E33" s="74">
        <v>0</v>
      </c>
      <c r="F33" s="74">
        <v>0</v>
      </c>
      <c r="G33" s="74">
        <v>0</v>
      </c>
      <c r="H33" s="74">
        <v>0</v>
      </c>
      <c r="I33" s="74">
        <v>0</v>
      </c>
      <c r="J33" s="74">
        <v>0</v>
      </c>
      <c r="K33" s="74">
        <v>0</v>
      </c>
      <c r="L33" t="s">
        <v>46</v>
      </c>
    </row>
    <row r="34" spans="1:12">
      <c r="A34" t="str">
        <v>OT Lin emissions</v>
      </c>
      <c r="B34" s="74">
        <v>0</v>
      </c>
      <c r="C34" s="74">
        <v>0</v>
      </c>
      <c r="D34" s="74">
        <v>0</v>
      </c>
      <c r="E34" s="74">
        <v>0</v>
      </c>
      <c r="F34" s="74">
        <v>0</v>
      </c>
      <c r="G34" s="74">
        <v>0</v>
      </c>
      <c r="H34" s="74">
        <v>0</v>
      </c>
      <c r="I34" s="74">
        <v>0</v>
      </c>
      <c r="J34" s="74">
        <v>0</v>
      </c>
      <c r="K34" s="74">
        <v>0</v>
      </c>
      <c r="L34" t="s">
        <v>46</v>
      </c>
    </row>
    <row r="35" spans="1:12">
      <c r="A35" t="str">
        <v>EE Lin emissions</v>
      </c>
      <c r="B35" s="74">
        <v>0</v>
      </c>
      <c r="C35" s="74">
        <v>0</v>
      </c>
      <c r="D35" s="74">
        <v>0</v>
      </c>
      <c r="E35" s="74">
        <v>0</v>
      </c>
      <c r="F35" s="74">
        <v>0</v>
      </c>
      <c r="G35" s="74">
        <v>0</v>
      </c>
      <c r="H35" s="74">
        <v>0</v>
      </c>
      <c r="I35" s="74">
        <v>0</v>
      </c>
      <c r="J35" s="74">
        <v>0</v>
      </c>
      <c r="K35" s="74">
        <v>0</v>
      </c>
      <c r="L35" t="s">
        <v>46</v>
      </c>
    </row>
    <row r="36" spans="1:12">
      <c r="A36" t="str">
        <v>CA Lin emissions</v>
      </c>
      <c r="B36" s="74">
        <v>0</v>
      </c>
      <c r="C36" s="74">
        <v>0</v>
      </c>
      <c r="D36" s="74">
        <v>0</v>
      </c>
      <c r="E36" s="74">
        <v>0</v>
      </c>
      <c r="F36" s="74">
        <v>0</v>
      </c>
      <c r="G36" s="74">
        <v>0</v>
      </c>
      <c r="H36" s="74">
        <v>0</v>
      </c>
      <c r="I36" s="74">
        <v>0</v>
      </c>
      <c r="J36" s="74">
        <v>0</v>
      </c>
      <c r="K36" s="74">
        <v>0</v>
      </c>
      <c r="L36" t="s">
        <v>46</v>
      </c>
    </row>
    <row r="37" spans="1:12">
      <c r="A37" t="str">
        <v>IA Lin emissions</v>
      </c>
      <c r="B37" s="74">
        <v>0</v>
      </c>
      <c r="C37" s="74">
        <v>0</v>
      </c>
      <c r="D37" s="74">
        <v>0</v>
      </c>
      <c r="E37" s="74">
        <v>0</v>
      </c>
      <c r="F37" s="74">
        <v>0</v>
      </c>
      <c r="G37" s="74">
        <v>0</v>
      </c>
      <c r="H37" s="74">
        <v>0</v>
      </c>
      <c r="I37" s="74">
        <v>0</v>
      </c>
      <c r="J37" s="74">
        <v>0</v>
      </c>
      <c r="K37" s="74">
        <v>0</v>
      </c>
      <c r="L37" t="s">
        <v>46</v>
      </c>
    </row>
    <row r="38" spans="1:12">
      <c r="A38" t="str">
        <v>AF Lin emissions</v>
      </c>
      <c r="B38" s="74">
        <v>0</v>
      </c>
      <c r="C38" s="74">
        <v>0</v>
      </c>
      <c r="D38" s="74">
        <v>0</v>
      </c>
      <c r="E38" s="74">
        <v>0</v>
      </c>
      <c r="F38" s="74">
        <v>0</v>
      </c>
      <c r="G38" s="74">
        <v>0</v>
      </c>
      <c r="H38" s="74">
        <v>0</v>
      </c>
      <c r="I38" s="74">
        <v>0</v>
      </c>
      <c r="J38" s="74">
        <v>0</v>
      </c>
      <c r="K38" s="74">
        <v>0</v>
      </c>
      <c r="L38" t="s">
        <v>46</v>
      </c>
    </row>
    <row r="39" spans="1:12" ht="13.5" thickBot="1">
      <c r="A39" t="str">
        <v>LA Lin emissions</v>
      </c>
      <c r="B39" s="75">
        <v>0</v>
      </c>
      <c r="C39" s="75">
        <v>0</v>
      </c>
      <c r="D39" s="75">
        <v>0</v>
      </c>
      <c r="E39" s="75">
        <v>0</v>
      </c>
      <c r="F39" s="75">
        <v>0</v>
      </c>
      <c r="G39" s="75">
        <v>0</v>
      </c>
      <c r="H39" s="75">
        <v>0</v>
      </c>
      <c r="I39" s="75">
        <v>0</v>
      </c>
      <c r="J39" s="75">
        <v>0</v>
      </c>
      <c r="K39" s="75">
        <v>0</v>
      </c>
      <c r="L39" t="s">
        <v>46</v>
      </c>
    </row>
    <row r="40" spans="1:12" ht="13.5" thickTop="1"/>
    <row r="41" spans="1:12">
      <c r="A41" t="str">
        <f t="array" ref="A41:A48">R_CODE&amp;" sulphates"</f>
        <v>EU sulphates</v>
      </c>
      <c r="B41" s="73">
        <v>58.020274006747485</v>
      </c>
      <c r="C41" s="73">
        <v>40.3525638135512</v>
      </c>
      <c r="D41" s="73">
        <v>40.11945631094391</v>
      </c>
      <c r="E41" s="73">
        <v>37.093332805558113</v>
      </c>
      <c r="F41" s="73">
        <v>40.411666706833671</v>
      </c>
      <c r="G41" s="73">
        <v>37.738156531496642</v>
      </c>
      <c r="H41" s="73">
        <v>32.391136180822585</v>
      </c>
      <c r="I41" s="73">
        <v>27.04411583014852</v>
      </c>
      <c r="J41" s="73">
        <v>27.04411583014852</v>
      </c>
      <c r="K41" s="73">
        <v>27.04411583014852</v>
      </c>
      <c r="L41" t="s">
        <v>46</v>
      </c>
    </row>
    <row r="42" spans="1:12">
      <c r="A42" t="str">
        <v>US sulphates</v>
      </c>
      <c r="B42" s="74">
        <v>58.020274006747485</v>
      </c>
      <c r="C42" s="74">
        <v>40.352563813551193</v>
      </c>
      <c r="D42" s="74">
        <v>40.11945631094391</v>
      </c>
      <c r="E42" s="74">
        <v>37.093332805558106</v>
      </c>
      <c r="F42" s="74">
        <v>40.411666706833671</v>
      </c>
      <c r="G42" s="74">
        <v>37.738156531496642</v>
      </c>
      <c r="H42" s="74">
        <v>32.391136180822585</v>
      </c>
      <c r="I42" s="74">
        <v>27.04411583014852</v>
      </c>
      <c r="J42" s="74">
        <v>27.04411583014852</v>
      </c>
      <c r="K42" s="74">
        <v>27.04411583014852</v>
      </c>
      <c r="L42" t="s">
        <v>46</v>
      </c>
    </row>
    <row r="43" spans="1:12">
      <c r="A43" t="str">
        <v>OT sulphates</v>
      </c>
      <c r="B43" s="74">
        <v>58.020274006747485</v>
      </c>
      <c r="C43" s="74">
        <v>40.3525638135512</v>
      </c>
      <c r="D43" s="74">
        <v>40.11945631094391</v>
      </c>
      <c r="E43" s="74">
        <v>37.093332805558106</v>
      </c>
      <c r="F43" s="74">
        <v>40.411666706833671</v>
      </c>
      <c r="G43" s="74">
        <v>37.738156531496642</v>
      </c>
      <c r="H43" s="74">
        <v>32.391136180822585</v>
      </c>
      <c r="I43" s="74">
        <v>27.04411583014852</v>
      </c>
      <c r="J43" s="74">
        <v>27.04411583014852</v>
      </c>
      <c r="K43" s="74">
        <v>27.04411583014852</v>
      </c>
      <c r="L43" t="s">
        <v>46</v>
      </c>
    </row>
    <row r="44" spans="1:12">
      <c r="A44" t="str">
        <v>EE sulphates</v>
      </c>
      <c r="B44" s="74">
        <v>110.35586956862728</v>
      </c>
      <c r="C44" s="74">
        <v>97.600882832508844</v>
      </c>
      <c r="D44" s="74">
        <v>71.06007508096414</v>
      </c>
      <c r="E44" s="74">
        <v>38.588333173741702</v>
      </c>
      <c r="F44" s="74">
        <v>31.434623496873058</v>
      </c>
      <c r="G44" s="74">
        <v>27.967462960588186</v>
      </c>
      <c r="H44" s="74">
        <v>21.033141888018442</v>
      </c>
      <c r="I44" s="74">
        <v>14.098820815448695</v>
      </c>
      <c r="J44" s="74">
        <v>14.098820815448695</v>
      </c>
      <c r="K44" s="74">
        <v>14.098820815448695</v>
      </c>
      <c r="L44" t="s">
        <v>46</v>
      </c>
    </row>
    <row r="45" spans="1:12">
      <c r="A45" t="str">
        <v>CA sulphates</v>
      </c>
      <c r="B45" s="74">
        <v>166.30430588217396</v>
      </c>
      <c r="C45" s="74">
        <v>214.30034446944796</v>
      </c>
      <c r="D45" s="74">
        <v>151.45603567975175</v>
      </c>
      <c r="E45" s="74">
        <v>78.292937932150764</v>
      </c>
      <c r="F45" s="74">
        <v>59.810967368484569</v>
      </c>
      <c r="G45" s="74">
        <v>52.900983248231142</v>
      </c>
      <c r="H45" s="74">
        <v>39.081015007724289</v>
      </c>
      <c r="I45" s="74">
        <v>25.261046767217433</v>
      </c>
      <c r="J45" s="74">
        <v>25.261046767217433</v>
      </c>
      <c r="K45" s="74">
        <v>25.261046767217433</v>
      </c>
      <c r="L45" t="s">
        <v>46</v>
      </c>
    </row>
    <row r="46" spans="1:12">
      <c r="A46" t="str">
        <v>IA sulphates</v>
      </c>
      <c r="B46" s="74">
        <v>166.30430588217396</v>
      </c>
      <c r="C46" s="74">
        <v>214.30034446944796</v>
      </c>
      <c r="D46" s="74">
        <v>151.45603567975172</v>
      </c>
      <c r="E46" s="74">
        <v>78.292937932150764</v>
      </c>
      <c r="F46" s="74">
        <v>59.810967368484569</v>
      </c>
      <c r="G46" s="74">
        <v>52.900983248231142</v>
      </c>
      <c r="H46" s="74">
        <v>39.081015007724275</v>
      </c>
      <c r="I46" s="74">
        <v>25.261046767217426</v>
      </c>
      <c r="J46" s="74">
        <v>25.261046767217426</v>
      </c>
      <c r="K46" s="74">
        <v>25.261046767217426</v>
      </c>
      <c r="L46" t="s">
        <v>46</v>
      </c>
    </row>
    <row r="47" spans="1:12">
      <c r="A47" t="str">
        <v>AF sulphates</v>
      </c>
      <c r="B47" s="74">
        <v>156.19858107901484</v>
      </c>
      <c r="C47" s="74">
        <v>197.92171788554691</v>
      </c>
      <c r="D47" s="74">
        <v>291.43805464151484</v>
      </c>
      <c r="E47" s="74">
        <v>277.53362091491721</v>
      </c>
      <c r="F47" s="74">
        <v>278.39869789809103</v>
      </c>
      <c r="G47" s="74">
        <v>241.54174767326876</v>
      </c>
      <c r="H47" s="74">
        <v>167.82784722362419</v>
      </c>
      <c r="I47" s="74">
        <v>94.113946773979634</v>
      </c>
      <c r="J47" s="74">
        <v>94.113946773979634</v>
      </c>
      <c r="K47" s="74">
        <v>94.113946773979634</v>
      </c>
      <c r="L47" t="s">
        <v>46</v>
      </c>
    </row>
    <row r="48" spans="1:12" ht="13.5" thickBot="1">
      <c r="A48" t="str">
        <v>LA sulphates</v>
      </c>
      <c r="B48" s="75">
        <v>156.19858107901487</v>
      </c>
      <c r="C48" s="75">
        <v>197.92171788554694</v>
      </c>
      <c r="D48" s="75">
        <v>246.13680262469902</v>
      </c>
      <c r="E48" s="75">
        <v>277.53362091491721</v>
      </c>
      <c r="F48" s="75">
        <v>278.39869789809103</v>
      </c>
      <c r="G48" s="75">
        <v>241.54174767326876</v>
      </c>
      <c r="H48" s="75">
        <v>167.82784722362419</v>
      </c>
      <c r="I48" s="75">
        <v>94.113946773979634</v>
      </c>
      <c r="J48" s="75">
        <v>94.113946773979634</v>
      </c>
      <c r="K48" s="75">
        <v>94.113946773979634</v>
      </c>
      <c r="L48" t="s">
        <v>46</v>
      </c>
    </row>
    <row r="49" spans="1:12" ht="13.5" thickTop="1">
      <c r="B49" s="40"/>
      <c r="C49" s="40"/>
      <c r="D49" s="40"/>
      <c r="E49" s="40"/>
      <c r="F49" s="40"/>
      <c r="G49" s="40"/>
      <c r="H49" s="40"/>
      <c r="I49" s="40"/>
      <c r="J49" s="40"/>
      <c r="K49" s="40"/>
    </row>
    <row r="50" spans="1:12" s="8" customFormat="1" ht="13.5" thickBot="1">
      <c r="A50" t="s">
        <v>42</v>
      </c>
      <c r="B50" s="78">
        <v>1.6860518091072505</v>
      </c>
      <c r="C50" s="78">
        <v>1.7843735658886295</v>
      </c>
      <c r="D50" s="78">
        <v>1.9329867404201666</v>
      </c>
      <c r="E50" s="78">
        <v>2.0720385924049873</v>
      </c>
      <c r="F50" s="78">
        <v>2.2095729443810819</v>
      </c>
      <c r="G50" s="78">
        <v>2.3422009667018857</v>
      </c>
      <c r="H50" s="78">
        <v>2.5780385161672434</v>
      </c>
      <c r="I50" s="78">
        <v>2.8260071921745427</v>
      </c>
      <c r="J50" s="78">
        <v>2.8260071921745427</v>
      </c>
      <c r="K50" s="78">
        <v>2.8260071921745427</v>
      </c>
      <c r="L50" s="8" t="s">
        <v>51</v>
      </c>
    </row>
    <row r="51" spans="1:12" ht="13.5" thickTop="1">
      <c r="B51" s="40"/>
      <c r="C51" s="40"/>
      <c r="D51" s="40"/>
      <c r="E51" s="40"/>
      <c r="F51" s="40"/>
      <c r="G51" s="40"/>
      <c r="H51" s="40"/>
      <c r="I51" s="40"/>
      <c r="J51" s="40"/>
      <c r="K51" s="40"/>
      <c r="L51" s="8"/>
    </row>
    <row r="52" spans="1:12">
      <c r="A52" s="2" t="s">
        <v>93</v>
      </c>
    </row>
    <row r="53" spans="1:12">
      <c r="A53" s="2"/>
      <c r="B53" s="3" t="s">
        <v>98</v>
      </c>
      <c r="C53" s="3" t="s">
        <v>94</v>
      </c>
      <c r="D53" s="3" t="s">
        <v>95</v>
      </c>
      <c r="F53" s="3" t="s">
        <v>142</v>
      </c>
      <c r="G53" s="3" t="s">
        <v>96</v>
      </c>
      <c r="H53" s="3" t="s">
        <v>97</v>
      </c>
      <c r="I53" s="3" t="s">
        <v>143</v>
      </c>
    </row>
    <row r="54" spans="1:12" s="2" customFormat="1">
      <c r="A54" t="str">
        <f t="array" ref="A54:A61">R_CODE&amp;" sea level"</f>
        <v>EU sea level</v>
      </c>
      <c r="B54" s="53">
        <v>0.25</v>
      </c>
      <c r="C54" s="33">
        <v>2000</v>
      </c>
      <c r="D54" s="33">
        <v>20</v>
      </c>
      <c r="E54"/>
      <c r="F54" s="33">
        <v>50</v>
      </c>
      <c r="G54" s="33">
        <v>2020</v>
      </c>
      <c r="H54" s="33">
        <v>40</v>
      </c>
      <c r="I54" s="33">
        <v>1</v>
      </c>
      <c r="J54"/>
      <c r="K54"/>
      <c r="L54"/>
    </row>
    <row r="55" spans="1:12">
      <c r="A55" t="str">
        <v>US sea level</v>
      </c>
      <c r="B55" s="54">
        <v>0.25</v>
      </c>
      <c r="C55" s="34">
        <v>2000</v>
      </c>
      <c r="D55" s="34">
        <v>20</v>
      </c>
      <c r="F55" s="34">
        <v>50</v>
      </c>
      <c r="G55" s="34">
        <v>2020</v>
      </c>
      <c r="H55" s="34">
        <v>40</v>
      </c>
      <c r="I55" s="34">
        <v>1</v>
      </c>
    </row>
    <row r="56" spans="1:12">
      <c r="A56" t="str">
        <v>OT sea level</v>
      </c>
      <c r="B56" s="54">
        <v>0.25</v>
      </c>
      <c r="C56" s="34">
        <v>2000</v>
      </c>
      <c r="D56" s="34">
        <v>20</v>
      </c>
      <c r="F56" s="34">
        <v>50</v>
      </c>
      <c r="G56" s="34">
        <v>2020</v>
      </c>
      <c r="H56" s="34">
        <v>40</v>
      </c>
      <c r="I56" s="34">
        <v>1</v>
      </c>
    </row>
    <row r="57" spans="1:12">
      <c r="A57" t="str">
        <v>EE sea level</v>
      </c>
      <c r="B57" s="54">
        <v>0.25</v>
      </c>
      <c r="C57" s="34">
        <v>2000</v>
      </c>
      <c r="D57" s="34">
        <v>20</v>
      </c>
      <c r="F57" s="34">
        <v>50</v>
      </c>
      <c r="G57" s="34">
        <v>2020</v>
      </c>
      <c r="H57" s="34">
        <v>40</v>
      </c>
      <c r="I57" s="34">
        <v>1</v>
      </c>
    </row>
    <row r="58" spans="1:12">
      <c r="A58" t="str">
        <v>CA sea level</v>
      </c>
      <c r="B58" s="54">
        <v>0.2</v>
      </c>
      <c r="C58" s="34">
        <v>2000</v>
      </c>
      <c r="D58" s="34">
        <v>30</v>
      </c>
      <c r="F58" s="34">
        <v>25</v>
      </c>
      <c r="G58" s="34">
        <v>2020</v>
      </c>
      <c r="H58" s="34">
        <v>40</v>
      </c>
      <c r="I58" s="34">
        <v>1</v>
      </c>
    </row>
    <row r="59" spans="1:12">
      <c r="A59" t="str">
        <v>IA sea level</v>
      </c>
      <c r="B59" s="54">
        <v>0.2</v>
      </c>
      <c r="C59" s="34">
        <v>2000</v>
      </c>
      <c r="D59" s="34">
        <v>30</v>
      </c>
      <c r="F59" s="34">
        <v>25</v>
      </c>
      <c r="G59" s="34">
        <v>2020</v>
      </c>
      <c r="H59" s="34">
        <v>40</v>
      </c>
      <c r="I59" s="34">
        <v>1</v>
      </c>
    </row>
    <row r="60" spans="1:12">
      <c r="A60" t="str">
        <v>AF sea level</v>
      </c>
      <c r="B60" s="54">
        <v>0.2</v>
      </c>
      <c r="C60" s="34">
        <v>2000</v>
      </c>
      <c r="D60" s="34">
        <v>30</v>
      </c>
      <c r="F60" s="34">
        <v>25</v>
      </c>
      <c r="G60" s="34">
        <v>2020</v>
      </c>
      <c r="H60" s="34">
        <v>40</v>
      </c>
      <c r="I60" s="34">
        <v>1</v>
      </c>
    </row>
    <row r="61" spans="1:12" ht="13.5" thickBot="1">
      <c r="A61" t="str">
        <v>LA sea level</v>
      </c>
      <c r="B61" s="41">
        <v>0.2</v>
      </c>
      <c r="C61" s="35">
        <v>2000</v>
      </c>
      <c r="D61" s="35">
        <v>30</v>
      </c>
      <c r="F61" s="35">
        <v>25</v>
      </c>
      <c r="G61" s="35">
        <v>2020</v>
      </c>
      <c r="H61" s="35">
        <v>40</v>
      </c>
      <c r="I61" s="35">
        <v>1</v>
      </c>
    </row>
    <row r="62" spans="1:12" ht="13.5" thickTop="1"/>
    <row r="63" spans="1:12">
      <c r="A63" s="2"/>
      <c r="B63" s="3" t="s">
        <v>98</v>
      </c>
      <c r="C63" s="3" t="s">
        <v>94</v>
      </c>
      <c r="D63" s="3" t="s">
        <v>95</v>
      </c>
      <c r="F63" s="3" t="s">
        <v>142</v>
      </c>
      <c r="G63" s="3" t="s">
        <v>96</v>
      </c>
      <c r="H63" s="3" t="s">
        <v>97</v>
      </c>
      <c r="I63" s="3" t="s">
        <v>143</v>
      </c>
    </row>
    <row r="64" spans="1:12">
      <c r="A64" t="str">
        <f t="array" ref="A64:A71">R_CODE&amp;" "&amp;I_1_NAME</f>
        <v>EU Economic</v>
      </c>
      <c r="B64" s="50">
        <v>1</v>
      </c>
      <c r="C64" s="33">
        <v>2000</v>
      </c>
      <c r="D64" s="33">
        <v>20</v>
      </c>
      <c r="F64" s="33">
        <v>30</v>
      </c>
      <c r="G64" s="33">
        <v>2010</v>
      </c>
      <c r="H64" s="33">
        <v>20</v>
      </c>
      <c r="I64" s="33">
        <v>2</v>
      </c>
    </row>
    <row r="65" spans="1:9">
      <c r="A65" t="str">
        <v>US Economic</v>
      </c>
      <c r="B65" s="51">
        <v>1</v>
      </c>
      <c r="C65" s="34">
        <v>2000</v>
      </c>
      <c r="D65" s="34">
        <v>20</v>
      </c>
      <c r="F65" s="34">
        <v>30</v>
      </c>
      <c r="G65" s="34">
        <v>2010</v>
      </c>
      <c r="H65" s="34">
        <v>20</v>
      </c>
      <c r="I65" s="34">
        <v>2</v>
      </c>
    </row>
    <row r="66" spans="1:9">
      <c r="A66" t="str">
        <v>OT Economic</v>
      </c>
      <c r="B66" s="51">
        <v>1</v>
      </c>
      <c r="C66" s="34">
        <v>2000</v>
      </c>
      <c r="D66" s="34">
        <v>20</v>
      </c>
      <c r="F66" s="34">
        <v>30</v>
      </c>
      <c r="G66" s="34">
        <v>2010</v>
      </c>
      <c r="H66" s="34">
        <v>20</v>
      </c>
      <c r="I66" s="34">
        <v>2</v>
      </c>
    </row>
    <row r="67" spans="1:9">
      <c r="A67" t="str">
        <v>EE Economic</v>
      </c>
      <c r="B67" s="51">
        <v>1</v>
      </c>
      <c r="C67" s="34">
        <v>2000</v>
      </c>
      <c r="D67" s="34">
        <v>20</v>
      </c>
      <c r="F67" s="34">
        <v>30</v>
      </c>
      <c r="G67" s="34">
        <v>2010</v>
      </c>
      <c r="H67" s="34">
        <v>20</v>
      </c>
      <c r="I67" s="34">
        <v>2</v>
      </c>
    </row>
    <row r="68" spans="1:9">
      <c r="A68" t="str">
        <v>CA Economic</v>
      </c>
      <c r="B68" s="51">
        <v>1</v>
      </c>
      <c r="C68" s="34">
        <v>2010</v>
      </c>
      <c r="D68" s="34">
        <v>30</v>
      </c>
      <c r="F68" s="34">
        <v>15</v>
      </c>
      <c r="G68" s="34">
        <v>2010</v>
      </c>
      <c r="H68" s="34">
        <v>30</v>
      </c>
      <c r="I68" s="34">
        <v>2</v>
      </c>
    </row>
    <row r="69" spans="1:9">
      <c r="A69" t="str">
        <v>IA Economic</v>
      </c>
      <c r="B69" s="51">
        <v>1</v>
      </c>
      <c r="C69" s="34">
        <v>2010</v>
      </c>
      <c r="D69" s="34">
        <v>30</v>
      </c>
      <c r="F69" s="34">
        <v>15</v>
      </c>
      <c r="G69" s="34">
        <v>2010</v>
      </c>
      <c r="H69" s="34">
        <v>30</v>
      </c>
      <c r="I69" s="34">
        <v>2</v>
      </c>
    </row>
    <row r="70" spans="1:9">
      <c r="A70" t="str">
        <v>AF Economic</v>
      </c>
      <c r="B70" s="51">
        <v>1</v>
      </c>
      <c r="C70" s="34">
        <v>2010</v>
      </c>
      <c r="D70" s="34">
        <v>30</v>
      </c>
      <c r="F70" s="34">
        <v>15</v>
      </c>
      <c r="G70" s="34">
        <v>2010</v>
      </c>
      <c r="H70" s="34">
        <v>30</v>
      </c>
      <c r="I70" s="34">
        <v>2</v>
      </c>
    </row>
    <row r="71" spans="1:9" ht="13.5" thickBot="1">
      <c r="A71" t="str">
        <v>LA Economic</v>
      </c>
      <c r="B71" s="52">
        <v>1</v>
      </c>
      <c r="C71" s="35">
        <v>2010</v>
      </c>
      <c r="D71" s="35">
        <v>30</v>
      </c>
      <c r="F71" s="35">
        <v>15</v>
      </c>
      <c r="G71" s="35">
        <v>2010</v>
      </c>
      <c r="H71" s="35">
        <v>30</v>
      </c>
      <c r="I71" s="35">
        <v>2</v>
      </c>
    </row>
    <row r="72" spans="1:9" ht="13.5" thickTop="1"/>
    <row r="73" spans="1:9">
      <c r="A73" s="2"/>
      <c r="B73" s="3" t="s">
        <v>98</v>
      </c>
      <c r="C73" s="3" t="s">
        <v>94</v>
      </c>
      <c r="D73" s="3" t="s">
        <v>95</v>
      </c>
      <c r="F73" s="3" t="s">
        <v>142</v>
      </c>
      <c r="G73" s="3" t="s">
        <v>96</v>
      </c>
      <c r="H73" s="3" t="s">
        <v>97</v>
      </c>
      <c r="I73" s="3" t="s">
        <v>143</v>
      </c>
    </row>
    <row r="74" spans="1:9">
      <c r="A74" t="str">
        <f t="array" ref="A74:A81">R_CODE&amp;" "&amp;I_2_NAME</f>
        <v>EU Non-econ</v>
      </c>
      <c r="B74" s="33">
        <v>0</v>
      </c>
      <c r="C74" s="33">
        <v>2000</v>
      </c>
      <c r="D74" s="33">
        <v>100</v>
      </c>
      <c r="F74" s="33">
        <v>15</v>
      </c>
      <c r="G74" s="33">
        <v>2010</v>
      </c>
      <c r="H74" s="33">
        <v>40</v>
      </c>
      <c r="I74" s="33">
        <v>2</v>
      </c>
    </row>
    <row r="75" spans="1:9">
      <c r="A75" t="str">
        <v>US Non-econ</v>
      </c>
      <c r="B75" s="34">
        <v>0</v>
      </c>
      <c r="C75" s="34">
        <v>2000</v>
      </c>
      <c r="D75" s="34">
        <v>100</v>
      </c>
      <c r="F75" s="34">
        <v>15</v>
      </c>
      <c r="G75" s="34">
        <v>2010</v>
      </c>
      <c r="H75" s="34">
        <v>40</v>
      </c>
      <c r="I75" s="34">
        <v>2</v>
      </c>
    </row>
    <row r="76" spans="1:9">
      <c r="A76" t="str">
        <v>OT Non-econ</v>
      </c>
      <c r="B76" s="34">
        <v>0</v>
      </c>
      <c r="C76" s="34">
        <v>2000</v>
      </c>
      <c r="D76" s="34">
        <v>100</v>
      </c>
      <c r="F76" s="34">
        <v>15</v>
      </c>
      <c r="G76" s="34">
        <v>2010</v>
      </c>
      <c r="H76" s="34">
        <v>40</v>
      </c>
      <c r="I76" s="34">
        <v>2</v>
      </c>
    </row>
    <row r="77" spans="1:9">
      <c r="A77" t="str">
        <v>EE Non-econ</v>
      </c>
      <c r="B77" s="34">
        <v>0</v>
      </c>
      <c r="C77" s="34">
        <v>2000</v>
      </c>
      <c r="D77" s="34">
        <v>100</v>
      </c>
      <c r="F77" s="34">
        <v>15</v>
      </c>
      <c r="G77" s="34">
        <v>2010</v>
      </c>
      <c r="H77" s="34">
        <v>40</v>
      </c>
      <c r="I77" s="34">
        <v>2</v>
      </c>
    </row>
    <row r="78" spans="1:9">
      <c r="A78" t="str">
        <v>CA Non-econ</v>
      </c>
      <c r="B78" s="34">
        <v>0</v>
      </c>
      <c r="C78" s="34">
        <v>2000</v>
      </c>
      <c r="D78" s="34">
        <v>100</v>
      </c>
      <c r="F78" s="34">
        <v>15</v>
      </c>
      <c r="G78" s="34">
        <v>2010</v>
      </c>
      <c r="H78" s="34">
        <v>40</v>
      </c>
      <c r="I78" s="34">
        <v>2</v>
      </c>
    </row>
    <row r="79" spans="1:9">
      <c r="A79" t="str">
        <v>IA Non-econ</v>
      </c>
      <c r="B79" s="34">
        <v>0</v>
      </c>
      <c r="C79" s="34">
        <v>2000</v>
      </c>
      <c r="D79" s="34">
        <v>100</v>
      </c>
      <c r="F79" s="34">
        <v>15</v>
      </c>
      <c r="G79" s="34">
        <v>2010</v>
      </c>
      <c r="H79" s="34">
        <v>40</v>
      </c>
      <c r="I79" s="34">
        <v>2</v>
      </c>
    </row>
    <row r="80" spans="1:9">
      <c r="A80" t="str">
        <v>AF Non-econ</v>
      </c>
      <c r="B80" s="34">
        <v>0</v>
      </c>
      <c r="C80" s="34">
        <v>2000</v>
      </c>
      <c r="D80" s="34">
        <v>100</v>
      </c>
      <c r="F80" s="34">
        <v>15</v>
      </c>
      <c r="G80" s="34">
        <v>2010</v>
      </c>
      <c r="H80" s="34">
        <v>40</v>
      </c>
      <c r="I80" s="34">
        <v>2</v>
      </c>
    </row>
    <row r="81" spans="1:9" ht="13.5" thickBot="1">
      <c r="A81" t="str">
        <v>LA Non-econ</v>
      </c>
      <c r="B81" s="35">
        <v>0</v>
      </c>
      <c r="C81" s="35">
        <v>2000</v>
      </c>
      <c r="D81" s="35">
        <v>100</v>
      </c>
      <c r="F81" s="35">
        <v>15</v>
      </c>
      <c r="G81" s="35">
        <v>2010</v>
      </c>
      <c r="H81" s="35">
        <v>40</v>
      </c>
      <c r="I81" s="35">
        <v>2</v>
      </c>
    </row>
    <row r="82" spans="1:9" ht="13.5" thickTop="1"/>
  </sheetData>
  <phoneticPr fontId="0" type="noConversion"/>
  <pageMargins left="0.75" right="0.75" top="1" bottom="1" header="0.5" footer="0.5"/>
  <pageSetup paperSize="9" orientation="portrait" horizontalDpi="36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203</vt:i4>
      </vt:variant>
    </vt:vector>
  </HeadingPairs>
  <TitlesOfParts>
    <vt:vector size="206" baseType="lpstr">
      <vt:lpstr>Base data</vt:lpstr>
      <vt:lpstr>Library data</vt:lpstr>
      <vt:lpstr>Policy A</vt:lpstr>
      <vt:lpstr>AIR_CH4</vt:lpstr>
      <vt:lpstr>AIR_CO2</vt:lpstr>
      <vt:lpstr>AIR_GLIN</vt:lpstr>
      <vt:lpstr>AIR_N2O</vt:lpstr>
      <vt:lpstr>AREA</vt:lpstr>
      <vt:lpstr>AUTO</vt:lpstr>
      <vt:lpstr>AUTOMULT</vt:lpstr>
      <vt:lpstr>BAU_CH4</vt:lpstr>
      <vt:lpstr>BAU_CO2</vt:lpstr>
      <vt:lpstr>BAU_GLIN</vt:lpstr>
      <vt:lpstr>BAU_N2O</vt:lpstr>
      <vt:lpstr>C_0</vt:lpstr>
      <vt:lpstr>C_CH4_0</vt:lpstr>
      <vt:lpstr>C_CO2_0</vt:lpstr>
      <vt:lpstr>C_GLIN_0</vt:lpstr>
      <vt:lpstr>C_N2O_0</vt:lpstr>
      <vt:lpstr>C0_INIT_CH4</vt:lpstr>
      <vt:lpstr>C0_INIT_CO2</vt:lpstr>
      <vt:lpstr>C0_INIT_GLIN</vt:lpstr>
      <vt:lpstr>C0_INIT_N2O</vt:lpstr>
      <vt:lpstr>C0G</vt:lpstr>
      <vt:lpstr>C0MULT</vt:lpstr>
      <vt:lpstr>CCF</vt:lpstr>
      <vt:lpstr>CCFFMAX</vt:lpstr>
      <vt:lpstr>CE_CO2_0</vt:lpstr>
      <vt:lpstr>CF</vt:lpstr>
      <vt:lpstr>CI_1_1</vt:lpstr>
      <vt:lpstr>CI_2_1</vt:lpstr>
      <vt:lpstr>CI_S_1</vt:lpstr>
      <vt:lpstr>CIV_VALUE</vt:lpstr>
      <vt:lpstr>CMAX_INIT_CH4_1</vt:lpstr>
      <vt:lpstr>CMAX_INIT_CO2_1</vt:lpstr>
      <vt:lpstr>CMAX_INIT_GLIN_1</vt:lpstr>
      <vt:lpstr>CMAX_INIT_N2O_1</vt:lpstr>
      <vt:lpstr>CMAXF</vt:lpstr>
      <vt:lpstr>CP_1_1</vt:lpstr>
      <vt:lpstr>CP_2_1</vt:lpstr>
      <vt:lpstr>CP_S_1</vt:lpstr>
      <vt:lpstr>CROSS</vt:lpstr>
      <vt:lpstr>CURRENCY_NAME</vt:lpstr>
      <vt:lpstr>CURVE_ABOVE</vt:lpstr>
      <vt:lpstr>CURVE_BELOW</vt:lpstr>
      <vt:lpstr>D</vt:lpstr>
      <vt:lpstr>DEN</vt:lpstr>
      <vt:lpstr>DEN_CH4</vt:lpstr>
      <vt:lpstr>DEN_CO2</vt:lpstr>
      <vt:lpstr>DEN_GLIN</vt:lpstr>
      <vt:lpstr>DEN_N2O</vt:lpstr>
      <vt:lpstr>DISTAU</vt:lpstr>
      <vt:lpstr>DR</vt:lpstr>
      <vt:lpstr>DR_1</vt:lpstr>
      <vt:lpstr>DR_NOT_1</vt:lpstr>
      <vt:lpstr>DROP</vt:lpstr>
      <vt:lpstr>E_CH4_0</vt:lpstr>
      <vt:lpstr>E_CO2_0</vt:lpstr>
      <vt:lpstr>E_GLIN_0</vt:lpstr>
      <vt:lpstr>E_N2O_0</vt:lpstr>
      <vt:lpstr>EMIT_CH4_1</vt:lpstr>
      <vt:lpstr>EMIT_CO2_1</vt:lpstr>
      <vt:lpstr>EMIT_GLIN_1</vt:lpstr>
      <vt:lpstr>EMIT_N2O_1</vt:lpstr>
      <vt:lpstr>EMIT_NAME</vt:lpstr>
      <vt:lpstr>EMITF</vt:lpstr>
      <vt:lpstr>EMUC</vt:lpstr>
      <vt:lpstr>EQUITY_COSTS</vt:lpstr>
      <vt:lpstr>EQUITY_PROP</vt:lpstr>
      <vt:lpstr>er_ch4_1_a</vt:lpstr>
      <vt:lpstr>er_ch4_a</vt:lpstr>
      <vt:lpstr>er_ch4_not_1_a</vt:lpstr>
      <vt:lpstr>er_co2_1_a</vt:lpstr>
      <vt:lpstr>er_co2_a</vt:lpstr>
      <vt:lpstr>er_co2_not_1_a</vt:lpstr>
      <vt:lpstr>er_glin_1_a</vt:lpstr>
      <vt:lpstr>er_glin_a</vt:lpstr>
      <vt:lpstr>er_glin_not_1_a</vt:lpstr>
      <vt:lpstr>er_n2o_1_a</vt:lpstr>
      <vt:lpstr>er_n2o_a</vt:lpstr>
      <vt:lpstr>er_n2o_not_1_a</vt:lpstr>
      <vt:lpstr>EXF_0</vt:lpstr>
      <vt:lpstr>exf_a</vt:lpstr>
      <vt:lpstr>F_CH4_0</vt:lpstr>
      <vt:lpstr>F_CO2_0</vt:lpstr>
      <vt:lpstr>F_GLIN_0</vt:lpstr>
      <vt:lpstr>F_N2O_0</vt:lpstr>
      <vt:lpstr>FRT</vt:lpstr>
      <vt:lpstr>FSLOPE_CH4</vt:lpstr>
      <vt:lpstr>FSLOPE_CO2</vt:lpstr>
      <vt:lpstr>FSLOPE_GLIN</vt:lpstr>
      <vt:lpstr>FSLOPE_N2O</vt:lpstr>
      <vt:lpstr>GDP_0</vt:lpstr>
      <vt:lpstr>GLIN_NAME</vt:lpstr>
      <vt:lpstr>GRW</vt:lpstr>
      <vt:lpstr>GRW_1</vt:lpstr>
      <vt:lpstr>GRW_NOT_1</vt:lpstr>
      <vt:lpstr>I_1_NAME</vt:lpstr>
      <vt:lpstr>I_2_NAME</vt:lpstr>
      <vt:lpstr>IBEN_1</vt:lpstr>
      <vt:lpstr>IBEN_2</vt:lpstr>
      <vt:lpstr>IBEN_S</vt:lpstr>
      <vt:lpstr>IES_CH4</vt:lpstr>
      <vt:lpstr>IES_CO2</vt:lpstr>
      <vt:lpstr>IES_GLIN</vt:lpstr>
      <vt:lpstr>IES_N2O</vt:lpstr>
      <vt:lpstr>impmax_1_a</vt:lpstr>
      <vt:lpstr>impmax_2_a</vt:lpstr>
      <vt:lpstr>impmax_s_a</vt:lpstr>
      <vt:lpstr>impred_1_a</vt:lpstr>
      <vt:lpstr>impred_2_a</vt:lpstr>
      <vt:lpstr>impred_s_a</vt:lpstr>
      <vt:lpstr>IND</vt:lpstr>
      <vt:lpstr>IPOW_1</vt:lpstr>
      <vt:lpstr>IPOW_2</vt:lpstr>
      <vt:lpstr>IPOW_S</vt:lpstr>
      <vt:lpstr>IPOWDIS</vt:lpstr>
      <vt:lpstr>ISAT</vt:lpstr>
      <vt:lpstr>istart_1_a</vt:lpstr>
      <vt:lpstr>istart_2_a</vt:lpstr>
      <vt:lpstr>istart_s_a</vt:lpstr>
      <vt:lpstr>iyears_1_a</vt:lpstr>
      <vt:lpstr>iyears_2_a</vt:lpstr>
      <vt:lpstr>iyears_s_a</vt:lpstr>
      <vt:lpstr>LAT</vt:lpstr>
      <vt:lpstr>LEARN</vt:lpstr>
      <vt:lpstr>MODEL_NAME</vt:lpstr>
      <vt:lpstr>NF_0</vt:lpstr>
      <vt:lpstr>OCCUR_SCC</vt:lpstr>
      <vt:lpstr>PDIS</vt:lpstr>
      <vt:lpstr>PIC</vt:lpstr>
      <vt:lpstr>PIC_CH4</vt:lpstr>
      <vt:lpstr>PIC_CO2</vt:lpstr>
      <vt:lpstr>PIC_GLIN</vt:lpstr>
      <vt:lpstr>PIC_N2O</vt:lpstr>
      <vt:lpstr>plateau_1_a</vt:lpstr>
      <vt:lpstr>plateau_2_a</vt:lpstr>
      <vt:lpstr>plateau_s_a</vt:lpstr>
      <vt:lpstr>POLE</vt:lpstr>
      <vt:lpstr>POP_0</vt:lpstr>
      <vt:lpstr>POP_GRW</vt:lpstr>
      <vt:lpstr>POP_GRW_1</vt:lpstr>
      <vt:lpstr>POP_GRW_NOT_1</vt:lpstr>
      <vt:lpstr>POP_UNIT_NAME</vt:lpstr>
      <vt:lpstr>POW_1</vt:lpstr>
      <vt:lpstr>POW_2</vt:lpstr>
      <vt:lpstr>POW_S</vt:lpstr>
      <vt:lpstr>pse_a</vt:lpstr>
      <vt:lpstr>pstart_1_a</vt:lpstr>
      <vt:lpstr>pstart_2_a</vt:lpstr>
      <vt:lpstr>pstart_s_a</vt:lpstr>
      <vt:lpstr>PTP</vt:lpstr>
      <vt:lpstr>pyears_1_a</vt:lpstr>
      <vt:lpstr>pyears_2_a</vt:lpstr>
      <vt:lpstr>pyears_s_a</vt:lpstr>
      <vt:lpstr>Q0_PROP_INIT_CH4_1</vt:lpstr>
      <vt:lpstr>Q0_PROP_INIT_CO2_1</vt:lpstr>
      <vt:lpstr>Q0_PROP_INIT_GLIN_1</vt:lpstr>
      <vt:lpstr>Q0_PROP_INIT_N2O_1</vt:lpstr>
      <vt:lpstr>Q0F</vt:lpstr>
      <vt:lpstr>Q0PROPG</vt:lpstr>
      <vt:lpstr>Q0PROPMULT</vt:lpstr>
      <vt:lpstr>QMAX_MINUS_Q0_PROP_INIT_CH4</vt:lpstr>
      <vt:lpstr>QMAX_MINUS_Q0_PROP_INIT_CO2</vt:lpstr>
      <vt:lpstr>QMAX_MINUS_Q0_PROP_INIT_GLIN</vt:lpstr>
      <vt:lpstr>QMAX_MINUS_Q0_PROP_INIT_N2O</vt:lpstr>
      <vt:lpstr>QMAX_MINUS_Q0_PROPG</vt:lpstr>
      <vt:lpstr>QMAX_MINUS_Q0_PROPMULT</vt:lpstr>
      <vt:lpstr>R_CODE</vt:lpstr>
      <vt:lpstr>R_CODE_1</vt:lpstr>
      <vt:lpstr>R_CODE_NOT_1</vt:lpstr>
      <vt:lpstr>R_NAME</vt:lpstr>
      <vt:lpstr>R_NAME_1</vt:lpstr>
      <vt:lpstr>RES_CH4</vt:lpstr>
      <vt:lpstr>RES_CO2</vt:lpstr>
      <vt:lpstr>RES_GLIN</vt:lpstr>
      <vt:lpstr>RES_N2O</vt:lpstr>
      <vt:lpstr>RLO</vt:lpstr>
      <vt:lpstr>RTL_0</vt:lpstr>
      <vt:lpstr>S_0</vt:lpstr>
      <vt:lpstr>SAVE</vt:lpstr>
      <vt:lpstr>SCAL</vt:lpstr>
      <vt:lpstr>SE_0</vt:lpstr>
      <vt:lpstr>SENS</vt:lpstr>
      <vt:lpstr>SLA</vt:lpstr>
      <vt:lpstr>SLTAU</vt:lpstr>
      <vt:lpstr>SLTEMP</vt:lpstr>
      <vt:lpstr>STAY_CO2</vt:lpstr>
      <vt:lpstr>STIM_CH4</vt:lpstr>
      <vt:lpstr>STIM_GLIN</vt:lpstr>
      <vt:lpstr>STIM_N2O</vt:lpstr>
      <vt:lpstr>TCAL</vt:lpstr>
      <vt:lpstr>TCR</vt:lpstr>
      <vt:lpstr>TDIS</vt:lpstr>
      <vt:lpstr>VERSION</vt:lpstr>
      <vt:lpstr>W_1</vt:lpstr>
      <vt:lpstr>W_2</vt:lpstr>
      <vt:lpstr>W_S</vt:lpstr>
      <vt:lpstr>WDIS</vt:lpstr>
      <vt:lpstr>WF</vt:lpstr>
      <vt:lpstr>Y</vt:lpstr>
      <vt:lpstr>Y_0</vt:lpstr>
      <vt:lpstr>Y_1</vt:lpstr>
      <vt:lpstr>Y_LAST</vt:lpstr>
      <vt:lpstr>Y_NOT_1</vt:lpstr>
      <vt:lpstr>Y_SCC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2013-11-14T17:27:53Z</dcterms:created>
  <dcterms:modified xsi:type="dcterms:W3CDTF">2013-11-27T19:47:06Z</dcterms:modified>
</cp:coreProperties>
</file>