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gtomaszewski/Documents/Academia/University of Kent/Academia/Stage 3/PH617 - Physics Laboratory/Assignments/Exp.D - X-Ray/"/>
    </mc:Choice>
  </mc:AlternateContent>
  <xr:revisionPtr revIDLastSave="0" documentId="13_ncr:1_{B3CC580C-F426-654F-8194-CAED6AB0E1A1}" xr6:coauthVersionLast="45" xr6:coauthVersionMax="45" xr10:uidLastSave="{00000000-0000-0000-0000-000000000000}"/>
  <bookViews>
    <workbookView xWindow="4740" yWindow="480" windowWidth="33640" windowHeight="19780" activeTab="1" xr2:uid="{055D4C99-EF62-0B49-8372-DD1B232F8A27}"/>
  </bookViews>
  <sheets>
    <sheet name="Ab Thickness" sheetId="1" r:id="rId1"/>
    <sheet name="Ab Material" sheetId="2" r:id="rId2"/>
    <sheet name="Background Radiation" sheetId="3" r:id="rId3"/>
    <sheet name="Sheet1" sheetId="6" r:id="rId4"/>
  </sheets>
  <definedNames>
    <definedName name="_xlchart.v1.2" hidden="1">'Ab Thickness'!$J$5:$J$11</definedName>
    <definedName name="_xlchart.v1.3" hidden="1">'Ab Thickness'!$K$5:$K$11</definedName>
    <definedName name="_xlchart.v2.0" hidden="1">'Ab Thickness'!$J$5:$J$11</definedName>
    <definedName name="_xlchart.v2.1" hidden="1">'Ab Thickness'!$K$5:$K$11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2" l="1"/>
  <c r="V10" i="2"/>
  <c r="V9" i="2"/>
  <c r="V8" i="2"/>
  <c r="V7" i="2"/>
  <c r="V6" i="2"/>
  <c r="K7" i="2"/>
  <c r="K8" i="2"/>
  <c r="K9" i="2"/>
  <c r="K10" i="2"/>
  <c r="K11" i="2"/>
  <c r="K6" i="2"/>
  <c r="H14" i="2"/>
  <c r="H15" i="2"/>
  <c r="H16" i="2"/>
  <c r="H17" i="2"/>
  <c r="H18" i="2"/>
  <c r="H19" i="2"/>
  <c r="H13" i="2"/>
  <c r="R20" i="1"/>
  <c r="R19" i="1"/>
  <c r="R18" i="1"/>
  <c r="R17" i="1"/>
  <c r="R16" i="1"/>
  <c r="R15" i="1"/>
  <c r="R14" i="1"/>
  <c r="H19" i="1"/>
  <c r="H20" i="1"/>
  <c r="H15" i="1"/>
  <c r="H16" i="1"/>
  <c r="H17" i="1"/>
  <c r="H18" i="1"/>
  <c r="H14" i="1"/>
  <c r="I5" i="2"/>
  <c r="J5" i="2" s="1"/>
  <c r="U11" i="2"/>
  <c r="U10" i="2"/>
  <c r="U9" i="2"/>
  <c r="U8" i="2"/>
  <c r="U7" i="2"/>
  <c r="U6" i="2"/>
  <c r="U5" i="2"/>
  <c r="J11" i="2"/>
  <c r="J6" i="2"/>
  <c r="J7" i="2"/>
  <c r="J8" i="2"/>
  <c r="J9" i="2"/>
  <c r="J10" i="2"/>
  <c r="T6" i="2"/>
  <c r="T7" i="2"/>
  <c r="T8" i="2"/>
  <c r="T9" i="2"/>
  <c r="T10" i="2"/>
  <c r="T11" i="2"/>
  <c r="I7" i="2"/>
  <c r="I8" i="2"/>
  <c r="I9" i="2"/>
  <c r="I10" i="2"/>
  <c r="I11" i="2"/>
  <c r="I6" i="2"/>
  <c r="J7" i="1"/>
  <c r="J8" i="1"/>
  <c r="J9" i="1"/>
  <c r="J10" i="1"/>
  <c r="J11" i="1"/>
  <c r="J6" i="1"/>
  <c r="J5" i="1"/>
  <c r="S7" i="1"/>
  <c r="S8" i="1"/>
  <c r="S9" i="1"/>
  <c r="S10" i="1"/>
  <c r="S11" i="1"/>
  <c r="S6" i="1"/>
  <c r="I7" i="1"/>
  <c r="I8" i="1"/>
  <c r="I9" i="1"/>
  <c r="I10" i="1"/>
  <c r="I11" i="1"/>
  <c r="I6" i="1"/>
  <c r="S5" i="1"/>
  <c r="S8" i="2" l="1"/>
  <c r="S9" i="2"/>
  <c r="H6" i="3" l="1"/>
  <c r="H5" i="3"/>
  <c r="R11" i="1"/>
  <c r="R10" i="1"/>
  <c r="R9" i="1"/>
  <c r="R8" i="1"/>
  <c r="R7" i="1"/>
  <c r="R6" i="1"/>
  <c r="R5" i="1"/>
  <c r="H6" i="1"/>
  <c r="H7" i="1"/>
  <c r="H8" i="1"/>
  <c r="H9" i="1"/>
  <c r="H10" i="1"/>
  <c r="H11" i="1"/>
  <c r="H5" i="1"/>
  <c r="S11" i="2"/>
  <c r="S10" i="2"/>
  <c r="S7" i="2"/>
  <c r="S6" i="2"/>
  <c r="S5" i="2"/>
  <c r="H6" i="2"/>
  <c r="H7" i="2"/>
  <c r="H8" i="2"/>
  <c r="H9" i="2"/>
  <c r="H10" i="2"/>
  <c r="H11" i="2"/>
  <c r="H5" i="2"/>
</calcChain>
</file>

<file path=xl/sharedStrings.xml><?xml version="1.0" encoding="utf-8"?>
<sst xmlns="http://schemas.openxmlformats.org/spreadsheetml/2006/main" count="88" uniqueCount="27">
  <si>
    <t>Thickness</t>
  </si>
  <si>
    <t>Angle</t>
  </si>
  <si>
    <t>Counts/s</t>
  </si>
  <si>
    <t>Degrees</t>
  </si>
  <si>
    <t>x = mm</t>
  </si>
  <si>
    <t>MEAN</t>
  </si>
  <si>
    <t>WITHOUT ZIRCONIUM FILTER</t>
  </si>
  <si>
    <t>WITH ZIRCONIUM FILTER</t>
  </si>
  <si>
    <t>Material</t>
  </si>
  <si>
    <t>x = 0.05mm</t>
  </si>
  <si>
    <t>Polystyrene (Carbon)</t>
  </si>
  <si>
    <t>Aluminium</t>
  </si>
  <si>
    <t>Iron</t>
  </si>
  <si>
    <t>Copper</t>
  </si>
  <si>
    <t>Zirconium</t>
  </si>
  <si>
    <t>No Material</t>
  </si>
  <si>
    <t>Silver</t>
  </si>
  <si>
    <t>TIME</t>
  </si>
  <si>
    <t>Seconds</t>
  </si>
  <si>
    <t>Current</t>
  </si>
  <si>
    <t>mA</t>
  </si>
  <si>
    <t>WITHOUT ZIRCONIUM</t>
  </si>
  <si>
    <t xml:space="preserve">WITH ZIRCONIUM </t>
  </si>
  <si>
    <t>T</t>
  </si>
  <si>
    <t>In T</t>
  </si>
  <si>
    <t>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</si>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</sst>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1CE5-29C5-0B43-8697-3CB8B67E1DE8}">
  <dimension ref="B2:T23"/>
  <sheetViews>
    <sheetView zoomScale="110" zoomScaleNormal="110" workbookViewId="0">
      <selection activeCell="I14" sqref="I14"/>
    </sheetView>
  </sheetViews>
  <sheetFormatPr baseColWidth="10" defaultRowHeight="16" x14ac:dyDescent="0.2"/>
  <cols>
    <col min="1" max="1" width="3" customWidth="1"/>
    <col min="2" max="2" width="12.1640625" style="2" customWidth="1"/>
    <col min="3" max="8" width="10.83203125" style="2"/>
    <col min="9" max="11" width="10.83203125" customWidth="1"/>
    <col min="12" max="12" width="11.5" customWidth="1"/>
    <col min="18" max="18" width="10.83203125" style="2"/>
  </cols>
  <sheetData>
    <row r="2" spans="2:20" x14ac:dyDescent="0.2">
      <c r="B2" s="16" t="s">
        <v>6</v>
      </c>
      <c r="C2" s="16"/>
      <c r="D2" s="16"/>
      <c r="E2" s="16"/>
      <c r="F2" s="16"/>
      <c r="G2" s="16"/>
      <c r="L2" s="16" t="s">
        <v>7</v>
      </c>
      <c r="M2" s="16"/>
      <c r="N2" s="16"/>
      <c r="O2" s="16"/>
      <c r="P2" s="16"/>
      <c r="Q2" s="16"/>
    </row>
    <row r="3" spans="2:20" s="1" customFormat="1" ht="21" x14ac:dyDescent="0.25">
      <c r="B3" s="3" t="s">
        <v>0</v>
      </c>
      <c r="C3" s="3" t="s">
        <v>1</v>
      </c>
      <c r="D3" s="3" t="s">
        <v>17</v>
      </c>
      <c r="E3" s="3" t="s">
        <v>19</v>
      </c>
      <c r="F3" s="3">
        <v>1</v>
      </c>
      <c r="G3" s="3">
        <v>2</v>
      </c>
      <c r="H3" s="1" t="s">
        <v>5</v>
      </c>
      <c r="L3" s="3" t="s">
        <v>0</v>
      </c>
      <c r="M3" s="3" t="s">
        <v>1</v>
      </c>
      <c r="N3" s="3" t="s">
        <v>17</v>
      </c>
      <c r="O3" s="3" t="s">
        <v>19</v>
      </c>
      <c r="P3" s="3">
        <v>1</v>
      </c>
      <c r="Q3" s="3">
        <v>2</v>
      </c>
      <c r="R3" s="1" t="s">
        <v>5</v>
      </c>
    </row>
    <row r="4" spans="2:20" s="2" customFormat="1" x14ac:dyDescent="0.2">
      <c r="B4" s="4" t="s">
        <v>4</v>
      </c>
      <c r="C4" s="4" t="s">
        <v>3</v>
      </c>
      <c r="D4" s="4" t="s">
        <v>18</v>
      </c>
      <c r="E4" s="4" t="s">
        <v>20</v>
      </c>
      <c r="F4" s="4" t="s">
        <v>2</v>
      </c>
      <c r="G4" s="4" t="s">
        <v>2</v>
      </c>
      <c r="H4" s="4" t="s">
        <v>2</v>
      </c>
      <c r="I4" s="2" t="s">
        <v>23</v>
      </c>
      <c r="J4" s="2" t="s">
        <v>24</v>
      </c>
      <c r="L4" s="4" t="s">
        <v>4</v>
      </c>
      <c r="M4" s="4" t="s">
        <v>3</v>
      </c>
      <c r="N4" s="4" t="s">
        <v>18</v>
      </c>
      <c r="O4" s="4" t="s">
        <v>20</v>
      </c>
      <c r="P4" s="4" t="s">
        <v>2</v>
      </c>
      <c r="Q4" s="4" t="s">
        <v>2</v>
      </c>
      <c r="R4" s="4" t="s">
        <v>2</v>
      </c>
      <c r="S4" s="2" t="s">
        <v>23</v>
      </c>
    </row>
    <row r="5" spans="2:20" x14ac:dyDescent="0.2">
      <c r="B5" s="14">
        <v>0</v>
      </c>
      <c r="C5" s="7">
        <v>0</v>
      </c>
      <c r="D5" s="7">
        <v>100</v>
      </c>
      <c r="E5" s="5">
        <v>0.05</v>
      </c>
      <c r="F5" s="5">
        <v>1137</v>
      </c>
      <c r="G5" s="5">
        <v>1134</v>
      </c>
      <c r="H5" s="9">
        <f>(F5+G5)/2</f>
        <v>1135.5</v>
      </c>
      <c r="I5" s="14">
        <v>1</v>
      </c>
      <c r="J5" s="14">
        <f>LOG(I5)</f>
        <v>0</v>
      </c>
      <c r="K5" s="14"/>
      <c r="L5" s="14">
        <v>0</v>
      </c>
      <c r="M5" s="7">
        <v>0</v>
      </c>
      <c r="N5" s="7">
        <v>200</v>
      </c>
      <c r="O5" s="5">
        <v>0.15</v>
      </c>
      <c r="P5" s="5">
        <v>828.7</v>
      </c>
      <c r="Q5" s="5">
        <v>834</v>
      </c>
      <c r="R5" s="9">
        <f>(P5+Q5)/2</f>
        <v>831.35</v>
      </c>
      <c r="S5" s="13">
        <f>1</f>
        <v>1</v>
      </c>
      <c r="T5" s="14"/>
    </row>
    <row r="6" spans="2:20" x14ac:dyDescent="0.2">
      <c r="B6" s="14">
        <v>5.0000000000000001E-4</v>
      </c>
      <c r="C6" s="7">
        <v>10</v>
      </c>
      <c r="D6" s="7">
        <v>100</v>
      </c>
      <c r="E6" s="5">
        <v>0.05</v>
      </c>
      <c r="F6" s="5">
        <v>487.7</v>
      </c>
      <c r="G6" s="5">
        <v>482.8</v>
      </c>
      <c r="H6" s="9">
        <f t="shared" ref="H6:H11" si="0">(F6+G6)/2</f>
        <v>485.25</v>
      </c>
      <c r="I6" s="14">
        <f>(H6-0.2)/1135.5</f>
        <v>0.42716864817261119</v>
      </c>
      <c r="J6" s="14">
        <f>LOG10(I6)</f>
        <v>-0.36940062963419878</v>
      </c>
      <c r="K6" s="14"/>
      <c r="L6" s="14">
        <v>5.0000000000000001E-4</v>
      </c>
      <c r="M6" s="7">
        <v>10</v>
      </c>
      <c r="N6" s="7">
        <v>200</v>
      </c>
      <c r="O6" s="5">
        <v>0.15</v>
      </c>
      <c r="P6" s="5">
        <v>335.1</v>
      </c>
      <c r="Q6" s="5">
        <v>334.7</v>
      </c>
      <c r="R6" s="9">
        <f t="shared" ref="R6:R11" si="1">(P6+Q6)/2</f>
        <v>334.9</v>
      </c>
      <c r="S6" s="13">
        <f>(R6-0.21)/831.35</f>
        <v>0.40258615504901663</v>
      </c>
      <c r="T6" s="14"/>
    </row>
    <row r="7" spans="2:20" x14ac:dyDescent="0.2">
      <c r="B7" s="14">
        <v>1E-3</v>
      </c>
      <c r="C7" s="7">
        <v>20</v>
      </c>
      <c r="D7" s="7">
        <v>100</v>
      </c>
      <c r="E7" s="5">
        <v>0.05</v>
      </c>
      <c r="F7" s="5">
        <v>233.5</v>
      </c>
      <c r="G7" s="5">
        <v>353.8</v>
      </c>
      <c r="H7" s="9">
        <f t="shared" si="0"/>
        <v>293.64999999999998</v>
      </c>
      <c r="I7" s="14">
        <f t="shared" ref="I7:I11" si="2">(H7-0.2)/1135.5</f>
        <v>0.25843240863055922</v>
      </c>
      <c r="J7" s="14">
        <f t="shared" ref="J7:J11" si="3">LOG10(I7)</f>
        <v>-0.58765302470616176</v>
      </c>
      <c r="K7" s="14"/>
      <c r="L7" s="14">
        <v>1E-3</v>
      </c>
      <c r="M7" s="7">
        <v>20</v>
      </c>
      <c r="N7" s="7">
        <v>200</v>
      </c>
      <c r="O7" s="5">
        <v>0.15</v>
      </c>
      <c r="P7" s="5">
        <v>158.69999999999999</v>
      </c>
      <c r="Q7" s="5">
        <v>155.9</v>
      </c>
      <c r="R7" s="9">
        <f t="shared" si="1"/>
        <v>157.30000000000001</v>
      </c>
      <c r="S7" s="13">
        <f t="shared" ref="S7:S11" si="4">(R7-0.21)/831.35</f>
        <v>0.18895771937210562</v>
      </c>
      <c r="T7" s="14"/>
    </row>
    <row r="8" spans="2:20" x14ac:dyDescent="0.2">
      <c r="B8" s="14">
        <v>1.5E-3</v>
      </c>
      <c r="C8" s="7">
        <v>30</v>
      </c>
      <c r="D8" s="7">
        <v>100</v>
      </c>
      <c r="E8" s="5">
        <v>0.05</v>
      </c>
      <c r="F8" s="5">
        <v>117.6</v>
      </c>
      <c r="G8" s="5">
        <v>119.5</v>
      </c>
      <c r="H8" s="9">
        <f t="shared" si="0"/>
        <v>118.55</v>
      </c>
      <c r="I8" s="14">
        <f t="shared" si="2"/>
        <v>0.10422721268163804</v>
      </c>
      <c r="J8" s="14">
        <f t="shared" si="3"/>
        <v>-0.98201887629065243</v>
      </c>
      <c r="K8" s="14"/>
      <c r="L8" s="14">
        <v>1.5E-3</v>
      </c>
      <c r="M8" s="7">
        <v>30</v>
      </c>
      <c r="N8" s="7">
        <v>200</v>
      </c>
      <c r="O8" s="5">
        <v>0.15</v>
      </c>
      <c r="P8" s="5">
        <v>69.06</v>
      </c>
      <c r="Q8" s="5">
        <v>71.3</v>
      </c>
      <c r="R8" s="9">
        <f t="shared" si="1"/>
        <v>70.180000000000007</v>
      </c>
      <c r="S8" s="13">
        <f t="shared" si="4"/>
        <v>8.4164311060323585E-2</v>
      </c>
      <c r="T8" s="14"/>
    </row>
    <row r="9" spans="2:20" x14ac:dyDescent="0.2">
      <c r="B9" s="14">
        <v>2E-3</v>
      </c>
      <c r="C9" s="7">
        <v>40</v>
      </c>
      <c r="D9" s="7">
        <v>100</v>
      </c>
      <c r="E9" s="5">
        <v>0.05</v>
      </c>
      <c r="F9" s="5">
        <v>59.18</v>
      </c>
      <c r="G9" s="5">
        <v>57.18</v>
      </c>
      <c r="H9" s="9">
        <f t="shared" si="0"/>
        <v>58.18</v>
      </c>
      <c r="I9" s="14">
        <f t="shared" si="2"/>
        <v>5.1061206516952881E-2</v>
      </c>
      <c r="J9" s="14">
        <f t="shared" si="3"/>
        <v>-1.2919089275367754</v>
      </c>
      <c r="K9" s="14"/>
      <c r="L9" s="14">
        <v>2E-3</v>
      </c>
      <c r="M9" s="7">
        <v>40</v>
      </c>
      <c r="N9" s="7">
        <v>200</v>
      </c>
      <c r="O9" s="5">
        <v>0.15</v>
      </c>
      <c r="P9" s="5">
        <v>28.73</v>
      </c>
      <c r="Q9" s="5">
        <v>29</v>
      </c>
      <c r="R9" s="9">
        <f t="shared" si="1"/>
        <v>28.865000000000002</v>
      </c>
      <c r="S9" s="13">
        <f t="shared" si="4"/>
        <v>3.446803392073134E-2</v>
      </c>
      <c r="T9" s="14"/>
    </row>
    <row r="10" spans="2:20" x14ac:dyDescent="0.2">
      <c r="B10" s="14">
        <v>2.5000000000000001E-3</v>
      </c>
      <c r="C10" s="7">
        <v>50</v>
      </c>
      <c r="D10" s="7">
        <v>100</v>
      </c>
      <c r="E10" s="5">
        <v>0.05</v>
      </c>
      <c r="F10" s="5">
        <v>36.450000000000003</v>
      </c>
      <c r="G10" s="5">
        <v>36.119999999999997</v>
      </c>
      <c r="H10" s="9">
        <f t="shared" si="0"/>
        <v>36.284999999999997</v>
      </c>
      <c r="I10" s="14">
        <f t="shared" si="2"/>
        <v>3.1778952003522674E-2</v>
      </c>
      <c r="J10" s="14">
        <f t="shared" si="3"/>
        <v>-1.4978604289219619</v>
      </c>
      <c r="K10" s="14"/>
      <c r="L10" s="14">
        <v>2.5000000000000001E-3</v>
      </c>
      <c r="M10" s="7">
        <v>50</v>
      </c>
      <c r="N10" s="7">
        <v>200</v>
      </c>
      <c r="O10" s="5">
        <v>0.15</v>
      </c>
      <c r="P10" s="5">
        <v>16.190000000000001</v>
      </c>
      <c r="Q10" s="5">
        <v>15.58</v>
      </c>
      <c r="R10" s="9">
        <f t="shared" si="1"/>
        <v>15.885000000000002</v>
      </c>
      <c r="S10" s="13">
        <f t="shared" si="4"/>
        <v>1.8854874601551695E-2</v>
      </c>
      <c r="T10" s="14"/>
    </row>
    <row r="11" spans="2:20" x14ac:dyDescent="0.2">
      <c r="B11" s="14">
        <v>3.0000000000000001E-3</v>
      </c>
      <c r="C11" s="7">
        <v>60</v>
      </c>
      <c r="D11" s="7">
        <v>100</v>
      </c>
      <c r="E11" s="5">
        <v>0.05</v>
      </c>
      <c r="F11" s="5">
        <v>18.79</v>
      </c>
      <c r="G11" s="5">
        <v>19.27</v>
      </c>
      <c r="H11" s="9">
        <f t="shared" si="0"/>
        <v>19.03</v>
      </c>
      <c r="I11" s="14">
        <f t="shared" si="2"/>
        <v>1.6583003082342583E-2</v>
      </c>
      <c r="J11" s="14">
        <f t="shared" si="3"/>
        <v>-1.7803368185390891</v>
      </c>
      <c r="K11" s="14"/>
      <c r="L11" s="14">
        <v>3.0000000000000001E-3</v>
      </c>
      <c r="M11" s="7">
        <v>60</v>
      </c>
      <c r="N11" s="7">
        <v>200</v>
      </c>
      <c r="O11" s="5">
        <v>0.15</v>
      </c>
      <c r="P11" s="5">
        <v>7.61</v>
      </c>
      <c r="Q11" s="5">
        <v>8.2100000000000009</v>
      </c>
      <c r="R11" s="9">
        <f t="shared" si="1"/>
        <v>7.91</v>
      </c>
      <c r="S11" s="13">
        <f t="shared" si="4"/>
        <v>9.26204366392013E-3</v>
      </c>
      <c r="T11" s="14"/>
    </row>
    <row r="12" spans="2:20" x14ac:dyDescent="0.2">
      <c r="B12" s="6"/>
      <c r="C12" s="6"/>
      <c r="D12" s="6"/>
      <c r="E12" s="6"/>
      <c r="F12" s="6"/>
      <c r="G12" s="6"/>
      <c r="I12" s="15"/>
    </row>
    <row r="13" spans="2:20" x14ac:dyDescent="0.2">
      <c r="B13" s="6"/>
      <c r="C13" s="6"/>
      <c r="D13" s="6"/>
      <c r="E13" s="6"/>
      <c r="F13" s="6"/>
      <c r="G13" s="6"/>
      <c r="H13" s="2" t="s">
        <v>26</v>
      </c>
    </row>
    <row r="14" spans="2:20" x14ac:dyDescent="0.2">
      <c r="B14" s="6"/>
      <c r="C14" s="6"/>
      <c r="D14" s="6"/>
      <c r="E14" s="6"/>
      <c r="F14" s="6"/>
      <c r="G14" s="6"/>
      <c r="H14" s="2">
        <f>SQRT(H5)</f>
        <v>33.697180890988491</v>
      </c>
      <c r="I14" s="14"/>
      <c r="R14" s="2">
        <f>SQRT(R5)</f>
        <v>28.833140654462184</v>
      </c>
    </row>
    <row r="15" spans="2:20" x14ac:dyDescent="0.2">
      <c r="B15" s="6"/>
      <c r="C15" s="6"/>
      <c r="D15" s="6"/>
      <c r="E15" s="6"/>
      <c r="F15" s="6"/>
      <c r="G15" s="6"/>
      <c r="H15" s="2">
        <f t="shared" ref="H15:I21" si="5">SQRT(H6)</f>
        <v>22.02839077191069</v>
      </c>
      <c r="I15" s="14"/>
      <c r="R15" s="2">
        <f t="shared" ref="R15:R20" si="6">SQRT(R6)</f>
        <v>18.30027322200409</v>
      </c>
    </row>
    <row r="16" spans="2:20" x14ac:dyDescent="0.2">
      <c r="B16" s="6"/>
      <c r="C16" s="6"/>
      <c r="D16" s="6"/>
      <c r="E16" s="6"/>
      <c r="F16" s="6"/>
      <c r="G16" s="6"/>
      <c r="H16" s="2">
        <f t="shared" si="5"/>
        <v>17.136218952849546</v>
      </c>
      <c r="I16" s="14"/>
      <c r="R16" s="2">
        <f t="shared" si="6"/>
        <v>12.541929676090518</v>
      </c>
    </row>
    <row r="17" spans="2:18" x14ac:dyDescent="0.2">
      <c r="B17" s="6"/>
      <c r="C17" s="6"/>
      <c r="D17" s="6"/>
      <c r="E17" s="6"/>
      <c r="F17" s="6"/>
      <c r="G17" s="6"/>
      <c r="H17" s="2">
        <f t="shared" si="5"/>
        <v>10.88806686239573</v>
      </c>
      <c r="I17" s="14"/>
      <c r="R17" s="2">
        <f t="shared" si="6"/>
        <v>8.3773504164502999</v>
      </c>
    </row>
    <row r="18" spans="2:18" x14ac:dyDescent="0.2">
      <c r="B18" s="6"/>
      <c r="C18" s="6"/>
      <c r="D18" s="6"/>
      <c r="E18" s="6"/>
      <c r="F18" s="6"/>
      <c r="G18" s="6"/>
      <c r="H18" s="2">
        <f t="shared" si="5"/>
        <v>7.6275815302099526</v>
      </c>
      <c r="I18" s="14"/>
      <c r="R18" s="2">
        <f t="shared" si="6"/>
        <v>5.3726157502654148</v>
      </c>
    </row>
    <row r="19" spans="2:18" x14ac:dyDescent="0.2">
      <c r="B19" s="6"/>
      <c r="C19" s="6"/>
      <c r="D19" s="6"/>
      <c r="E19" s="6"/>
      <c r="F19" s="6"/>
      <c r="G19" s="6"/>
      <c r="H19" s="2">
        <f>SQRT(H10)</f>
        <v>6.0237031799384004</v>
      </c>
      <c r="I19" s="14"/>
      <c r="R19" s="2">
        <f>SQRT(R10)</f>
        <v>3.9855990766759271</v>
      </c>
    </row>
    <row r="20" spans="2:18" x14ac:dyDescent="0.2">
      <c r="B20" s="6"/>
      <c r="C20" s="6"/>
      <c r="D20" s="6"/>
      <c r="E20" s="6"/>
      <c r="F20" s="6"/>
      <c r="G20" s="6"/>
      <c r="H20" s="2">
        <f t="shared" si="5"/>
        <v>4.3623388222374473</v>
      </c>
      <c r="I20" s="14"/>
      <c r="R20" s="2">
        <f t="shared" si="6"/>
        <v>2.8124722220850469</v>
      </c>
    </row>
    <row r="21" spans="2:18" x14ac:dyDescent="0.2">
      <c r="B21" s="6"/>
      <c r="C21" s="6"/>
      <c r="D21" s="6"/>
      <c r="E21" s="6"/>
      <c r="F21" s="6"/>
      <c r="G21" s="6"/>
    </row>
    <row r="22" spans="2:18" x14ac:dyDescent="0.2">
      <c r="B22" s="6"/>
      <c r="C22" s="6"/>
      <c r="D22" s="6"/>
      <c r="E22" s="6"/>
      <c r="F22" s="6"/>
      <c r="G22" s="6"/>
    </row>
    <row r="23" spans="2:18" x14ac:dyDescent="0.2">
      <c r="B23" s="6"/>
      <c r="C23" s="6"/>
      <c r="D23" s="6"/>
      <c r="E23" s="6"/>
      <c r="F23" s="6"/>
      <c r="G23" s="6"/>
    </row>
  </sheetData>
  <mergeCells count="2">
    <mergeCell ref="B2:G2"/>
    <mergeCell ref="L2:Q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55F2-4837-7D4B-813A-3DB64174A99A}">
  <dimension ref="B2:V24"/>
  <sheetViews>
    <sheetView tabSelected="1" topLeftCell="C1" zoomScale="120" zoomScaleNormal="120" workbookViewId="0">
      <selection activeCell="V4" sqref="V4"/>
    </sheetView>
  </sheetViews>
  <sheetFormatPr baseColWidth="10" defaultRowHeight="16" x14ac:dyDescent="0.2"/>
  <cols>
    <col min="1" max="1" width="2.6640625" customWidth="1"/>
    <col min="2" max="2" width="18.33203125" customWidth="1"/>
    <col min="13" max="13" width="19.33203125" customWidth="1"/>
  </cols>
  <sheetData>
    <row r="2" spans="2:22" x14ac:dyDescent="0.2">
      <c r="B2" s="16" t="s">
        <v>6</v>
      </c>
      <c r="C2" s="16"/>
      <c r="D2" s="16"/>
      <c r="E2" s="16"/>
      <c r="F2" s="16"/>
      <c r="G2" s="16"/>
      <c r="H2" s="2"/>
      <c r="M2" s="16" t="s">
        <v>7</v>
      </c>
      <c r="N2" s="16"/>
      <c r="O2" s="16"/>
      <c r="P2" s="16"/>
      <c r="Q2" s="16"/>
      <c r="R2" s="16"/>
      <c r="S2" s="2"/>
    </row>
    <row r="3" spans="2:22" ht="21" x14ac:dyDescent="0.25">
      <c r="B3" s="3" t="s">
        <v>8</v>
      </c>
      <c r="C3" s="3" t="s">
        <v>1</v>
      </c>
      <c r="D3" s="3" t="s">
        <v>17</v>
      </c>
      <c r="E3" s="3" t="s">
        <v>19</v>
      </c>
      <c r="F3" s="3">
        <v>1</v>
      </c>
      <c r="G3" s="3">
        <v>2</v>
      </c>
      <c r="H3" s="1" t="s">
        <v>5</v>
      </c>
      <c r="I3" s="1"/>
      <c r="J3" s="1"/>
      <c r="K3" s="1"/>
      <c r="L3" s="1"/>
      <c r="M3" s="3" t="s">
        <v>8</v>
      </c>
      <c r="N3" s="3" t="s">
        <v>1</v>
      </c>
      <c r="O3" s="3" t="s">
        <v>17</v>
      </c>
      <c r="P3" s="3" t="s">
        <v>19</v>
      </c>
      <c r="Q3" s="3">
        <v>1</v>
      </c>
      <c r="R3" s="3">
        <v>2</v>
      </c>
      <c r="S3" s="1" t="s">
        <v>5</v>
      </c>
    </row>
    <row r="4" spans="2:22" x14ac:dyDescent="0.2">
      <c r="B4" s="4" t="s">
        <v>9</v>
      </c>
      <c r="C4" s="4" t="s">
        <v>3</v>
      </c>
      <c r="D4" s="4" t="s">
        <v>18</v>
      </c>
      <c r="E4" s="4" t="s">
        <v>20</v>
      </c>
      <c r="F4" s="4" t="s">
        <v>2</v>
      </c>
      <c r="G4" s="4" t="s">
        <v>2</v>
      </c>
      <c r="H4" s="4" t="s">
        <v>2</v>
      </c>
      <c r="I4" s="2" t="s">
        <v>23</v>
      </c>
      <c r="J4" s="2" t="s">
        <v>25</v>
      </c>
      <c r="K4" s="2"/>
      <c r="L4" s="2"/>
      <c r="M4" s="4" t="s">
        <v>9</v>
      </c>
      <c r="N4" s="4" t="s">
        <v>3</v>
      </c>
      <c r="O4" s="4" t="s">
        <v>18</v>
      </c>
      <c r="P4" s="4" t="s">
        <v>20</v>
      </c>
      <c r="Q4" s="4" t="s">
        <v>2</v>
      </c>
      <c r="R4" s="4" t="s">
        <v>2</v>
      </c>
      <c r="S4" s="4" t="s">
        <v>2</v>
      </c>
      <c r="T4" s="18" t="s">
        <v>23</v>
      </c>
      <c r="U4" s="18" t="s">
        <v>25</v>
      </c>
    </row>
    <row r="5" spans="2:22" x14ac:dyDescent="0.2">
      <c r="B5" s="11" t="s">
        <v>15</v>
      </c>
      <c r="C5" s="7">
        <v>0</v>
      </c>
      <c r="D5" s="7">
        <v>30</v>
      </c>
      <c r="E5" s="5">
        <v>0.02</v>
      </c>
      <c r="F5" s="5">
        <v>1783</v>
      </c>
      <c r="G5" s="5">
        <v>1867</v>
      </c>
      <c r="H5" s="10">
        <f>(F5+G5)/2</f>
        <v>1825</v>
      </c>
      <c r="I5" s="17">
        <f>1</f>
        <v>1</v>
      </c>
      <c r="J5" s="17">
        <f>LOG(I5) / 0.005</f>
        <v>0</v>
      </c>
      <c r="M5" s="11" t="s">
        <v>15</v>
      </c>
      <c r="N5" s="7">
        <v>0</v>
      </c>
      <c r="O5" s="7">
        <v>30</v>
      </c>
      <c r="P5" s="5">
        <v>0.02</v>
      </c>
      <c r="Q5" s="5">
        <v>640</v>
      </c>
      <c r="R5" s="5">
        <v>889.5</v>
      </c>
      <c r="S5" s="10">
        <f>(Q5+R5)/2</f>
        <v>764.75</v>
      </c>
      <c r="T5" s="17">
        <v>1</v>
      </c>
      <c r="U5" s="17">
        <f>LOG(T5) / 0.005</f>
        <v>0</v>
      </c>
    </row>
    <row r="6" spans="2:22" x14ac:dyDescent="0.2">
      <c r="B6" s="11" t="s">
        <v>10</v>
      </c>
      <c r="C6" s="7">
        <v>10</v>
      </c>
      <c r="D6" s="7">
        <v>30</v>
      </c>
      <c r="E6" s="5">
        <v>0.02</v>
      </c>
      <c r="F6" s="5">
        <v>1728</v>
      </c>
      <c r="G6" s="5">
        <v>1815</v>
      </c>
      <c r="H6" s="10">
        <f t="shared" ref="H6:H11" si="0">(F6+G6)/2</f>
        <v>1771.5</v>
      </c>
      <c r="I6" s="17">
        <f>(H6-0.2)/1825</f>
        <v>0.97057534246575339</v>
      </c>
      <c r="J6" s="17">
        <f t="shared" ref="J6:J10" si="1">LOG(I6) / 0.005</f>
        <v>-2.5941492324355977</v>
      </c>
      <c r="K6" s="17">
        <f>SQRT(-J6)</f>
        <v>1.610636281857452</v>
      </c>
      <c r="M6" s="11" t="s">
        <v>10</v>
      </c>
      <c r="N6" s="7">
        <v>10</v>
      </c>
      <c r="O6" s="7">
        <v>30</v>
      </c>
      <c r="P6" s="5">
        <v>0.02</v>
      </c>
      <c r="Q6" s="5">
        <v>616.9</v>
      </c>
      <c r="R6" s="5">
        <v>863.7</v>
      </c>
      <c r="S6" s="10">
        <f t="shared" ref="S6:S11" si="2">(Q6+R6)/2</f>
        <v>740.3</v>
      </c>
      <c r="T6" s="17">
        <f t="shared" ref="T6:T11" si="3">(S6-0.21)/764.75</f>
        <v>0.96775416802876746</v>
      </c>
      <c r="U6" s="17">
        <f t="shared" ref="U6:U10" si="4">LOG(T6) / 0.005</f>
        <v>-2.8469899076663969</v>
      </c>
      <c r="V6" s="17">
        <f>SQRT(-U6)</f>
        <v>1.6873025536833626</v>
      </c>
    </row>
    <row r="7" spans="2:22" x14ac:dyDescent="0.2">
      <c r="B7" s="11" t="s">
        <v>11</v>
      </c>
      <c r="C7" s="7">
        <v>20</v>
      </c>
      <c r="D7" s="7">
        <v>30</v>
      </c>
      <c r="E7" s="5">
        <v>0.02</v>
      </c>
      <c r="F7" s="5">
        <v>1072</v>
      </c>
      <c r="G7" s="5">
        <v>1145.5</v>
      </c>
      <c r="H7" s="10">
        <f t="shared" si="0"/>
        <v>1108.75</v>
      </c>
      <c r="I7" s="17">
        <f t="shared" ref="I7:I11" si="5">(H7-0.2)/1825</f>
        <v>0.60742465753424657</v>
      </c>
      <c r="J7" s="17">
        <f t="shared" si="1"/>
        <v>-43.301516499452298</v>
      </c>
      <c r="K7" s="17">
        <f t="shared" ref="K7:K11" si="6">SQRT(-J7)</f>
        <v>6.5803887802661247</v>
      </c>
      <c r="M7" s="11" t="s">
        <v>11</v>
      </c>
      <c r="N7" s="7">
        <v>20</v>
      </c>
      <c r="O7" s="7">
        <v>30</v>
      </c>
      <c r="P7" s="5">
        <v>0.02</v>
      </c>
      <c r="Q7" s="5">
        <v>348.2</v>
      </c>
      <c r="R7" s="5">
        <v>487.2</v>
      </c>
      <c r="S7" s="10">
        <f t="shared" si="2"/>
        <v>417.7</v>
      </c>
      <c r="T7" s="17">
        <f t="shared" si="3"/>
        <v>0.54591696632886566</v>
      </c>
      <c r="U7" s="17">
        <f t="shared" si="4"/>
        <v>-52.574681644942984</v>
      </c>
      <c r="V7" s="17">
        <f t="shared" ref="V7:V11" si="7">SQRT(-U7)</f>
        <v>7.2508400647747697</v>
      </c>
    </row>
    <row r="8" spans="2:22" x14ac:dyDescent="0.2">
      <c r="B8" s="11" t="s">
        <v>12</v>
      </c>
      <c r="C8" s="7">
        <v>30</v>
      </c>
      <c r="D8" s="7">
        <v>300</v>
      </c>
      <c r="E8" s="5">
        <v>1</v>
      </c>
      <c r="F8" s="5">
        <v>205.8</v>
      </c>
      <c r="G8" s="5">
        <v>142</v>
      </c>
      <c r="H8" s="10">
        <f t="shared" si="0"/>
        <v>173.9</v>
      </c>
      <c r="I8" s="17">
        <f t="shared" si="5"/>
        <v>9.5178082191780825E-2</v>
      </c>
      <c r="J8" s="17">
        <f t="shared" si="1"/>
        <v>-204.29261006907899</v>
      </c>
      <c r="K8" s="17">
        <f t="shared" si="6"/>
        <v>14.293096587831448</v>
      </c>
      <c r="M8" s="11" t="s">
        <v>12</v>
      </c>
      <c r="N8" s="7">
        <v>30</v>
      </c>
      <c r="O8" s="7">
        <v>300</v>
      </c>
      <c r="P8" s="5">
        <v>1</v>
      </c>
      <c r="Q8" s="5">
        <v>64.95</v>
      </c>
      <c r="R8" s="5">
        <v>101.4</v>
      </c>
      <c r="S8" s="10">
        <f>(Q8+R8)/2</f>
        <v>83.175000000000011</v>
      </c>
      <c r="T8" s="17">
        <f t="shared" si="3"/>
        <v>0.10848643347499184</v>
      </c>
      <c r="U8" s="17">
        <f t="shared" si="4"/>
        <v>-192.92491362637386</v>
      </c>
      <c r="V8" s="17">
        <f t="shared" si="7"/>
        <v>13.889741308835593</v>
      </c>
    </row>
    <row r="9" spans="2:22" x14ac:dyDescent="0.2">
      <c r="B9" s="11" t="s">
        <v>13</v>
      </c>
      <c r="C9" s="7">
        <v>40</v>
      </c>
      <c r="D9" s="7">
        <v>300</v>
      </c>
      <c r="E9" s="5">
        <v>1</v>
      </c>
      <c r="F9" s="5">
        <v>24.08</v>
      </c>
      <c r="G9" s="5">
        <v>56</v>
      </c>
      <c r="H9" s="10">
        <f t="shared" si="0"/>
        <v>40.04</v>
      </c>
      <c r="I9" s="17">
        <f t="shared" si="5"/>
        <v>2.1830136986301367E-2</v>
      </c>
      <c r="J9" s="17">
        <f t="shared" si="1"/>
        <v>-332.1887078081665</v>
      </c>
      <c r="K9" s="17">
        <f t="shared" si="6"/>
        <v>18.226044765888361</v>
      </c>
      <c r="M9" s="11" t="s">
        <v>13</v>
      </c>
      <c r="N9" s="7">
        <v>40</v>
      </c>
      <c r="O9" s="7">
        <v>300</v>
      </c>
      <c r="P9" s="5">
        <v>1</v>
      </c>
      <c r="Q9" s="5">
        <v>8.5060000000000002</v>
      </c>
      <c r="R9" s="5">
        <v>12.79</v>
      </c>
      <c r="S9" s="10">
        <f>(Q9+R9)/2</f>
        <v>10.648</v>
      </c>
      <c r="T9" s="17">
        <f t="shared" si="3"/>
        <v>1.3648904870872832E-2</v>
      </c>
      <c r="U9" s="17">
        <f t="shared" si="4"/>
        <v>-372.98043862745493</v>
      </c>
      <c r="V9" s="17">
        <f t="shared" si="7"/>
        <v>19.312701484449423</v>
      </c>
    </row>
    <row r="10" spans="2:22" x14ac:dyDescent="0.2">
      <c r="B10" s="11" t="s">
        <v>14</v>
      </c>
      <c r="C10" s="7">
        <v>50</v>
      </c>
      <c r="D10" s="7">
        <v>300</v>
      </c>
      <c r="E10" s="5">
        <v>1</v>
      </c>
      <c r="F10" s="5">
        <v>151.80000000000001</v>
      </c>
      <c r="G10" s="5">
        <v>173.1</v>
      </c>
      <c r="H10" s="10">
        <f t="shared" si="0"/>
        <v>162.44999999999999</v>
      </c>
      <c r="I10" s="17">
        <f t="shared" si="5"/>
        <v>8.8904109589041103E-2</v>
      </c>
      <c r="J10" s="17">
        <f t="shared" si="1"/>
        <v>-210.21563266401733</v>
      </c>
      <c r="K10" s="17">
        <f t="shared" si="6"/>
        <v>14.49881487101678</v>
      </c>
      <c r="M10" s="11" t="s">
        <v>14</v>
      </c>
      <c r="N10" s="7">
        <v>50</v>
      </c>
      <c r="O10" s="7">
        <v>300</v>
      </c>
      <c r="P10" s="5">
        <v>1</v>
      </c>
      <c r="Q10" s="5">
        <v>87.77</v>
      </c>
      <c r="R10" s="5">
        <v>116.4</v>
      </c>
      <c r="S10" s="10">
        <f t="shared" si="2"/>
        <v>102.08500000000001</v>
      </c>
      <c r="T10" s="17">
        <f t="shared" si="3"/>
        <v>0.13321346845374307</v>
      </c>
      <c r="U10" s="17">
        <f t="shared" si="4"/>
        <v>-175.09037278173665</v>
      </c>
      <c r="V10" s="17">
        <f t="shared" si="7"/>
        <v>13.232171884529638</v>
      </c>
    </row>
    <row r="11" spans="2:22" x14ac:dyDescent="0.2">
      <c r="B11" s="11" t="s">
        <v>16</v>
      </c>
      <c r="C11" s="7">
        <v>60</v>
      </c>
      <c r="D11" s="7">
        <v>300</v>
      </c>
      <c r="E11" s="5">
        <v>1</v>
      </c>
      <c r="F11" s="5">
        <v>51.68</v>
      </c>
      <c r="G11" s="5">
        <v>56.5</v>
      </c>
      <c r="H11" s="10">
        <f t="shared" si="0"/>
        <v>54.09</v>
      </c>
      <c r="I11" s="17">
        <f t="shared" si="5"/>
        <v>2.9528767123287673E-2</v>
      </c>
      <c r="J11" s="17">
        <f>LOG(I11) / 0.005</f>
        <v>-305.95093703929359</v>
      </c>
      <c r="K11" s="17">
        <f t="shared" si="6"/>
        <v>17.491453256927898</v>
      </c>
      <c r="M11" s="11" t="s">
        <v>16</v>
      </c>
      <c r="N11" s="7">
        <v>60</v>
      </c>
      <c r="O11" s="7">
        <v>300</v>
      </c>
      <c r="P11" s="5">
        <v>1</v>
      </c>
      <c r="Q11" s="5">
        <v>11.5</v>
      </c>
      <c r="R11" s="5">
        <v>16.940000000000001</v>
      </c>
      <c r="S11" s="10">
        <f t="shared" si="2"/>
        <v>14.22</v>
      </c>
      <c r="T11" s="17">
        <f t="shared" si="3"/>
        <v>1.8319712324288983E-2</v>
      </c>
      <c r="U11" s="17">
        <f>LOG(T11) / 0.005</f>
        <v>-347.41627007418833</v>
      </c>
      <c r="V11" s="17">
        <f t="shared" si="7"/>
        <v>18.639105935483823</v>
      </c>
    </row>
    <row r="13" spans="2:22" x14ac:dyDescent="0.2">
      <c r="H13" s="10">
        <f>SQRT(H5)</f>
        <v>42.720018726587654</v>
      </c>
    </row>
    <row r="14" spans="2:22" x14ac:dyDescent="0.2">
      <c r="H14" s="10">
        <f t="shared" ref="H14:H24" si="8">SQRT(H6)</f>
        <v>42.089191011469914</v>
      </c>
    </row>
    <row r="15" spans="2:22" x14ac:dyDescent="0.2">
      <c r="H15" s="10">
        <f t="shared" si="8"/>
        <v>33.297897831544859</v>
      </c>
    </row>
    <row r="16" spans="2:22" x14ac:dyDescent="0.2">
      <c r="H16" s="10">
        <f t="shared" si="8"/>
        <v>13.187114923287808</v>
      </c>
    </row>
    <row r="17" spans="8:8" x14ac:dyDescent="0.2">
      <c r="H17" s="10">
        <f t="shared" si="8"/>
        <v>6.3277168078225499</v>
      </c>
    </row>
    <row r="18" spans="8:8" x14ac:dyDescent="0.2">
      <c r="H18" s="10">
        <f t="shared" si="8"/>
        <v>12.7455874717488</v>
      </c>
    </row>
    <row r="19" spans="8:8" x14ac:dyDescent="0.2">
      <c r="H19" s="10">
        <f t="shared" si="8"/>
        <v>7.3545904032787579</v>
      </c>
    </row>
    <row r="20" spans="8:8" x14ac:dyDescent="0.2">
      <c r="H20" s="10"/>
    </row>
    <row r="21" spans="8:8" x14ac:dyDescent="0.2">
      <c r="H21" s="10"/>
    </row>
    <row r="22" spans="8:8" x14ac:dyDescent="0.2">
      <c r="H22" s="10"/>
    </row>
    <row r="23" spans="8:8" x14ac:dyDescent="0.2">
      <c r="H23" s="10"/>
    </row>
    <row r="24" spans="8:8" x14ac:dyDescent="0.2">
      <c r="H24" s="10"/>
    </row>
  </sheetData>
  <mergeCells count="2">
    <mergeCell ref="B2:G2"/>
    <mergeCell ref="M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E246-B913-C642-A6C5-DB2C1B687E4D}">
  <dimension ref="B2:J11"/>
  <sheetViews>
    <sheetView workbookViewId="0">
      <selection activeCell="H8" sqref="H8"/>
    </sheetView>
  </sheetViews>
  <sheetFormatPr baseColWidth="10" defaultRowHeight="16" x14ac:dyDescent="0.2"/>
  <cols>
    <col min="1" max="1" width="3.5" customWidth="1"/>
  </cols>
  <sheetData>
    <row r="2" spans="2:10" x14ac:dyDescent="0.2">
      <c r="B2" s="16"/>
      <c r="C2" s="16"/>
      <c r="D2" s="16"/>
      <c r="E2" s="16"/>
      <c r="F2" s="16"/>
      <c r="G2" s="16"/>
      <c r="H2" s="2"/>
    </row>
    <row r="3" spans="2:10" ht="21" x14ac:dyDescent="0.25">
      <c r="B3" s="3"/>
      <c r="C3" s="3" t="s">
        <v>1</v>
      </c>
      <c r="D3" s="3" t="s">
        <v>17</v>
      </c>
      <c r="E3" s="3" t="s">
        <v>19</v>
      </c>
      <c r="F3" s="3">
        <v>1</v>
      </c>
      <c r="G3" s="3">
        <v>2</v>
      </c>
      <c r="H3" s="1" t="s">
        <v>5</v>
      </c>
    </row>
    <row r="4" spans="2:10" x14ac:dyDescent="0.2">
      <c r="B4" s="4"/>
      <c r="C4" s="4" t="s">
        <v>3</v>
      </c>
      <c r="D4" s="4" t="s">
        <v>18</v>
      </c>
      <c r="E4" s="4" t="s">
        <v>20</v>
      </c>
      <c r="F4" s="4" t="s">
        <v>2</v>
      </c>
      <c r="G4" s="4" t="s">
        <v>2</v>
      </c>
      <c r="H4" s="4" t="s">
        <v>2</v>
      </c>
    </row>
    <row r="5" spans="2:10" x14ac:dyDescent="0.2">
      <c r="B5" s="11" t="s">
        <v>15</v>
      </c>
      <c r="C5" s="7">
        <v>0</v>
      </c>
      <c r="D5" s="7">
        <v>300</v>
      </c>
      <c r="E5" s="5">
        <v>0</v>
      </c>
      <c r="F5" s="12">
        <v>0.20899999999999999</v>
      </c>
      <c r="G5" s="12">
        <v>0.186</v>
      </c>
      <c r="H5" s="10">
        <f>(F5+G5)/2</f>
        <v>0.19750000000000001</v>
      </c>
      <c r="I5" s="16" t="s">
        <v>21</v>
      </c>
      <c r="J5" s="16"/>
    </row>
    <row r="6" spans="2:10" x14ac:dyDescent="0.2">
      <c r="B6" s="11" t="s">
        <v>15</v>
      </c>
      <c r="C6" s="7">
        <v>0</v>
      </c>
      <c r="D6" s="7">
        <v>300</v>
      </c>
      <c r="E6" s="5">
        <v>0</v>
      </c>
      <c r="F6" s="12">
        <v>0.23300000000000001</v>
      </c>
      <c r="G6" s="12">
        <v>0.19600000000000001</v>
      </c>
      <c r="H6" s="10">
        <f>(F6+G6)/2</f>
        <v>0.21450000000000002</v>
      </c>
      <c r="I6" s="16" t="s">
        <v>22</v>
      </c>
      <c r="J6" s="16"/>
    </row>
    <row r="7" spans="2:10" x14ac:dyDescent="0.2">
      <c r="B7" s="6"/>
      <c r="C7" s="7"/>
      <c r="D7" s="7"/>
      <c r="E7" s="5"/>
      <c r="F7" s="5"/>
      <c r="G7" s="5"/>
      <c r="H7" s="8"/>
    </row>
    <row r="8" spans="2:10" x14ac:dyDescent="0.2">
      <c r="B8" s="6"/>
      <c r="C8" s="7"/>
      <c r="D8" s="7"/>
      <c r="E8" s="5"/>
      <c r="F8" s="5"/>
      <c r="G8" s="5"/>
      <c r="H8" s="8"/>
    </row>
    <row r="9" spans="2:10" x14ac:dyDescent="0.2">
      <c r="B9" s="6"/>
      <c r="C9" s="7"/>
      <c r="D9" s="7"/>
      <c r="E9" s="5"/>
      <c r="F9" s="5"/>
      <c r="G9" s="5"/>
      <c r="H9" s="8"/>
    </row>
    <row r="10" spans="2:10" x14ac:dyDescent="0.2">
      <c r="B10" s="6"/>
      <c r="C10" s="7"/>
      <c r="D10" s="7"/>
      <c r="E10" s="5"/>
      <c r="F10" s="5"/>
      <c r="G10" s="5"/>
      <c r="H10" s="8"/>
    </row>
    <row r="11" spans="2:10" x14ac:dyDescent="0.2">
      <c r="B11" s="6"/>
      <c r="C11" s="7"/>
      <c r="D11" s="7"/>
      <c r="E11" s="5"/>
      <c r="F11" s="5"/>
      <c r="G11" s="5"/>
      <c r="H11" s="8"/>
    </row>
  </sheetData>
  <mergeCells count="3">
    <mergeCell ref="B2:G2"/>
    <mergeCell ref="I5:J5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D085-0A8C-1847-AA9F-20AB0ED08EE4}">
  <dimension ref="A1:C7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s="14">
        <v>0</v>
      </c>
      <c r="B1" s="5">
        <v>5677.5</v>
      </c>
      <c r="C1" s="5">
        <v>3958.81</v>
      </c>
    </row>
    <row r="2" spans="1:3" x14ac:dyDescent="0.2">
      <c r="A2" s="14">
        <v>5.0000000000000001E-4</v>
      </c>
      <c r="B2" s="5">
        <v>2426.25</v>
      </c>
      <c r="C2" s="5">
        <v>1594.71</v>
      </c>
    </row>
    <row r="3" spans="1:3" x14ac:dyDescent="0.2">
      <c r="A3" s="14">
        <v>1E-3</v>
      </c>
      <c r="B3" s="5">
        <v>1468.25</v>
      </c>
      <c r="C3" s="5">
        <v>749.05</v>
      </c>
    </row>
    <row r="4" spans="1:3" x14ac:dyDescent="0.2">
      <c r="A4" s="14">
        <v>1.5E-3</v>
      </c>
      <c r="B4" s="5">
        <v>592.75</v>
      </c>
      <c r="C4" s="5">
        <v>334.19</v>
      </c>
    </row>
    <row r="5" spans="1:3" x14ac:dyDescent="0.2">
      <c r="A5" s="14">
        <v>2E-3</v>
      </c>
      <c r="B5" s="5">
        <v>290.89999999999998</v>
      </c>
      <c r="C5" s="5">
        <v>137.44999999999999</v>
      </c>
    </row>
    <row r="6" spans="1:3" x14ac:dyDescent="0.2">
      <c r="A6" s="14">
        <v>2.5000000000000001E-3</v>
      </c>
      <c r="B6" s="5">
        <v>181.43</v>
      </c>
      <c r="C6" s="5">
        <v>75.64</v>
      </c>
    </row>
    <row r="7" spans="1:3" x14ac:dyDescent="0.2">
      <c r="A7" s="14">
        <v>3.0000000000000001E-3</v>
      </c>
      <c r="B7" s="5">
        <v>95.15</v>
      </c>
      <c r="C7" s="5">
        <v>37.67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 Thickness</vt:lpstr>
      <vt:lpstr>Ab Material</vt:lpstr>
      <vt:lpstr>Background Radiation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R G Tomaszewski</dc:creator>
  <cp:lastModifiedBy>Łukasz Ryszard Grzegorz Tomaszewski</cp:lastModifiedBy>
  <dcterms:created xsi:type="dcterms:W3CDTF">2020-10-23T10:02:23Z</dcterms:created>
  <dcterms:modified xsi:type="dcterms:W3CDTF">2020-11-11T19:45:31Z</dcterms:modified>
</cp:coreProperties>
</file>