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casjohnston.sharepoint.com/sites/Personal/Gedeelde documenten/Studie/[15] Master Thesis/[H] Requirements Elicitation/Analysis/"/>
    </mc:Choice>
  </mc:AlternateContent>
  <xr:revisionPtr revIDLastSave="1067" documentId="8_{0E91EF87-D3F1-4CF4-B918-3E43661BECA8}" xr6:coauthVersionLast="47" xr6:coauthVersionMax="47" xr10:uidLastSave="{F6EDE720-EAD3-4783-B0CD-C9132D45C776}"/>
  <bookViews>
    <workbookView xWindow="-108" yWindow="-108" windowWidth="23256" windowHeight="12456" tabRatio="691" activeTab="2" xr2:uid="{A2D2436F-6D82-4857-960A-E615779F51BD}"/>
  </bookViews>
  <sheets>
    <sheet name="All" sheetId="6" r:id="rId1"/>
    <sheet name="Chi-square p-values" sheetId="10" r:id="rId2"/>
    <sheet name="Overview" sheetId="13" r:id="rId3"/>
    <sheet name="Chi-Square one way" sheetId="8" r:id="rId4"/>
    <sheet name="Streaming" sheetId="1" r:id="rId5"/>
    <sheet name="Smartphone" sheetId="3" r:id="rId6"/>
    <sheet name="Integrated" sheetId="4" r:id="rId7"/>
    <sheet name="vars" sheetId="12" r:id="rId8"/>
  </sheets>
  <definedNames>
    <definedName name="_xlnm._FilterDatabase" localSheetId="0" hidden="1">All!$A$1:$Q$7</definedName>
    <definedName name="count_integrated">Integrated!$B:$B</definedName>
    <definedName name="count_smartphone">Smartphone!$B:$B</definedName>
    <definedName name="count_streaming">Streaming!$B:$B</definedName>
    <definedName name="relative_count_integrated">Integrated!$C:$C</definedName>
    <definedName name="relative_count_smartphone">Smartphone!$C:$C</definedName>
    <definedName name="relative_count_streaming">Streaming!$C:$C</definedName>
    <definedName name="relative_salience_integrated">Integrated!$E:$E</definedName>
    <definedName name="relative_salience_smartphone">Smartphone!$E:$E</definedName>
    <definedName name="relative_salience_streaming">Streaming!$E:$E</definedName>
    <definedName name="salience_integrated">Integrated!$D:$D</definedName>
    <definedName name="salience_smartphone">Smartphone!$D:$D</definedName>
    <definedName name="salience_streaming">Streaming!$D:$D</definedName>
    <definedName name="sample_size_weighting_factor">vars!$B$1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6" l="1"/>
  <c r="P3" i="6"/>
  <c r="P2" i="6"/>
  <c r="N3" i="6"/>
  <c r="N4" i="6"/>
  <c r="N5" i="6"/>
  <c r="N2" i="6"/>
  <c r="M2" i="6"/>
  <c r="L2" i="6"/>
  <c r="M3" i="6"/>
  <c r="M4" i="6"/>
  <c r="M5" i="6"/>
  <c r="L3" i="6"/>
  <c r="L4" i="6"/>
  <c r="L5" i="6"/>
  <c r="C4" i="8"/>
  <c r="K4" i="6" l="1"/>
  <c r="K3" i="6"/>
  <c r="K5" i="6"/>
  <c r="K2" i="6"/>
  <c r="E3" i="13" s="1"/>
  <c r="H4" i="6"/>
  <c r="D5" i="13" s="1"/>
  <c r="H3" i="6"/>
  <c r="D4" i="13" s="1"/>
  <c r="H5" i="6"/>
  <c r="H2" i="6"/>
  <c r="E5" i="13"/>
  <c r="E4" i="13"/>
  <c r="D6" i="13"/>
  <c r="E6" i="13"/>
  <c r="D7" i="13"/>
  <c r="E7" i="13"/>
  <c r="D3" i="13"/>
  <c r="G143" i="8"/>
  <c r="C157" i="8"/>
  <c r="C156" i="8"/>
  <c r="C148" i="8"/>
  <c r="C147" i="8"/>
  <c r="C139" i="8"/>
  <c r="C138" i="8"/>
  <c r="C130" i="8"/>
  <c r="C129" i="8"/>
  <c r="C121" i="8"/>
  <c r="C120" i="8"/>
  <c r="C112" i="8"/>
  <c r="C111" i="8"/>
  <c r="C103" i="8"/>
  <c r="C102" i="8"/>
  <c r="C94" i="8"/>
  <c r="C93" i="8"/>
  <c r="C85" i="8"/>
  <c r="C84" i="8"/>
  <c r="C76" i="8"/>
  <c r="C75" i="8"/>
  <c r="C67" i="8"/>
  <c r="C66" i="8"/>
  <c r="C58" i="8"/>
  <c r="C57" i="8"/>
  <c r="C49" i="8"/>
  <c r="C48" i="8"/>
  <c r="C40" i="8"/>
  <c r="C39" i="8"/>
  <c r="C21" i="8"/>
  <c r="C31" i="8"/>
  <c r="C30" i="8"/>
  <c r="C22" i="8"/>
  <c r="C13" i="8"/>
  <c r="C12" i="8"/>
  <c r="C3" i="8"/>
  <c r="L6" i="6"/>
  <c r="M6" i="6"/>
  <c r="N6" i="6"/>
  <c r="O6" i="6"/>
  <c r="P4" i="6"/>
  <c r="L7" i="6"/>
  <c r="M7" i="6"/>
  <c r="N7" i="6"/>
  <c r="O7" i="6"/>
  <c r="K6" i="6"/>
  <c r="K7" i="6"/>
  <c r="E8" i="13" s="1"/>
  <c r="H6" i="6"/>
  <c r="H7" i="6"/>
  <c r="D8" i="13" s="1"/>
  <c r="E2" i="6"/>
  <c r="C3" i="13" s="1"/>
  <c r="E6" i="6"/>
  <c r="C7" i="13" s="1"/>
  <c r="E4" i="6"/>
  <c r="O4" i="6" s="1"/>
  <c r="F5" i="13" s="1"/>
  <c r="B5" i="13" s="1"/>
  <c r="E5" i="6"/>
  <c r="E3" i="6"/>
  <c r="E7" i="6"/>
  <c r="C8" i="13" s="1"/>
  <c r="F8" i="13" l="1"/>
  <c r="B8" i="13" s="1"/>
  <c r="O3" i="6"/>
  <c r="F4" i="13" s="1"/>
  <c r="B4" i="13" s="1"/>
  <c r="F7" i="13"/>
  <c r="B7" i="13" s="1"/>
  <c r="C4" i="13"/>
  <c r="O2" i="6"/>
  <c r="C5" i="13"/>
  <c r="O5" i="6"/>
  <c r="F6" i="13" s="1"/>
  <c r="B6" i="13" s="1"/>
  <c r="C6" i="13"/>
  <c r="P5" i="6"/>
  <c r="Q5" i="6" s="1"/>
  <c r="B3" i="8"/>
  <c r="G8" i="8" s="1"/>
  <c r="Q3" i="6"/>
  <c r="P7" i="6"/>
  <c r="Q7" i="6" s="1"/>
  <c r="Q4" i="6"/>
  <c r="P6" i="6"/>
  <c r="Q6" i="6" s="1"/>
  <c r="B157" i="8"/>
  <c r="G157" i="8" s="1"/>
  <c r="B156" i="8"/>
  <c r="B148" i="8"/>
  <c r="G148" i="8" s="1"/>
  <c r="B147" i="8"/>
  <c r="B139" i="8"/>
  <c r="G139" i="8" s="1"/>
  <c r="B138" i="8"/>
  <c r="B130" i="8"/>
  <c r="G130" i="8" s="1"/>
  <c r="B129" i="8"/>
  <c r="B121" i="8"/>
  <c r="G121" i="8" s="1"/>
  <c r="B120" i="8"/>
  <c r="B112" i="8"/>
  <c r="G112" i="8" s="1"/>
  <c r="B111" i="8"/>
  <c r="G111" i="8" s="1"/>
  <c r="B103" i="8"/>
  <c r="G103" i="8" s="1"/>
  <c r="B102" i="8"/>
  <c r="B94" i="8"/>
  <c r="G94" i="8" s="1"/>
  <c r="B93" i="8"/>
  <c r="B85" i="8"/>
  <c r="G85" i="8" s="1"/>
  <c r="B84" i="8"/>
  <c r="B76" i="8"/>
  <c r="G76" i="8" s="1"/>
  <c r="B75" i="8"/>
  <c r="G75" i="8" s="1"/>
  <c r="B67" i="8"/>
  <c r="G67" i="8" s="1"/>
  <c r="B66" i="8"/>
  <c r="B58" i="8"/>
  <c r="G58" i="8" s="1"/>
  <c r="B57" i="8"/>
  <c r="B49" i="8"/>
  <c r="G49" i="8" s="1"/>
  <c r="B48" i="8"/>
  <c r="G48" i="8" s="1"/>
  <c r="G51" i="8" s="1"/>
  <c r="B22" i="8"/>
  <c r="G22" i="8" s="1"/>
  <c r="B21" i="8"/>
  <c r="B13" i="8"/>
  <c r="B12" i="8"/>
  <c r="G12" i="8" s="1"/>
  <c r="B4" i="8"/>
  <c r="G4" i="8" s="1"/>
  <c r="B40" i="8"/>
  <c r="G40" i="8" s="1"/>
  <c r="B39" i="8"/>
  <c r="G39" i="8" s="1"/>
  <c r="B31" i="8"/>
  <c r="G31" i="8" s="1"/>
  <c r="B30" i="8"/>
  <c r="G160" i="8"/>
  <c r="G151" i="8"/>
  <c r="G142" i="8"/>
  <c r="G133" i="8"/>
  <c r="G124" i="8"/>
  <c r="G115" i="8"/>
  <c r="G106" i="8"/>
  <c r="G97" i="8"/>
  <c r="G88" i="8"/>
  <c r="G79" i="8"/>
  <c r="G70" i="8"/>
  <c r="G61" i="8"/>
  <c r="G52" i="8"/>
  <c r="G43" i="8"/>
  <c r="G34" i="8"/>
  <c r="G25" i="8"/>
  <c r="G16" i="8"/>
  <c r="G7" i="8"/>
  <c r="F3" i="13" l="1"/>
  <c r="B3" i="13" s="1"/>
  <c r="G89" i="8"/>
  <c r="G161" i="8"/>
  <c r="G98" i="8"/>
  <c r="G107" i="8"/>
  <c r="G134" i="8"/>
  <c r="G57" i="8"/>
  <c r="G60" i="8" s="1"/>
  <c r="G71" i="8"/>
  <c r="G66" i="8"/>
  <c r="G69" i="8" s="1"/>
  <c r="G26" i="8"/>
  <c r="G152" i="8"/>
  <c r="G42" i="8"/>
  <c r="G21" i="8"/>
  <c r="G24" i="8" s="1"/>
  <c r="G3" i="8"/>
  <c r="G6" i="8" s="1"/>
  <c r="G62" i="8"/>
  <c r="G138" i="8"/>
  <c r="G141" i="8" s="1"/>
  <c r="G156" i="8"/>
  <c r="G159" i="8" s="1"/>
  <c r="G147" i="8"/>
  <c r="G150" i="8" s="1"/>
  <c r="G116" i="8"/>
  <c r="G114" i="8"/>
  <c r="G125" i="8"/>
  <c r="G129" i="8"/>
  <c r="G132" i="8" s="1"/>
  <c r="G102" i="8"/>
  <c r="G105" i="8" s="1"/>
  <c r="G84" i="8"/>
  <c r="G87" i="8" s="1"/>
  <c r="G93" i="8"/>
  <c r="G96" i="8" s="1"/>
  <c r="G80" i="8"/>
  <c r="G78" i="8"/>
  <c r="G53" i="8"/>
  <c r="G35" i="8"/>
  <c r="G44" i="8"/>
  <c r="G120" i="8"/>
  <c r="G123" i="8" s="1"/>
  <c r="G17" i="8"/>
  <c r="G30" i="8"/>
  <c r="G33" i="8" s="1"/>
  <c r="G13" i="8"/>
  <c r="G15" i="8" s="1"/>
</calcChain>
</file>

<file path=xl/sharedStrings.xml><?xml version="1.0" encoding="utf-8"?>
<sst xmlns="http://schemas.openxmlformats.org/spreadsheetml/2006/main" count="284" uniqueCount="60">
  <si>
    <t>codes5</t>
  </si>
  <si>
    <t>counts5</t>
  </si>
  <si>
    <t>count_rel</t>
  </si>
  <si>
    <t>salience</t>
  </si>
  <si>
    <t>salience_rel</t>
  </si>
  <si>
    <t>codes6</t>
  </si>
  <si>
    <t>counts6</t>
  </si>
  <si>
    <t>code</t>
  </si>
  <si>
    <t>count_streaming</t>
  </si>
  <si>
    <t>count_smartphone</t>
  </si>
  <si>
    <t>count_integrated</t>
  </si>
  <si>
    <t>smartphone</t>
  </si>
  <si>
    <t>integrated</t>
  </si>
  <si>
    <t>f</t>
  </si>
  <si>
    <t>e</t>
  </si>
  <si>
    <t>X^2</t>
  </si>
  <si>
    <t>DF</t>
  </si>
  <si>
    <t>p</t>
  </si>
  <si>
    <t>streaming</t>
  </si>
  <si>
    <t>Code</t>
  </si>
  <si>
    <t>p(S,I)</t>
  </si>
  <si>
    <t>Z=</t>
  </si>
  <si>
    <t>S=</t>
  </si>
  <si>
    <t>I=</t>
  </si>
  <si>
    <t>Smartphone</t>
  </si>
  <si>
    <t>Integrated</t>
  </si>
  <si>
    <t>Streaming</t>
  </si>
  <si>
    <t>p(S,Z)</t>
  </si>
  <si>
    <t>p(I,Z)</t>
  </si>
  <si>
    <t>Decision making</t>
  </si>
  <si>
    <t>Distance</t>
  </si>
  <si>
    <t>Lane position</t>
  </si>
  <si>
    <t>Response time</t>
  </si>
  <si>
    <t>Speed control</t>
  </si>
  <si>
    <t>Near collision</t>
  </si>
  <si>
    <t>S</t>
  </si>
  <si>
    <t>I</t>
  </si>
  <si>
    <t>Z</t>
  </si>
  <si>
    <t>sample_size_weighting_factor</t>
  </si>
  <si>
    <t>f(S)</t>
  </si>
  <si>
    <t>f/n(S)</t>
  </si>
  <si>
    <t>(w(f))(S)</t>
  </si>
  <si>
    <t>f(I)</t>
  </si>
  <si>
    <t>f/n(I)</t>
  </si>
  <si>
    <t>w(f)(I)</t>
  </si>
  <si>
    <t>f(Z)</t>
  </si>
  <si>
    <t>f/n(Z)</t>
  </si>
  <si>
    <t>(w(f))(Z)</t>
  </si>
  <si>
    <t>S,I</t>
  </si>
  <si>
    <t>S,Z</t>
  </si>
  <si>
    <t>I,Z</t>
  </si>
  <si>
    <t>tot(f)</t>
  </si>
  <si>
    <t>tot(diff)</t>
  </si>
  <si>
    <t>w_tot(diff)</t>
  </si>
  <si>
    <t>#</t>
  </si>
  <si>
    <t>w(f)</t>
  </si>
  <si>
    <t>n</t>
  </si>
  <si>
    <t>f/n</t>
  </si>
  <si>
    <t xml:space="preserve"> </t>
  </si>
  <si>
    <t>Relative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</si>
</sst>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165" fontId="0" fillId="0" borderId="0" xfId="0" applyNumberFormat="1"/>
    <xf numFmtId="164" fontId="0" fillId="0" borderId="0" xfId="0" applyNumberFormat="1" applyAlignment="1">
      <alignment horizontal="right"/>
    </xf>
    <xf numFmtId="0" fontId="2" fillId="0" borderId="1" xfId="0" applyFont="1" applyBorder="1"/>
    <xf numFmtId="164" fontId="2" fillId="0" borderId="1" xfId="0" quotePrefix="1" applyNumberFormat="1" applyFont="1" applyBorder="1" applyAlignment="1">
      <alignment horizontal="right"/>
    </xf>
    <xf numFmtId="0" fontId="2" fillId="0" borderId="0" xfId="0" applyFont="1"/>
    <xf numFmtId="164" fontId="2" fillId="0" borderId="0" xfId="0" quotePrefix="1" applyNumberFormat="1" applyFont="1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1" fontId="0" fillId="0" borderId="1" xfId="0" applyNumberFormat="1" applyBorder="1"/>
    <xf numFmtId="0" fontId="0" fillId="0" borderId="1" xfId="0" applyBorder="1"/>
    <xf numFmtId="1" fontId="0" fillId="0" borderId="0" xfId="0" applyNumberFormat="1" applyAlignment="1">
      <alignment horizontal="right"/>
    </xf>
    <xf numFmtId="1" fontId="1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2" fontId="0" fillId="0" borderId="1" xfId="0" applyNumberFormat="1" applyBorder="1" applyAlignment="1">
      <alignment horizontal="right"/>
    </xf>
  </cellXfs>
  <cellStyles count="1">
    <cellStyle name="Standaard" xfId="0" builtinId="0"/>
  </cellStyles>
  <dxfs count="2">
    <dxf>
      <font>
        <color theme="2"/>
      </font>
      <fill>
        <patternFill>
          <bgColor theme="9" tint="-0.49998474074526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Overview!$C$2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Overview!$B$3:$B$8</c:f>
              <c:strCache>
                <c:ptCount val="6"/>
                <c:pt idx="0">
                  <c:v>Decision making w(f)=13,2</c:v>
                </c:pt>
                <c:pt idx="1">
                  <c:v>Speed control w(f)=10,4</c:v>
                </c:pt>
                <c:pt idx="2">
                  <c:v>Lane position w(f)=7,9</c:v>
                </c:pt>
                <c:pt idx="3">
                  <c:v>Response time w(f)=7,1</c:v>
                </c:pt>
                <c:pt idx="4">
                  <c:v>Distance w(f)=4</c:v>
                </c:pt>
                <c:pt idx="5">
                  <c:v>Near collision w(f)=1</c:v>
                </c:pt>
              </c:strCache>
            </c:strRef>
          </c:cat>
          <c:val>
            <c:numRef>
              <c:f>Overview!$C$3:$C$8</c:f>
              <c:numCache>
                <c:formatCode>0.00</c:formatCode>
                <c:ptCount val="6"/>
                <c:pt idx="0">
                  <c:v>1.8181818181818183</c:v>
                </c:pt>
                <c:pt idx="1">
                  <c:v>1.8181818181818183</c:v>
                </c:pt>
                <c:pt idx="2">
                  <c:v>3.1818181818181821</c:v>
                </c:pt>
                <c:pt idx="3">
                  <c:v>2.2727272727272729</c:v>
                </c:pt>
                <c:pt idx="4">
                  <c:v>1.3636363636363638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B-4E57-8F34-728B5BDBF799}"/>
            </c:ext>
          </c:extLst>
        </c:ser>
        <c:ser>
          <c:idx val="1"/>
          <c:order val="1"/>
          <c:tx>
            <c:strRef>
              <c:f>Overview!$D$2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nl-N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Overview!$B$3:$B$8</c:f>
              <c:strCache>
                <c:ptCount val="6"/>
                <c:pt idx="0">
                  <c:v>Decision making w(f)=13,2</c:v>
                </c:pt>
                <c:pt idx="1">
                  <c:v>Speed control w(f)=10,4</c:v>
                </c:pt>
                <c:pt idx="2">
                  <c:v>Lane position w(f)=7,9</c:v>
                </c:pt>
                <c:pt idx="3">
                  <c:v>Response time w(f)=7,1</c:v>
                </c:pt>
                <c:pt idx="4">
                  <c:v>Distance w(f)=4</c:v>
                </c:pt>
                <c:pt idx="5">
                  <c:v>Near collision w(f)=1</c:v>
                </c:pt>
              </c:strCache>
            </c:strRef>
          </c:cat>
          <c:val>
            <c:numRef>
              <c:f>Overview!$D$3:$D$8</c:f>
              <c:numCache>
                <c:formatCode>0.00</c:formatCode>
                <c:ptCount val="6"/>
                <c:pt idx="0">
                  <c:v>9.375</c:v>
                </c:pt>
                <c:pt idx="1">
                  <c:v>6.5625</c:v>
                </c:pt>
                <c:pt idx="2">
                  <c:v>3.75</c:v>
                </c:pt>
                <c:pt idx="3">
                  <c:v>2.8125</c:v>
                </c:pt>
                <c:pt idx="4">
                  <c:v>0</c:v>
                </c:pt>
                <c:pt idx="5">
                  <c:v>0.45454545454545459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EB-4E57-8F34-728B5BDBF799}"/>
            </c:ext>
          </c:extLst>
        </c:ser>
        <c:ser>
          <c:idx val="2"/>
          <c:order val="2"/>
          <c:tx>
            <c:strRef>
              <c:f>Overview!$E$2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nl-N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Overview!$B$3:$B$8</c:f>
              <c:strCache>
                <c:ptCount val="6"/>
                <c:pt idx="0">
                  <c:v>Decision making w(f)=13,2</c:v>
                </c:pt>
                <c:pt idx="1">
                  <c:v>Speed control w(f)=10,4</c:v>
                </c:pt>
                <c:pt idx="2">
                  <c:v>Lane position w(f)=7,9</c:v>
                </c:pt>
                <c:pt idx="3">
                  <c:v>Response time w(f)=7,1</c:v>
                </c:pt>
                <c:pt idx="4">
                  <c:v>Distance w(f)=4</c:v>
                </c:pt>
                <c:pt idx="5">
                  <c:v>Near collision w(f)=1</c:v>
                </c:pt>
              </c:strCache>
            </c:strRef>
          </c:cat>
          <c:val>
            <c:numRef>
              <c:f>Overview!$E$3:$E$8</c:f>
              <c:numCache>
                <c:formatCode>0.00</c:formatCode>
                <c:ptCount val="6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0.45454545454545459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EB-4E57-8F34-728B5BDBF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075903"/>
        <c:axId val="2129200367"/>
      </c:barChart>
      <c:catAx>
        <c:axId val="16007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l-NL"/>
          </a:p>
        </c:txPr>
        <c:crossAx val="2129200367"/>
        <c:crosses val="autoZero"/>
        <c:auto val="1"/>
        <c:lblAlgn val="ctr"/>
        <c:lblOffset val="100"/>
        <c:noMultiLvlLbl val="0"/>
      </c:catAx>
      <c:valAx>
        <c:axId val="212920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l-NL"/>
          </a:p>
        </c:txPr>
        <c:crossAx val="16007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1417320</xdr:colOff>
      <xdr:row>12</xdr:row>
      <xdr:rowOff>30480</xdr:rowOff>
    </xdr:from>
    <xdr:to>
      <xdr:col>5</xdr:col>
      <xdr:colOff>320039</xdr:colOff>
      <xdr:row>20</xdr:row>
      <xdr:rowOff>142874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1C9DFE7-7FAA-BFF7-5127-99A1FAFC4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2</xdr:row>
      <xdr:rowOff>0</xdr:rowOff>
    </xdr:from>
    <xdr:to>
      <xdr:col>13</xdr:col>
      <xdr:colOff>346296</xdr:colOff>
      <xdr:row>10</xdr:row>
      <xdr:rowOff>118247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D5577C8B-5884-9102-9D7F-56F0283AAD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34500" y="365760"/>
          <a:ext cx="4011516" cy="15850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D2707-AB3A-41B1-811F-7083CEBDA611}">
  <sheetPr filterMode="1"/>
  <dimension ref="A1:Q8"/>
  <sheetViews>
    <sheetView workbookViewId="0">
      <selection activeCell="P2" sqref="P2:P5"/>
    </sheetView>
  </sheetViews>
  <sheetFormatPr defaultRowHeight="14.4" x14ac:dyDescent="0.3"/>
  <cols>
    <col min="1" max="1" width="2" bestFit="1" customWidth="1"/>
    <col min="2" max="2" width="15.5546875" bestFit="1" customWidth="1"/>
    <col min="3" max="3" width="4.5546875" bestFit="1" customWidth="1"/>
    <col min="4" max="4" width="6.109375" bestFit="1" customWidth="1"/>
    <col min="5" max="5" width="8.5546875" bestFit="1" customWidth="1"/>
    <col min="6" max="6" width="5.5546875" bestFit="1" customWidth="1"/>
    <col min="7" max="7" width="5.6640625" bestFit="1" customWidth="1"/>
    <col min="8" max="8" width="6.6640625" bestFit="1" customWidth="1"/>
    <col min="9" max="9" width="4.5546875" bestFit="1" customWidth="1"/>
    <col min="10" max="10" width="6.109375" bestFit="1" customWidth="1"/>
    <col min="11" max="11" width="8.5546875" bestFit="1" customWidth="1"/>
    <col min="12" max="12" width="5.33203125" bestFit="1" customWidth="1"/>
    <col min="13" max="14" width="4.5546875" bestFit="1" customWidth="1"/>
    <col min="15" max="15" width="5.6640625" bestFit="1" customWidth="1"/>
    <col min="16" max="16" width="8.109375" bestFit="1" customWidth="1"/>
    <col min="17" max="17" width="10.6640625" bestFit="1" customWidth="1"/>
  </cols>
  <sheetData>
    <row r="1" spans="1:17" x14ac:dyDescent="0.3">
      <c r="A1" s="16" t="s">
        <v>54</v>
      </c>
      <c r="B1" s="16" t="s">
        <v>7</v>
      </c>
      <c r="C1" s="16" t="s">
        <v>39</v>
      </c>
      <c r="D1" s="16" t="s">
        <v>40</v>
      </c>
      <c r="E1" s="16" t="s">
        <v>41</v>
      </c>
      <c r="F1" s="16" t="s">
        <v>42</v>
      </c>
      <c r="G1" s="16" t="s">
        <v>43</v>
      </c>
      <c r="H1" s="16" t="s">
        <v>44</v>
      </c>
      <c r="I1" s="16" t="s">
        <v>45</v>
      </c>
      <c r="J1" s="16" t="s">
        <v>46</v>
      </c>
      <c r="K1" s="16" t="s">
        <v>47</v>
      </c>
      <c r="L1" s="16" t="s">
        <v>48</v>
      </c>
      <c r="M1" s="16" t="s">
        <v>49</v>
      </c>
      <c r="N1" s="16" t="s">
        <v>50</v>
      </c>
      <c r="O1" s="16" t="s">
        <v>51</v>
      </c>
      <c r="P1" s="16" t="s">
        <v>52</v>
      </c>
      <c r="Q1" s="16" t="s">
        <v>53</v>
      </c>
    </row>
    <row r="2" spans="1:17" x14ac:dyDescent="0.3">
      <c r="A2" s="19">
        <v>1</v>
      </c>
      <c r="B2" s="19" t="s">
        <v>29</v>
      </c>
      <c r="C2" s="17">
        <v>4</v>
      </c>
      <c r="D2" s="17">
        <v>0.173913043478261</v>
      </c>
      <c r="E2" s="17">
        <f>C2/33*sample_size_weighting_factor</f>
        <v>1.8181818181818183</v>
      </c>
      <c r="F2" s="17">
        <v>10</v>
      </c>
      <c r="G2" s="17">
        <v>0.4</v>
      </c>
      <c r="H2" s="17">
        <f>F2/16*sample_size_weighting_factor</f>
        <v>9.375</v>
      </c>
      <c r="I2" s="17">
        <v>2</v>
      </c>
      <c r="J2" s="17">
        <v>0.25</v>
      </c>
      <c r="K2" s="17">
        <f>I2/15*sample_size_weighting_factor</f>
        <v>2</v>
      </c>
      <c r="L2" s="17">
        <f>IF(E2-H2&lt;0,(E2-H2)*-1,E2-H2)</f>
        <v>7.5568181818181817</v>
      </c>
      <c r="M2" s="17">
        <f>IF(E2-K2&lt;0,(E2-K2)*-1,E2-K2)</f>
        <v>0.18181818181818166</v>
      </c>
      <c r="N2" s="17">
        <f>IF(H2-K2&lt;0,(H2-K2)*-1,H2-K2)</f>
        <v>7.375</v>
      </c>
      <c r="O2" s="18">
        <f>E2+H2+K2</f>
        <v>13.193181818181818</v>
      </c>
      <c r="P2" s="17">
        <f>L2+M2+N2</f>
        <v>15.113636363636363</v>
      </c>
      <c r="Q2" s="17">
        <f>P2*O2^2</f>
        <v>2630.680248051277</v>
      </c>
    </row>
    <row r="3" spans="1:17" x14ac:dyDescent="0.3">
      <c r="A3" s="19">
        <v>5</v>
      </c>
      <c r="B3" s="19" t="s">
        <v>33</v>
      </c>
      <c r="C3" s="17">
        <v>4</v>
      </c>
      <c r="D3" s="17">
        <v>0.17391304347826086</v>
      </c>
      <c r="E3" s="17">
        <f>C3/33*sample_size_weighting_factor</f>
        <v>1.8181818181818183</v>
      </c>
      <c r="F3" s="17">
        <v>7</v>
      </c>
      <c r="G3" s="17">
        <v>0.28000000000000003</v>
      </c>
      <c r="H3" s="17">
        <f>F3/16*sample_size_weighting_factor</f>
        <v>6.5625</v>
      </c>
      <c r="I3" s="17">
        <v>2</v>
      </c>
      <c r="J3" s="17">
        <v>0.25</v>
      </c>
      <c r="K3" s="17">
        <f>I3/15*sample_size_weighting_factor</f>
        <v>2</v>
      </c>
      <c r="L3" s="17">
        <f t="shared" ref="L3:L5" si="0">IF(E3-H3&lt;0,(E3-H3)*-1,E3-H3)</f>
        <v>4.7443181818181817</v>
      </c>
      <c r="M3" s="17">
        <f t="shared" ref="M3:M5" si="1">IF(E3-K3&lt;0,(E3-K3)*-1,E3-K3)</f>
        <v>0.18181818181818166</v>
      </c>
      <c r="N3" s="17">
        <f t="shared" ref="N3:N5" si="2">IF(H3-K3&lt;0,(H3-K3)*-1,H3-K3)</f>
        <v>4.5625</v>
      </c>
      <c r="O3" s="18">
        <f>E3+H3+K3</f>
        <v>10.380681818181818</v>
      </c>
      <c r="P3" s="17">
        <f>L3+M3+N3</f>
        <v>9.4886363636363633</v>
      </c>
      <c r="Q3" s="17">
        <f>P3*O3^2</f>
        <v>1022.4817435639322</v>
      </c>
    </row>
    <row r="4" spans="1:17" x14ac:dyDescent="0.3">
      <c r="A4" s="19">
        <v>3</v>
      </c>
      <c r="B4" s="19" t="s">
        <v>31</v>
      </c>
      <c r="C4" s="17">
        <v>7</v>
      </c>
      <c r="D4" s="17">
        <v>0.30434782608695654</v>
      </c>
      <c r="E4" s="17">
        <f>C4/33*sample_size_weighting_factor</f>
        <v>3.1818181818181821</v>
      </c>
      <c r="F4" s="17">
        <v>4</v>
      </c>
      <c r="G4" s="17">
        <v>0.16</v>
      </c>
      <c r="H4" s="17">
        <f>F4/16*sample_size_weighting_factor</f>
        <v>3.75</v>
      </c>
      <c r="I4" s="17">
        <v>1</v>
      </c>
      <c r="J4" s="17">
        <v>0.125</v>
      </c>
      <c r="K4" s="17">
        <f>I4/15*sample_size_weighting_factor</f>
        <v>1</v>
      </c>
      <c r="L4" s="17">
        <f t="shared" si="0"/>
        <v>0.5681818181818179</v>
      </c>
      <c r="M4" s="17">
        <f t="shared" si="1"/>
        <v>2.1818181818181821</v>
      </c>
      <c r="N4" s="17">
        <f t="shared" si="2"/>
        <v>2.75</v>
      </c>
      <c r="O4" s="18">
        <f>E4+H4+K4</f>
        <v>7.9318181818181817</v>
      </c>
      <c r="P4" s="17">
        <f>L4+M4+N4</f>
        <v>5.5</v>
      </c>
      <c r="Q4" s="17">
        <f>P4*O4^2</f>
        <v>346.02556818181819</v>
      </c>
    </row>
    <row r="5" spans="1:17" x14ac:dyDescent="0.3">
      <c r="A5" s="19">
        <v>4</v>
      </c>
      <c r="B5" s="19" t="s">
        <v>32</v>
      </c>
      <c r="C5" s="17">
        <v>5</v>
      </c>
      <c r="D5" s="17">
        <v>0.21739130434782608</v>
      </c>
      <c r="E5" s="17">
        <f>C5/33*sample_size_weighting_factor</f>
        <v>2.2727272727272729</v>
      </c>
      <c r="F5" s="17">
        <v>3</v>
      </c>
      <c r="G5" s="17">
        <v>0.12</v>
      </c>
      <c r="H5" s="17">
        <f>F5/16*sample_size_weighting_factor</f>
        <v>2.8125</v>
      </c>
      <c r="I5" s="17">
        <v>2</v>
      </c>
      <c r="J5" s="17">
        <v>0.25</v>
      </c>
      <c r="K5" s="17">
        <f>I5/15*sample_size_weighting_factor</f>
        <v>2</v>
      </c>
      <c r="L5" s="17">
        <f t="shared" si="0"/>
        <v>0.53977272727272707</v>
      </c>
      <c r="M5" s="17">
        <f t="shared" si="1"/>
        <v>0.27272727272727293</v>
      </c>
      <c r="N5" s="17">
        <f t="shared" si="2"/>
        <v>0.8125</v>
      </c>
      <c r="O5" s="18">
        <f>E5+H5+K5</f>
        <v>7.0852272727272734</v>
      </c>
      <c r="P5" s="17">
        <f>L5+M5+N5</f>
        <v>1.625</v>
      </c>
      <c r="Q5" s="17">
        <f>P5*O5^2</f>
        <v>81.575723947572328</v>
      </c>
    </row>
    <row r="6" spans="1:17" hidden="1" x14ac:dyDescent="0.3">
      <c r="A6" s="19">
        <v>2</v>
      </c>
      <c r="B6" s="19" t="s">
        <v>30</v>
      </c>
      <c r="C6" s="17">
        <v>3</v>
      </c>
      <c r="D6" s="17">
        <v>0.13043478260869565</v>
      </c>
      <c r="E6" s="17">
        <f t="shared" ref="E6:E7" si="3">C6/33*sample_size_weighting_factor</f>
        <v>1.3636363636363638</v>
      </c>
      <c r="F6" s="17">
        <v>0</v>
      </c>
      <c r="G6" s="17">
        <v>0</v>
      </c>
      <c r="H6" s="17">
        <f>F6/33*sample_size_weighting_factor</f>
        <v>0</v>
      </c>
      <c r="I6" s="17">
        <v>1</v>
      </c>
      <c r="J6" s="17">
        <v>0.125</v>
      </c>
      <c r="K6" s="17">
        <f t="shared" ref="K6:K7" si="4">I6/33*sample_size_weighting_factor</f>
        <v>0.45454545454545459</v>
      </c>
      <c r="L6" s="17">
        <f>IF(D6-G6&lt;0,(D6-G6)*-1,D6-G6)</f>
        <v>0.13043478260869565</v>
      </c>
      <c r="M6" s="17">
        <f>IF(D6-J6&lt;0,(D6-J6)*-1,D6-J6)</f>
        <v>5.4347826086956486E-3</v>
      </c>
      <c r="N6" s="17">
        <f t="shared" ref="N6:N7" si="5">IF(G6-J6&lt;0,(G6-J6)*-1,G6-J6)</f>
        <v>0.125</v>
      </c>
      <c r="O6" s="18">
        <f>C6+F6+I6</f>
        <v>4</v>
      </c>
      <c r="P6" s="17">
        <f t="shared" ref="P6:P7" si="6">L6+M6+N6</f>
        <v>0.2608695652173913</v>
      </c>
      <c r="Q6" s="17">
        <f t="shared" ref="Q6:Q7" si="7">P6*O6^2</f>
        <v>4.1739130434782608</v>
      </c>
    </row>
    <row r="7" spans="1:17" hidden="1" x14ac:dyDescent="0.3">
      <c r="A7" s="19">
        <v>6</v>
      </c>
      <c r="B7" s="19" t="s">
        <v>34</v>
      </c>
      <c r="C7" s="17">
        <v>0</v>
      </c>
      <c r="D7" s="17">
        <v>0</v>
      </c>
      <c r="E7" s="17">
        <f t="shared" si="3"/>
        <v>0</v>
      </c>
      <c r="F7" s="17">
        <v>1</v>
      </c>
      <c r="G7" s="17">
        <v>0.04</v>
      </c>
      <c r="H7" s="17">
        <f>F7/33*sample_size_weighting_factor</f>
        <v>0.45454545454545459</v>
      </c>
      <c r="I7" s="17">
        <v>0</v>
      </c>
      <c r="J7" s="17">
        <v>0</v>
      </c>
      <c r="K7" s="17">
        <f t="shared" si="4"/>
        <v>0</v>
      </c>
      <c r="L7" s="17">
        <f>IF(D7-G7&lt;0,(D7-G7)*-1,D7-G7)</f>
        <v>0.04</v>
      </c>
      <c r="M7" s="17">
        <f>IF(D7-J7&lt;0,(D7-J7)*-1,D7-J7)</f>
        <v>0</v>
      </c>
      <c r="N7" s="17">
        <f t="shared" si="5"/>
        <v>0.04</v>
      </c>
      <c r="O7" s="18">
        <f>C7+F7+I7</f>
        <v>1</v>
      </c>
      <c r="P7" s="17">
        <f t="shared" si="6"/>
        <v>0.08</v>
      </c>
      <c r="Q7" s="17">
        <f t="shared" si="7"/>
        <v>0.08</v>
      </c>
    </row>
    <row r="8" spans="1:17" x14ac:dyDescent="0.3">
      <c r="C8" s="4"/>
      <c r="D8" s="4"/>
      <c r="E8" s="4"/>
      <c r="F8" s="4"/>
      <c r="G8" s="4"/>
      <c r="H8" s="4"/>
    </row>
  </sheetData>
  <autoFilter ref="A1:Q7" xr:uid="{3E4D2707-AB3A-41B1-811F-7083CEBDA611}">
    <filterColumn colId="14">
      <filters>
        <filter val="10"/>
        <filter val="12"/>
        <filter val="13"/>
        <filter val="16"/>
      </filters>
    </filterColumn>
    <sortState xmlns:xlrd2="http://schemas.microsoft.com/office/spreadsheetml/2017/richdata2" ref="A2:Q5">
      <sortCondition descending="1" ref="Q1:Q7"/>
    </sortState>
  </autoFilter>
  <conditionalFormatting sqref="L2:N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8FA3E-BAAA-418C-B323-3B5EFF737E24}">
  <dimension ref="A1:G11"/>
  <sheetViews>
    <sheetView workbookViewId="0">
      <selection activeCell="A2" sqref="A2"/>
    </sheetView>
  </sheetViews>
  <sheetFormatPr defaultRowHeight="14.4" x14ac:dyDescent="0.3"/>
  <cols>
    <col min="1" max="1" width="12.33203125" customWidth="1"/>
    <col min="2" max="4" width="6.6640625" customWidth="1"/>
  </cols>
  <sheetData>
    <row r="1" spans="1:7" x14ac:dyDescent="0.3">
      <c r="A1" s="13" t="s">
        <v>19</v>
      </c>
      <c r="B1" s="14" t="s">
        <v>20</v>
      </c>
      <c r="C1" s="14" t="s">
        <v>27</v>
      </c>
      <c r="D1" s="14" t="s">
        <v>28</v>
      </c>
      <c r="F1" s="6" t="s">
        <v>22</v>
      </c>
      <c r="G1" s="6" t="s">
        <v>24</v>
      </c>
    </row>
    <row r="2" spans="1:7" x14ac:dyDescent="0.3">
      <c r="A2" s="9" t="s">
        <v>29</v>
      </c>
      <c r="B2" s="15">
        <v>2.3900873419262822E-2</v>
      </c>
      <c r="C2" s="15"/>
      <c r="D2" s="10">
        <v>2.8765492009884236E-2</v>
      </c>
      <c r="F2" s="6" t="s">
        <v>23</v>
      </c>
      <c r="G2" s="6" t="s">
        <v>25</v>
      </c>
    </row>
    <row r="3" spans="1:7" x14ac:dyDescent="0.3">
      <c r="A3" s="9" t="s">
        <v>30</v>
      </c>
      <c r="B3" s="15"/>
      <c r="C3" s="10"/>
      <c r="D3" s="10"/>
      <c r="F3" s="6" t="s">
        <v>21</v>
      </c>
      <c r="G3" s="6" t="s">
        <v>26</v>
      </c>
    </row>
    <row r="4" spans="1:7" x14ac:dyDescent="0.3">
      <c r="A4" s="9" t="s">
        <v>31</v>
      </c>
      <c r="B4" s="15"/>
      <c r="C4" s="15"/>
      <c r="D4" s="10"/>
    </row>
    <row r="5" spans="1:7" x14ac:dyDescent="0.3">
      <c r="A5" s="9" t="s">
        <v>32</v>
      </c>
      <c r="B5" s="15"/>
      <c r="C5" s="15"/>
      <c r="D5" s="10"/>
    </row>
    <row r="6" spans="1:7" x14ac:dyDescent="0.3">
      <c r="A6" s="9" t="s">
        <v>33</v>
      </c>
      <c r="B6" s="15"/>
      <c r="C6" s="15"/>
      <c r="D6" s="10"/>
    </row>
    <row r="7" spans="1:7" x14ac:dyDescent="0.3">
      <c r="A7" s="9" t="s">
        <v>34</v>
      </c>
      <c r="B7" s="10"/>
      <c r="C7" s="15"/>
      <c r="D7" s="10"/>
    </row>
    <row r="8" spans="1:7" x14ac:dyDescent="0.3">
      <c r="A8" s="11"/>
      <c r="B8" s="12"/>
      <c r="C8" s="12"/>
      <c r="D8" s="12"/>
    </row>
    <row r="9" spans="1:7" x14ac:dyDescent="0.3">
      <c r="A9" s="11"/>
      <c r="B9" s="12"/>
      <c r="C9" s="12"/>
      <c r="D9" s="12"/>
    </row>
    <row r="10" spans="1:7" x14ac:dyDescent="0.3">
      <c r="A10" s="11"/>
      <c r="B10" s="12"/>
      <c r="C10" s="12"/>
      <c r="D10" s="12"/>
    </row>
    <row r="11" spans="1:7" x14ac:dyDescent="0.3">
      <c r="A11" s="11"/>
      <c r="B11" s="12"/>
      <c r="C11" s="12"/>
      <c r="D11" s="12"/>
    </row>
  </sheetData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14493-CEBC-45B0-864E-BAA8579E82DC}">
  <dimension ref="A1:F12"/>
  <sheetViews>
    <sheetView tabSelected="1" workbookViewId="0">
      <selection activeCell="B18" sqref="B18"/>
    </sheetView>
  </sheetViews>
  <sheetFormatPr defaultRowHeight="14.4" x14ac:dyDescent="0.3"/>
  <cols>
    <col min="1" max="1" width="44" bestFit="1" customWidth="1"/>
    <col min="2" max="2" width="47.6640625" bestFit="1" customWidth="1"/>
  </cols>
  <sheetData>
    <row r="1" spans="1:6" x14ac:dyDescent="0.3">
      <c r="A1" s="6" t="s">
        <v>59</v>
      </c>
      <c r="C1" s="1"/>
      <c r="D1" s="1"/>
      <c r="E1" s="1"/>
    </row>
    <row r="2" spans="1:6" x14ac:dyDescent="0.3">
      <c r="A2" s="22" t="s">
        <v>7</v>
      </c>
      <c r="B2" s="19"/>
      <c r="C2" s="23" t="s">
        <v>35</v>
      </c>
      <c r="D2" s="23" t="s">
        <v>36</v>
      </c>
      <c r="E2" s="23" t="s">
        <v>37</v>
      </c>
      <c r="F2" s="23" t="s">
        <v>13</v>
      </c>
    </row>
    <row r="3" spans="1:6" x14ac:dyDescent="0.3">
      <c r="A3" s="19" t="s">
        <v>29</v>
      </c>
      <c r="B3" s="19" t="str">
        <f>A3&amp;" w(f)="&amp;ROUND(F3,1)&amp;""</f>
        <v>Decision making w(f)=13,2</v>
      </c>
      <c r="C3" s="24">
        <f>VLOOKUP(A3,All!B:Q,4,FALSE)</f>
        <v>1.8181818181818183</v>
      </c>
      <c r="D3" s="24">
        <f>VLOOKUP(A3,All!B:Q,7,FALSE)</f>
        <v>9.375</v>
      </c>
      <c r="E3" s="24">
        <f>VLOOKUP(A3,All!B:Q,10,FALSE)</f>
        <v>2</v>
      </c>
      <c r="F3" s="18">
        <f>VLOOKUP(A3,All!B:Q,14,FALSE)</f>
        <v>13.193181818181818</v>
      </c>
    </row>
    <row r="4" spans="1:6" x14ac:dyDescent="0.3">
      <c r="A4" s="19" t="s">
        <v>33</v>
      </c>
      <c r="B4" s="19" t="str">
        <f>A4&amp;" w(f)="&amp;ROUND(F4,1)&amp;""</f>
        <v>Speed control w(f)=10,4</v>
      </c>
      <c r="C4" s="24">
        <f>VLOOKUP(A4,All!B:Q,4,FALSE)</f>
        <v>1.8181818181818183</v>
      </c>
      <c r="D4" s="24">
        <f>VLOOKUP(A4,All!B:Q,7,FALSE)</f>
        <v>6.5625</v>
      </c>
      <c r="E4" s="24">
        <f>VLOOKUP(A4,All!B:Q,10,FALSE)</f>
        <v>2</v>
      </c>
      <c r="F4" s="18">
        <f>VLOOKUP(A4,All!B:Q,14,FALSE)</f>
        <v>10.380681818181818</v>
      </c>
    </row>
    <row r="5" spans="1:6" x14ac:dyDescent="0.3">
      <c r="A5" s="19" t="s">
        <v>31</v>
      </c>
      <c r="B5" s="19" t="str">
        <f t="shared" ref="B5:B8" si="0">A5&amp;" w(f)="&amp;ROUND(F5,1)&amp;""</f>
        <v>Lane position w(f)=7,9</v>
      </c>
      <c r="C5" s="24">
        <f>VLOOKUP(A5,All!B:Q,4,FALSE)</f>
        <v>3.1818181818181821</v>
      </c>
      <c r="D5" s="24">
        <f>VLOOKUP(A5,All!B:Q,7,FALSE)</f>
        <v>3.75</v>
      </c>
      <c r="E5" s="24">
        <f>VLOOKUP(A5,All!B:Q,10,FALSE)</f>
        <v>1</v>
      </c>
      <c r="F5" s="18">
        <f>VLOOKUP(A5,All!B:Q,14,FALSE)</f>
        <v>7.9318181818181817</v>
      </c>
    </row>
    <row r="6" spans="1:6" x14ac:dyDescent="0.3">
      <c r="A6" s="19" t="s">
        <v>32</v>
      </c>
      <c r="B6" s="19" t="str">
        <f t="shared" si="0"/>
        <v>Response time w(f)=7,1</v>
      </c>
      <c r="C6" s="24">
        <f>VLOOKUP(A6,All!B:Q,4,FALSE)</f>
        <v>2.2727272727272729</v>
      </c>
      <c r="D6" s="24">
        <f>VLOOKUP(A6,All!B:Q,7,FALSE)</f>
        <v>2.8125</v>
      </c>
      <c r="E6" s="24">
        <f>VLOOKUP(A6,All!B:Q,10,FALSE)</f>
        <v>2</v>
      </c>
      <c r="F6" s="18">
        <f>VLOOKUP(A6,All!B:Q,14,FALSE)</f>
        <v>7.0852272727272734</v>
      </c>
    </row>
    <row r="7" spans="1:6" x14ac:dyDescent="0.3">
      <c r="A7" s="19" t="s">
        <v>30</v>
      </c>
      <c r="B7" s="19" t="str">
        <f t="shared" si="0"/>
        <v>Distance w(f)=4</v>
      </c>
      <c r="C7" s="24">
        <f>VLOOKUP(A7,All!B:Q,4,FALSE)</f>
        <v>1.3636363636363638</v>
      </c>
      <c r="D7" s="24">
        <f>VLOOKUP(A7,All!B:Q,7,FALSE)</f>
        <v>0</v>
      </c>
      <c r="E7" s="24">
        <f>VLOOKUP(A7,All!B:Q,10,FALSE)</f>
        <v>0.45454545454545459</v>
      </c>
      <c r="F7" s="18">
        <f>VLOOKUP(A7,All!B:Q,14,FALSE)</f>
        <v>4</v>
      </c>
    </row>
    <row r="8" spans="1:6" x14ac:dyDescent="0.3">
      <c r="A8" s="19" t="s">
        <v>34</v>
      </c>
      <c r="B8" s="19" t="str">
        <f t="shared" si="0"/>
        <v>Near collision w(f)=1</v>
      </c>
      <c r="C8" s="24">
        <f>VLOOKUP(A8,All!B:Q,4,FALSE)</f>
        <v>0</v>
      </c>
      <c r="D8" s="24">
        <f>VLOOKUP(A8,All!B:Q,7,FALSE)</f>
        <v>0.45454545454545459</v>
      </c>
      <c r="E8" s="24">
        <f>VLOOKUP(A8,All!B:Q,10,FALSE)</f>
        <v>0</v>
      </c>
      <c r="F8" s="18">
        <f>VLOOKUP(A8,All!B:Q,14,FALSE)</f>
        <v>1</v>
      </c>
    </row>
    <row r="9" spans="1:6" x14ac:dyDescent="0.3">
      <c r="C9" s="2"/>
      <c r="D9" s="2"/>
      <c r="E9" s="2"/>
    </row>
    <row r="10" spans="1:6" x14ac:dyDescent="0.3">
      <c r="C10" s="2"/>
      <c r="D10" s="2"/>
      <c r="E10" s="2"/>
    </row>
    <row r="11" spans="1:6" x14ac:dyDescent="0.3">
      <c r="C11" s="2"/>
      <c r="D11" s="2"/>
      <c r="E11" s="2"/>
    </row>
    <row r="12" spans="1:6" x14ac:dyDescent="0.3">
      <c r="C12" s="2"/>
      <c r="D12" s="2"/>
      <c r="E12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1D036-8BED-49D0-B611-8DA1DF11D4FE}">
  <dimension ref="A1:R265"/>
  <sheetViews>
    <sheetView workbookViewId="0">
      <selection activeCell="C3" sqref="C3:C4"/>
    </sheetView>
  </sheetViews>
  <sheetFormatPr defaultRowHeight="14.4" x14ac:dyDescent="0.3"/>
  <cols>
    <col min="1" max="1" width="17.88671875" customWidth="1"/>
    <col min="2" max="2" width="16.6640625" bestFit="1" customWidth="1"/>
    <col min="3" max="3" width="9.109375" style="2"/>
    <col min="4" max="4" width="16.6640625" style="1" customWidth="1"/>
    <col min="7" max="7" width="9.5546875" bestFit="1" customWidth="1"/>
    <col min="10" max="10" width="27.44140625" customWidth="1"/>
    <col min="11" max="13" width="18.6640625" style="1" customWidth="1"/>
    <col min="14" max="14" width="16.44140625" bestFit="1" customWidth="1"/>
  </cols>
  <sheetData>
    <row r="1" spans="1:18" x14ac:dyDescent="0.3">
      <c r="A1" s="6" t="s">
        <v>29</v>
      </c>
      <c r="B1" s="6"/>
      <c r="E1" s="6"/>
      <c r="F1" s="6"/>
      <c r="G1" s="6"/>
      <c r="J1" t="s">
        <v>5</v>
      </c>
      <c r="K1" s="1" t="s">
        <v>8</v>
      </c>
      <c r="L1" s="1" t="s">
        <v>9</v>
      </c>
      <c r="M1" s="1" t="s">
        <v>10</v>
      </c>
    </row>
    <row r="2" spans="1:18" x14ac:dyDescent="0.3">
      <c r="B2" s="1" t="s">
        <v>14</v>
      </c>
      <c r="C2" s="2" t="s">
        <v>55</v>
      </c>
      <c r="D2" s="1" t="s">
        <v>13</v>
      </c>
      <c r="E2" s="1" t="s">
        <v>56</v>
      </c>
      <c r="F2" s="1" t="s">
        <v>57</v>
      </c>
      <c r="J2" t="s">
        <v>29</v>
      </c>
      <c r="K2" s="1">
        <v>2</v>
      </c>
      <c r="L2" s="1">
        <v>4</v>
      </c>
      <c r="M2" s="1">
        <v>10</v>
      </c>
    </row>
    <row r="3" spans="1:18" x14ac:dyDescent="0.3">
      <c r="A3" t="s">
        <v>11</v>
      </c>
      <c r="B3">
        <f>AVERAGE(C3:C4)</f>
        <v>5.5965909090909092</v>
      </c>
      <c r="C3" s="2">
        <f>D3/E3*sample_size_weighting_factor</f>
        <v>1.8181818181818183</v>
      </c>
      <c r="D3" s="1">
        <v>4</v>
      </c>
      <c r="E3" s="20">
        <v>33</v>
      </c>
      <c r="G3" s="4">
        <f>((B3-C3)^2)/B3</f>
        <v>2.5509056299030917</v>
      </c>
      <c r="J3" t="s">
        <v>30</v>
      </c>
      <c r="K3" s="1">
        <v>1</v>
      </c>
      <c r="L3" s="1">
        <v>3</v>
      </c>
      <c r="M3" s="1">
        <v>0</v>
      </c>
    </row>
    <row r="4" spans="1:18" x14ac:dyDescent="0.3">
      <c r="A4" t="s">
        <v>12</v>
      </c>
      <c r="B4">
        <f>AVERAGE(C3:C4)</f>
        <v>5.5965909090909092</v>
      </c>
      <c r="C4" s="2">
        <f>D4/E4*sample_size_weighting_factor</f>
        <v>9.375</v>
      </c>
      <c r="D4" s="1">
        <v>10</v>
      </c>
      <c r="E4" s="20">
        <v>16</v>
      </c>
      <c r="G4" s="4">
        <f>((B4-C4)^2)/B4</f>
        <v>2.5509056299030917</v>
      </c>
      <c r="J4" t="s">
        <v>31</v>
      </c>
      <c r="K4" s="1">
        <v>1</v>
      </c>
      <c r="L4" s="1">
        <v>7</v>
      </c>
      <c r="M4" s="1">
        <v>4</v>
      </c>
    </row>
    <row r="5" spans="1:18" x14ac:dyDescent="0.3">
      <c r="E5" s="5"/>
      <c r="J5" t="s">
        <v>32</v>
      </c>
      <c r="K5" s="1">
        <v>2</v>
      </c>
      <c r="L5" s="1">
        <v>5</v>
      </c>
      <c r="M5" s="1">
        <v>3</v>
      </c>
      <c r="R5" t="s">
        <v>58</v>
      </c>
    </row>
    <row r="6" spans="1:18" x14ac:dyDescent="0.3">
      <c r="E6" s="5"/>
      <c r="F6" t="s">
        <v>15</v>
      </c>
      <c r="G6" s="4">
        <f>SUM(G3:G4)</f>
        <v>5.1018112598061833</v>
      </c>
      <c r="J6" t="s">
        <v>33</v>
      </c>
      <c r="K6" s="1">
        <v>2</v>
      </c>
      <c r="L6" s="1">
        <v>4</v>
      </c>
      <c r="M6" s="1">
        <v>7</v>
      </c>
    </row>
    <row r="7" spans="1:18" x14ac:dyDescent="0.3">
      <c r="E7" s="5"/>
      <c r="F7" t="s">
        <v>16</v>
      </c>
      <c r="G7">
        <f>2-1</f>
        <v>1</v>
      </c>
      <c r="J7" t="s">
        <v>34</v>
      </c>
      <c r="K7" s="1">
        <v>0</v>
      </c>
      <c r="L7" s="1">
        <v>0</v>
      </c>
      <c r="M7" s="1">
        <v>1</v>
      </c>
    </row>
    <row r="8" spans="1:18" x14ac:dyDescent="0.3">
      <c r="E8" s="5"/>
      <c r="F8" t="s">
        <v>17</v>
      </c>
      <c r="G8" s="3">
        <f>_xlfn.CHISQ.TEST(C3:C4,B3:B4)</f>
        <v>2.3900873419262822E-2</v>
      </c>
    </row>
    <row r="9" spans="1:18" x14ac:dyDescent="0.3">
      <c r="E9" s="5"/>
    </row>
    <row r="10" spans="1:18" x14ac:dyDescent="0.3">
      <c r="A10" s="6" t="s">
        <v>29</v>
      </c>
      <c r="B10" s="6"/>
      <c r="E10" s="21"/>
      <c r="F10" s="6"/>
      <c r="G10" s="6"/>
    </row>
    <row r="11" spans="1:18" x14ac:dyDescent="0.3">
      <c r="B11" s="1" t="s">
        <v>14</v>
      </c>
      <c r="C11" s="2" t="s">
        <v>55</v>
      </c>
      <c r="D11" s="1" t="s">
        <v>13</v>
      </c>
      <c r="E11" s="20" t="s">
        <v>56</v>
      </c>
      <c r="F11" s="1"/>
    </row>
    <row r="12" spans="1:18" x14ac:dyDescent="0.3">
      <c r="A12" t="s">
        <v>11</v>
      </c>
      <c r="B12">
        <f>AVERAGE(C12:C13)</f>
        <v>1.9090909090909092</v>
      </c>
      <c r="C12" s="2">
        <f>D12/E12*sample_size_weighting_factor</f>
        <v>1.8181818181818183</v>
      </c>
      <c r="D12" s="1">
        <v>4</v>
      </c>
      <c r="E12" s="5">
        <v>33</v>
      </c>
      <c r="G12" s="4">
        <f>((B12-C12)^2)/B12</f>
        <v>4.3290043290043212E-3</v>
      </c>
    </row>
    <row r="13" spans="1:18" x14ac:dyDescent="0.3">
      <c r="A13" t="s">
        <v>18</v>
      </c>
      <c r="B13">
        <f>AVERAGE(C12:C13)</f>
        <v>1.9090909090909092</v>
      </c>
      <c r="C13" s="2">
        <f>D13/E13*sample_size_weighting_factor</f>
        <v>2</v>
      </c>
      <c r="D13" s="1">
        <v>2</v>
      </c>
      <c r="E13" s="5">
        <v>15</v>
      </c>
      <c r="G13" s="4">
        <f>((B13-C13)^2)/B13</f>
        <v>4.3290043290043212E-3</v>
      </c>
    </row>
    <row r="14" spans="1:18" x14ac:dyDescent="0.3">
      <c r="E14" s="5"/>
      <c r="G14" s="5"/>
    </row>
    <row r="15" spans="1:18" x14ac:dyDescent="0.3">
      <c r="E15" s="5"/>
      <c r="F15" t="s">
        <v>15</v>
      </c>
      <c r="G15" s="4">
        <f>SUM(G12:G13)</f>
        <v>8.6580086580086424E-3</v>
      </c>
    </row>
    <row r="16" spans="1:18" x14ac:dyDescent="0.3">
      <c r="E16" s="5"/>
      <c r="F16" t="s">
        <v>16</v>
      </c>
      <c r="G16" s="5">
        <f>2-1</f>
        <v>1</v>
      </c>
      <c r="J16" t="s">
        <v>5</v>
      </c>
      <c r="K16" s="1" t="s">
        <v>20</v>
      </c>
      <c r="L16" s="1" t="s">
        <v>27</v>
      </c>
      <c r="M16" s="1" t="s">
        <v>28</v>
      </c>
    </row>
    <row r="17" spans="1:13" x14ac:dyDescent="0.3">
      <c r="E17" s="5"/>
      <c r="F17" t="s">
        <v>17</v>
      </c>
      <c r="G17" s="3">
        <f>_xlfn.CHISQ.TEST(C12:C13,B12:B13)</f>
        <v>0.92586509362386615</v>
      </c>
      <c r="J17" t="s">
        <v>29</v>
      </c>
      <c r="K17" s="8">
        <v>2.3900873419262822E-2</v>
      </c>
      <c r="L17" s="8"/>
      <c r="M17" s="8">
        <v>2.8765492009884236E-2</v>
      </c>
    </row>
    <row r="18" spans="1:13" x14ac:dyDescent="0.3">
      <c r="E18" s="5"/>
      <c r="J18" t="s">
        <v>30</v>
      </c>
      <c r="K18" s="8"/>
      <c r="L18" s="8"/>
      <c r="M18" s="8"/>
    </row>
    <row r="19" spans="1:13" x14ac:dyDescent="0.3">
      <c r="A19" s="6" t="s">
        <v>29</v>
      </c>
      <c r="B19" s="6"/>
      <c r="E19" s="21"/>
      <c r="F19" s="6"/>
      <c r="G19" s="6"/>
      <c r="J19" t="s">
        <v>31</v>
      </c>
      <c r="K19" s="8"/>
      <c r="L19" s="8"/>
      <c r="M19" s="8"/>
    </row>
    <row r="20" spans="1:13" x14ac:dyDescent="0.3">
      <c r="B20" s="1" t="s">
        <v>14</v>
      </c>
      <c r="C20" s="2" t="s">
        <v>55</v>
      </c>
      <c r="D20" s="1" t="s">
        <v>13</v>
      </c>
      <c r="E20" s="20" t="s">
        <v>56</v>
      </c>
      <c r="F20" s="1"/>
      <c r="J20" t="s">
        <v>32</v>
      </c>
      <c r="K20" s="8"/>
      <c r="L20" s="2"/>
      <c r="M20" s="2"/>
    </row>
    <row r="21" spans="1:13" x14ac:dyDescent="0.3">
      <c r="A21" t="s">
        <v>12</v>
      </c>
      <c r="B21">
        <f>AVERAGE(C21:C22)</f>
        <v>5.6875</v>
      </c>
      <c r="C21" s="2">
        <f>D21/E21*sample_size_weighting_factor</f>
        <v>9.375</v>
      </c>
      <c r="D21" s="1">
        <v>10</v>
      </c>
      <c r="E21" s="5">
        <v>16</v>
      </c>
      <c r="G21" s="4">
        <f>((B21-C21)^2)/B21</f>
        <v>2.3907967032967035</v>
      </c>
      <c r="J21" t="s">
        <v>33</v>
      </c>
      <c r="K21" s="8"/>
      <c r="L21" s="2"/>
      <c r="M21" s="8"/>
    </row>
    <row r="22" spans="1:13" x14ac:dyDescent="0.3">
      <c r="A22" t="s">
        <v>18</v>
      </c>
      <c r="B22">
        <f>AVERAGE(C21:C22)</f>
        <v>5.6875</v>
      </c>
      <c r="C22" s="2">
        <f>D22/E22*sample_size_weighting_factor</f>
        <v>2</v>
      </c>
      <c r="D22" s="1">
        <v>2</v>
      </c>
      <c r="E22" s="5">
        <v>15</v>
      </c>
      <c r="G22" s="4">
        <f>((B22-C22)^2)/B22</f>
        <v>2.3907967032967035</v>
      </c>
      <c r="J22" t="s">
        <v>34</v>
      </c>
    </row>
    <row r="23" spans="1:13" x14ac:dyDescent="0.3">
      <c r="E23" s="5"/>
    </row>
    <row r="24" spans="1:13" x14ac:dyDescent="0.3">
      <c r="E24" s="5"/>
      <c r="F24" t="s">
        <v>15</v>
      </c>
      <c r="G24" s="4">
        <f>SUM(G21:G22)</f>
        <v>4.7815934065934069</v>
      </c>
    </row>
    <row r="25" spans="1:13" x14ac:dyDescent="0.3">
      <c r="E25" s="5"/>
      <c r="F25" t="s">
        <v>16</v>
      </c>
      <c r="G25">
        <f>2-1</f>
        <v>1</v>
      </c>
    </row>
    <row r="26" spans="1:13" x14ac:dyDescent="0.3">
      <c r="E26" s="5"/>
      <c r="F26" t="s">
        <v>17</v>
      </c>
      <c r="G26" s="3">
        <f>_xlfn.CHISQ.TEST(C21:C22,B21:B22)</f>
        <v>2.8765492009884236E-2</v>
      </c>
    </row>
    <row r="27" spans="1:13" x14ac:dyDescent="0.3">
      <c r="E27" s="5"/>
    </row>
    <row r="28" spans="1:13" x14ac:dyDescent="0.3">
      <c r="A28" s="6" t="s">
        <v>30</v>
      </c>
      <c r="B28" s="6"/>
      <c r="E28" s="21"/>
      <c r="F28" s="6"/>
      <c r="G28" s="6"/>
    </row>
    <row r="29" spans="1:13" x14ac:dyDescent="0.3">
      <c r="B29" s="1" t="s">
        <v>14</v>
      </c>
      <c r="C29" s="2" t="s">
        <v>55</v>
      </c>
      <c r="D29" s="1" t="s">
        <v>13</v>
      </c>
      <c r="E29" s="20" t="s">
        <v>56</v>
      </c>
      <c r="F29" s="1"/>
    </row>
    <row r="30" spans="1:13" x14ac:dyDescent="0.3">
      <c r="A30" t="s">
        <v>11</v>
      </c>
      <c r="B30">
        <f>AVERAGE(C30:C31)</f>
        <v>0.68181818181818188</v>
      </c>
      <c r="C30" s="2">
        <f>D30/E30*sample_size_weighting_factor</f>
        <v>1.3636363636363638</v>
      </c>
      <c r="D30" s="1">
        <v>3</v>
      </c>
      <c r="E30" s="20">
        <v>33</v>
      </c>
      <c r="G30" s="4">
        <f>((B30-C30)^2)/B30</f>
        <v>0.68181818181818188</v>
      </c>
    </row>
    <row r="31" spans="1:13" x14ac:dyDescent="0.3">
      <c r="A31" t="s">
        <v>12</v>
      </c>
      <c r="B31">
        <f>AVERAGE(C30:C31)</f>
        <v>0.68181818181818188</v>
      </c>
      <c r="C31" s="2">
        <f>D31/E31*sample_size_weighting_factor</f>
        <v>0</v>
      </c>
      <c r="D31" s="1">
        <v>0</v>
      </c>
      <c r="E31" s="20">
        <v>16</v>
      </c>
      <c r="G31" s="4">
        <f>((B31-C31)^2)/B31</f>
        <v>0.68181818181818188</v>
      </c>
    </row>
    <row r="32" spans="1:13" x14ac:dyDescent="0.3">
      <c r="E32" s="5"/>
    </row>
    <row r="33" spans="1:7" x14ac:dyDescent="0.3">
      <c r="E33" s="5"/>
      <c r="F33" t="s">
        <v>15</v>
      </c>
      <c r="G33">
        <f>SUM(G30:G31)</f>
        <v>1.3636363636363638</v>
      </c>
    </row>
    <row r="34" spans="1:7" x14ac:dyDescent="0.3">
      <c r="E34" s="5"/>
      <c r="F34" t="s">
        <v>16</v>
      </c>
      <c r="G34">
        <f>2-1</f>
        <v>1</v>
      </c>
    </row>
    <row r="35" spans="1:7" x14ac:dyDescent="0.3">
      <c r="E35" s="5"/>
      <c r="F35" t="s">
        <v>17</v>
      </c>
      <c r="G35" s="3">
        <f>_xlfn.CHISQ.TEST(C30:C31,B30:B31)</f>
        <v>0.24290826090432383</v>
      </c>
    </row>
    <row r="36" spans="1:7" x14ac:dyDescent="0.3">
      <c r="E36" s="5"/>
    </row>
    <row r="37" spans="1:7" x14ac:dyDescent="0.3">
      <c r="A37" s="6" t="s">
        <v>30</v>
      </c>
      <c r="B37" s="6"/>
      <c r="E37" s="21"/>
      <c r="F37" s="6"/>
      <c r="G37" s="6"/>
    </row>
    <row r="38" spans="1:7" x14ac:dyDescent="0.3">
      <c r="B38" s="1" t="s">
        <v>14</v>
      </c>
      <c r="C38" s="2" t="s">
        <v>55</v>
      </c>
      <c r="D38" s="1" t="s">
        <v>13</v>
      </c>
      <c r="E38" s="20" t="s">
        <v>56</v>
      </c>
      <c r="F38" s="1"/>
    </row>
    <row r="39" spans="1:7" x14ac:dyDescent="0.3">
      <c r="A39" t="s">
        <v>11</v>
      </c>
      <c r="B39">
        <f>AVERAGE(C39:C40)</f>
        <v>1.1818181818181819</v>
      </c>
      <c r="C39" s="2">
        <f>D39/E39*sample_size_weighting_factor</f>
        <v>1.3636363636363638</v>
      </c>
      <c r="D39" s="1">
        <v>3</v>
      </c>
      <c r="E39" s="5">
        <v>33</v>
      </c>
      <c r="G39" s="4">
        <f>((B39-C39)^2)/B39</f>
        <v>2.7972027972027989E-2</v>
      </c>
    </row>
    <row r="40" spans="1:7" x14ac:dyDescent="0.3">
      <c r="A40" t="s">
        <v>18</v>
      </c>
      <c r="B40">
        <f>AVERAGE(C39:C40)</f>
        <v>1.1818181818181819</v>
      </c>
      <c r="C40" s="2">
        <f>D40/E40*sample_size_weighting_factor</f>
        <v>1</v>
      </c>
      <c r="D40" s="1">
        <v>1</v>
      </c>
      <c r="E40" s="5">
        <v>15</v>
      </c>
      <c r="G40" s="4">
        <f>((B40-C40)^2)/B40</f>
        <v>2.7972027972027989E-2</v>
      </c>
    </row>
    <row r="41" spans="1:7" x14ac:dyDescent="0.3">
      <c r="E41" s="5"/>
      <c r="G41" s="5"/>
    </row>
    <row r="42" spans="1:7" x14ac:dyDescent="0.3">
      <c r="E42" s="5"/>
      <c r="F42" t="s">
        <v>15</v>
      </c>
      <c r="G42" s="4">
        <f>SUM(G39:G40)</f>
        <v>5.5944055944055979E-2</v>
      </c>
    </row>
    <row r="43" spans="1:7" x14ac:dyDescent="0.3">
      <c r="E43" s="5"/>
      <c r="F43" t="s">
        <v>16</v>
      </c>
      <c r="G43" s="5">
        <f>2-1</f>
        <v>1</v>
      </c>
    </row>
    <row r="44" spans="1:7" x14ac:dyDescent="0.3">
      <c r="E44" s="5"/>
      <c r="F44" t="s">
        <v>17</v>
      </c>
      <c r="G44" s="3">
        <f>_xlfn.CHISQ.TEST(C39:C40,B39:B40)</f>
        <v>0.81302534261757742</v>
      </c>
    </row>
    <row r="45" spans="1:7" x14ac:dyDescent="0.3">
      <c r="E45" s="5"/>
    </row>
    <row r="46" spans="1:7" x14ac:dyDescent="0.3">
      <c r="A46" s="6" t="s">
        <v>30</v>
      </c>
      <c r="B46" s="6"/>
      <c r="E46" s="21"/>
      <c r="F46" s="6"/>
      <c r="G46" s="6"/>
    </row>
    <row r="47" spans="1:7" x14ac:dyDescent="0.3">
      <c r="B47" s="1" t="s">
        <v>14</v>
      </c>
      <c r="C47" s="2" t="s">
        <v>55</v>
      </c>
      <c r="D47" s="1" t="s">
        <v>13</v>
      </c>
      <c r="E47" s="20" t="s">
        <v>56</v>
      </c>
      <c r="F47" s="1"/>
    </row>
    <row r="48" spans="1:7" x14ac:dyDescent="0.3">
      <c r="A48" t="s">
        <v>12</v>
      </c>
      <c r="B48">
        <f>AVERAGE(C48:C49)</f>
        <v>0.5</v>
      </c>
      <c r="C48" s="2">
        <f>D48/E48*sample_size_weighting_factor</f>
        <v>0</v>
      </c>
      <c r="D48" s="1">
        <v>0</v>
      </c>
      <c r="E48" s="5">
        <v>16</v>
      </c>
      <c r="G48" s="4">
        <f>((B48-C48)^2)/B48</f>
        <v>0.5</v>
      </c>
    </row>
    <row r="49" spans="1:7" x14ac:dyDescent="0.3">
      <c r="A49" t="s">
        <v>18</v>
      </c>
      <c r="B49">
        <f>AVERAGE(C48:C49)</f>
        <v>0.5</v>
      </c>
      <c r="C49" s="2">
        <f>D49/E49*sample_size_weighting_factor</f>
        <v>1</v>
      </c>
      <c r="D49" s="1">
        <v>1</v>
      </c>
      <c r="E49" s="5">
        <v>15</v>
      </c>
      <c r="G49" s="4">
        <f>((B49-C49)^2)/B49</f>
        <v>0.5</v>
      </c>
    </row>
    <row r="50" spans="1:7" x14ac:dyDescent="0.3">
      <c r="E50" s="5"/>
    </row>
    <row r="51" spans="1:7" x14ac:dyDescent="0.3">
      <c r="E51" s="5"/>
      <c r="F51" t="s">
        <v>15</v>
      </c>
      <c r="G51" s="4">
        <f>SUM(G48:G49)</f>
        <v>1</v>
      </c>
    </row>
    <row r="52" spans="1:7" x14ac:dyDescent="0.3">
      <c r="E52" s="5"/>
      <c r="F52" t="s">
        <v>16</v>
      </c>
      <c r="G52">
        <f>2-1</f>
        <v>1</v>
      </c>
    </row>
    <row r="53" spans="1:7" x14ac:dyDescent="0.3">
      <c r="E53" s="5"/>
      <c r="F53" t="s">
        <v>17</v>
      </c>
      <c r="G53" s="3">
        <f>_xlfn.CHISQ.TEST(C48:C49,B48:B49)</f>
        <v>0.31731050786291398</v>
      </c>
    </row>
    <row r="54" spans="1:7" x14ac:dyDescent="0.3">
      <c r="E54" s="5"/>
    </row>
    <row r="55" spans="1:7" x14ac:dyDescent="0.3">
      <c r="A55" s="6" t="s">
        <v>31</v>
      </c>
      <c r="B55" s="6"/>
      <c r="E55" s="21"/>
      <c r="F55" s="6"/>
      <c r="G55" s="6"/>
    </row>
    <row r="56" spans="1:7" x14ac:dyDescent="0.3">
      <c r="B56" s="1" t="s">
        <v>14</v>
      </c>
      <c r="C56" s="2" t="s">
        <v>55</v>
      </c>
      <c r="D56" s="1" t="s">
        <v>13</v>
      </c>
      <c r="E56" s="20" t="s">
        <v>56</v>
      </c>
      <c r="F56" s="1"/>
    </row>
    <row r="57" spans="1:7" x14ac:dyDescent="0.3">
      <c r="A57" t="s">
        <v>11</v>
      </c>
      <c r="B57">
        <f>AVERAGE(C57:C58)</f>
        <v>3.4659090909090908</v>
      </c>
      <c r="C57" s="2">
        <f>D57/E57*sample_size_weighting_factor</f>
        <v>3.1818181818181821</v>
      </c>
      <c r="D57" s="1">
        <v>7</v>
      </c>
      <c r="E57" s="20">
        <v>33</v>
      </c>
      <c r="G57">
        <f>((B57-C57)^2)/B57</f>
        <v>2.3286140089418719E-2</v>
      </c>
    </row>
    <row r="58" spans="1:7" x14ac:dyDescent="0.3">
      <c r="A58" t="s">
        <v>12</v>
      </c>
      <c r="B58">
        <f>AVERAGE(C57:C58)</f>
        <v>3.4659090909090908</v>
      </c>
      <c r="C58" s="2">
        <f>D58/E58*sample_size_weighting_factor</f>
        <v>3.75</v>
      </c>
      <c r="D58" s="1">
        <v>4</v>
      </c>
      <c r="E58" s="20">
        <v>16</v>
      </c>
      <c r="G58">
        <f>((B58-C58)^2)/B58</f>
        <v>2.3286140089418792E-2</v>
      </c>
    </row>
    <row r="59" spans="1:7" x14ac:dyDescent="0.3">
      <c r="E59" s="5"/>
    </row>
    <row r="60" spans="1:7" x14ac:dyDescent="0.3">
      <c r="E60" s="5"/>
      <c r="F60" t="s">
        <v>15</v>
      </c>
      <c r="G60">
        <f>SUM(G57:G58)</f>
        <v>4.6572280178837508E-2</v>
      </c>
    </row>
    <row r="61" spans="1:7" x14ac:dyDescent="0.3">
      <c r="E61" s="5"/>
      <c r="F61" t="s">
        <v>16</v>
      </c>
      <c r="G61">
        <f>2-1</f>
        <v>1</v>
      </c>
    </row>
    <row r="62" spans="1:7" x14ac:dyDescent="0.3">
      <c r="E62" s="5"/>
      <c r="F62" t="s">
        <v>17</v>
      </c>
      <c r="G62" s="3">
        <f>_xlfn.CHISQ.TEST(C57:C58,B57:B58)</f>
        <v>0.82913887991389801</v>
      </c>
    </row>
    <row r="63" spans="1:7" x14ac:dyDescent="0.3">
      <c r="E63" s="5"/>
    </row>
    <row r="64" spans="1:7" x14ac:dyDescent="0.3">
      <c r="A64" s="6" t="s">
        <v>31</v>
      </c>
      <c r="B64" s="6"/>
      <c r="E64" s="21"/>
      <c r="F64" s="6"/>
      <c r="G64" s="6"/>
    </row>
    <row r="65" spans="1:7" x14ac:dyDescent="0.3">
      <c r="B65" s="1" t="s">
        <v>14</v>
      </c>
      <c r="C65" s="2" t="s">
        <v>55</v>
      </c>
      <c r="D65" s="1" t="s">
        <v>13</v>
      </c>
      <c r="E65" s="20" t="s">
        <v>56</v>
      </c>
      <c r="F65" s="1"/>
    </row>
    <row r="66" spans="1:7" x14ac:dyDescent="0.3">
      <c r="A66" t="s">
        <v>11</v>
      </c>
      <c r="B66">
        <f>AVERAGE(C66:C67)</f>
        <v>2.0909090909090908</v>
      </c>
      <c r="C66" s="2">
        <f>D66/E66*sample_size_weighting_factor</f>
        <v>3.1818181818181821</v>
      </c>
      <c r="D66" s="1">
        <v>7</v>
      </c>
      <c r="E66" s="5">
        <v>33</v>
      </c>
      <c r="G66" s="5">
        <f>((B66-C66)^2)/B66</f>
        <v>0.56916996047430868</v>
      </c>
    </row>
    <row r="67" spans="1:7" x14ac:dyDescent="0.3">
      <c r="A67" t="s">
        <v>18</v>
      </c>
      <c r="B67">
        <f>AVERAGE(C66:C67)</f>
        <v>2.0909090909090908</v>
      </c>
      <c r="C67" s="2">
        <f>D67/E67*sample_size_weighting_factor</f>
        <v>1</v>
      </c>
      <c r="D67" s="1">
        <v>1</v>
      </c>
      <c r="E67" s="5">
        <v>15</v>
      </c>
      <c r="G67" s="5">
        <f>((B67-C67)^2)/B67</f>
        <v>0.56916996047430823</v>
      </c>
    </row>
    <row r="68" spans="1:7" x14ac:dyDescent="0.3">
      <c r="E68" s="5"/>
      <c r="G68" s="5"/>
    </row>
    <row r="69" spans="1:7" x14ac:dyDescent="0.3">
      <c r="E69" s="5"/>
      <c r="F69" t="s">
        <v>15</v>
      </c>
      <c r="G69" s="7">
        <f>SUM(G66:G67)</f>
        <v>1.1383399209486169</v>
      </c>
    </row>
    <row r="70" spans="1:7" x14ac:dyDescent="0.3">
      <c r="E70" s="5"/>
      <c r="F70" t="s">
        <v>16</v>
      </c>
      <c r="G70" s="5">
        <f>2-1</f>
        <v>1</v>
      </c>
    </row>
    <row r="71" spans="1:7" x14ac:dyDescent="0.3">
      <c r="E71" s="5"/>
      <c r="F71" t="s">
        <v>17</v>
      </c>
      <c r="G71" s="3">
        <f>_xlfn.CHISQ.TEST(C66:C67,B66:B67)</f>
        <v>0.28600338402070546</v>
      </c>
    </row>
    <row r="72" spans="1:7" x14ac:dyDescent="0.3">
      <c r="E72" s="5"/>
    </row>
    <row r="73" spans="1:7" x14ac:dyDescent="0.3">
      <c r="A73" s="6" t="s">
        <v>31</v>
      </c>
      <c r="B73" s="6"/>
      <c r="E73" s="21"/>
      <c r="F73" s="6"/>
      <c r="G73" s="6"/>
    </row>
    <row r="74" spans="1:7" x14ac:dyDescent="0.3">
      <c r="B74" s="1" t="s">
        <v>14</v>
      </c>
      <c r="C74" s="2" t="s">
        <v>55</v>
      </c>
      <c r="D74" s="1" t="s">
        <v>13</v>
      </c>
      <c r="E74" s="20" t="s">
        <v>56</v>
      </c>
      <c r="F74" s="1"/>
    </row>
    <row r="75" spans="1:7" x14ac:dyDescent="0.3">
      <c r="A75" t="s">
        <v>12</v>
      </c>
      <c r="B75">
        <f>AVERAGE(C75:C76)</f>
        <v>2.375</v>
      </c>
      <c r="C75" s="2">
        <f>D75/E75*sample_size_weighting_factor</f>
        <v>3.75</v>
      </c>
      <c r="D75" s="1">
        <v>4</v>
      </c>
      <c r="E75" s="5">
        <v>16</v>
      </c>
      <c r="G75">
        <f>((B75-C75)^2)/B75</f>
        <v>0.79605263157894735</v>
      </c>
    </row>
    <row r="76" spans="1:7" x14ac:dyDescent="0.3">
      <c r="A76" t="s">
        <v>18</v>
      </c>
      <c r="B76">
        <f>AVERAGE(C75:C76)</f>
        <v>2.375</v>
      </c>
      <c r="C76" s="2">
        <f>D76/E76*sample_size_weighting_factor</f>
        <v>1</v>
      </c>
      <c r="D76" s="1">
        <v>1</v>
      </c>
      <c r="E76" s="5">
        <v>15</v>
      </c>
      <c r="G76">
        <f>((B76-C76)^2)/B76</f>
        <v>0.79605263157894735</v>
      </c>
    </row>
    <row r="77" spans="1:7" x14ac:dyDescent="0.3">
      <c r="E77" s="5"/>
    </row>
    <row r="78" spans="1:7" x14ac:dyDescent="0.3">
      <c r="E78" s="5"/>
      <c r="F78" t="s">
        <v>15</v>
      </c>
      <c r="G78">
        <f>SUM(G75:G76)</f>
        <v>1.5921052631578947</v>
      </c>
    </row>
    <row r="79" spans="1:7" x14ac:dyDescent="0.3">
      <c r="E79" s="5"/>
      <c r="F79" t="s">
        <v>16</v>
      </c>
      <c r="G79">
        <f>2-1</f>
        <v>1</v>
      </c>
    </row>
    <row r="80" spans="1:7" x14ac:dyDescent="0.3">
      <c r="E80" s="5"/>
      <c r="F80" t="s">
        <v>17</v>
      </c>
      <c r="G80" s="3">
        <f>_xlfn.CHISQ.TEST(C75:C76,B75:B76)</f>
        <v>0.20702560815693516</v>
      </c>
    </row>
    <row r="81" spans="1:7" x14ac:dyDescent="0.3">
      <c r="E81" s="5"/>
    </row>
    <row r="82" spans="1:7" x14ac:dyDescent="0.3">
      <c r="A82" s="6" t="s">
        <v>32</v>
      </c>
      <c r="B82" s="6"/>
      <c r="E82" s="21"/>
      <c r="F82" s="6"/>
      <c r="G82" s="6"/>
    </row>
    <row r="83" spans="1:7" x14ac:dyDescent="0.3">
      <c r="B83" s="1" t="s">
        <v>14</v>
      </c>
      <c r="C83" s="2" t="s">
        <v>55</v>
      </c>
      <c r="D83" s="1" t="s">
        <v>13</v>
      </c>
      <c r="E83" s="20" t="s">
        <v>56</v>
      </c>
      <c r="F83" s="1"/>
    </row>
    <row r="84" spans="1:7" x14ac:dyDescent="0.3">
      <c r="A84" t="s">
        <v>11</v>
      </c>
      <c r="B84">
        <f>AVERAGE(C84:C85)</f>
        <v>2.5426136363636367</v>
      </c>
      <c r="C84" s="2">
        <f>D84/E84*sample_size_weighting_factor</f>
        <v>2.2727272727272729</v>
      </c>
      <c r="D84" s="1">
        <v>5</v>
      </c>
      <c r="E84" s="20">
        <v>33</v>
      </c>
      <c r="G84">
        <f>((B84-C84)^2)/B84</f>
        <v>2.8647155916709011E-2</v>
      </c>
    </row>
    <row r="85" spans="1:7" x14ac:dyDescent="0.3">
      <c r="A85" t="s">
        <v>12</v>
      </c>
      <c r="B85">
        <f>AVERAGE(C84:C85)</f>
        <v>2.5426136363636367</v>
      </c>
      <c r="C85" s="2">
        <f>D85/E85*sample_size_weighting_factor</f>
        <v>2.8125</v>
      </c>
      <c r="D85" s="1">
        <v>3</v>
      </c>
      <c r="E85" s="20">
        <v>16</v>
      </c>
      <c r="G85">
        <f>((B85-C85)^2)/B85</f>
        <v>2.8647155916708918E-2</v>
      </c>
    </row>
    <row r="86" spans="1:7" x14ac:dyDescent="0.3">
      <c r="E86" s="5"/>
    </row>
    <row r="87" spans="1:7" x14ac:dyDescent="0.3">
      <c r="E87" s="5"/>
      <c r="F87" t="s">
        <v>15</v>
      </c>
      <c r="G87">
        <f>SUM(G84:G85)</f>
        <v>5.7294311833417932E-2</v>
      </c>
    </row>
    <row r="88" spans="1:7" x14ac:dyDescent="0.3">
      <c r="E88" s="5"/>
      <c r="F88" t="s">
        <v>16</v>
      </c>
      <c r="G88">
        <f>2-1</f>
        <v>1</v>
      </c>
    </row>
    <row r="89" spans="1:7" x14ac:dyDescent="0.3">
      <c r="E89" s="5"/>
      <c r="F89" t="s">
        <v>17</v>
      </c>
      <c r="G89" s="3">
        <f>_xlfn.CHISQ.TEST(C84:C85,B84:B85)</f>
        <v>0.81082465873623843</v>
      </c>
    </row>
    <row r="90" spans="1:7" x14ac:dyDescent="0.3">
      <c r="E90" s="5"/>
    </row>
    <row r="91" spans="1:7" x14ac:dyDescent="0.3">
      <c r="A91" s="6" t="s">
        <v>32</v>
      </c>
      <c r="B91" s="6"/>
      <c r="E91" s="21"/>
      <c r="F91" s="6"/>
      <c r="G91" s="6"/>
    </row>
    <row r="92" spans="1:7" x14ac:dyDescent="0.3">
      <c r="B92" s="1" t="s">
        <v>14</v>
      </c>
      <c r="C92" s="2" t="s">
        <v>55</v>
      </c>
      <c r="D92" s="1" t="s">
        <v>13</v>
      </c>
      <c r="E92" s="20" t="s">
        <v>56</v>
      </c>
      <c r="F92" s="1"/>
    </row>
    <row r="93" spans="1:7" x14ac:dyDescent="0.3">
      <c r="A93" t="s">
        <v>11</v>
      </c>
      <c r="B93">
        <f>AVERAGE(C93:C94)</f>
        <v>2.1363636363636367</v>
      </c>
      <c r="C93" s="2">
        <f>D93/E93*sample_size_weighting_factor</f>
        <v>2.2727272727272729</v>
      </c>
      <c r="D93" s="1">
        <v>5</v>
      </c>
      <c r="E93" s="5">
        <v>33</v>
      </c>
      <c r="G93" s="5">
        <f>((B93-C93)^2)/B93</f>
        <v>8.7040618955512399E-3</v>
      </c>
    </row>
    <row r="94" spans="1:7" x14ac:dyDescent="0.3">
      <c r="A94" t="s">
        <v>18</v>
      </c>
      <c r="B94">
        <f>AVERAGE(C93:C94)</f>
        <v>2.1363636363636367</v>
      </c>
      <c r="C94" s="2">
        <f>D94/E94*sample_size_weighting_factor</f>
        <v>2</v>
      </c>
      <c r="D94" s="1">
        <v>2</v>
      </c>
      <c r="E94" s="5">
        <v>15</v>
      </c>
      <c r="G94" s="5">
        <f>((B94-C94)^2)/B94</f>
        <v>8.7040618955512971E-3</v>
      </c>
    </row>
    <row r="95" spans="1:7" x14ac:dyDescent="0.3">
      <c r="E95" s="5"/>
      <c r="G95" s="5"/>
    </row>
    <row r="96" spans="1:7" x14ac:dyDescent="0.3">
      <c r="E96" s="5"/>
      <c r="F96" t="s">
        <v>15</v>
      </c>
      <c r="G96" s="5">
        <f>SUM(G93:G94)</f>
        <v>1.7408123791102535E-2</v>
      </c>
    </row>
    <row r="97" spans="1:7" x14ac:dyDescent="0.3">
      <c r="E97" s="5"/>
      <c r="F97" t="s">
        <v>16</v>
      </c>
      <c r="G97" s="5">
        <f>2-1</f>
        <v>1</v>
      </c>
    </row>
    <row r="98" spans="1:7" x14ac:dyDescent="0.3">
      <c r="E98" s="5"/>
      <c r="F98" t="s">
        <v>17</v>
      </c>
      <c r="G98" s="3">
        <f>_xlfn.CHISQ.TEST(C93:C94,B93:B94)</f>
        <v>0.8950318690772987</v>
      </c>
    </row>
    <row r="99" spans="1:7" x14ac:dyDescent="0.3">
      <c r="E99" s="5"/>
    </row>
    <row r="100" spans="1:7" x14ac:dyDescent="0.3">
      <c r="A100" s="6" t="s">
        <v>32</v>
      </c>
      <c r="B100" s="6"/>
      <c r="E100" s="21"/>
      <c r="F100" s="6"/>
      <c r="G100" s="6"/>
    </row>
    <row r="101" spans="1:7" x14ac:dyDescent="0.3">
      <c r="B101" s="1" t="s">
        <v>14</v>
      </c>
      <c r="C101" s="2" t="s">
        <v>55</v>
      </c>
      <c r="D101" s="1" t="s">
        <v>13</v>
      </c>
      <c r="E101" s="20" t="s">
        <v>56</v>
      </c>
      <c r="F101" s="1"/>
    </row>
    <row r="102" spans="1:7" x14ac:dyDescent="0.3">
      <c r="A102" t="s">
        <v>12</v>
      </c>
      <c r="B102">
        <f>AVERAGE(C102:C103)</f>
        <v>2.40625</v>
      </c>
      <c r="C102" s="2">
        <f>D102/E102*sample_size_weighting_factor</f>
        <v>2.8125</v>
      </c>
      <c r="D102" s="1">
        <v>3</v>
      </c>
      <c r="E102" s="5">
        <v>16</v>
      </c>
      <c r="G102">
        <f>((B102-C102)^2)/B102</f>
        <v>6.8587662337662336E-2</v>
      </c>
    </row>
    <row r="103" spans="1:7" x14ac:dyDescent="0.3">
      <c r="A103" t="s">
        <v>18</v>
      </c>
      <c r="B103">
        <f>AVERAGE(C102:C103)</f>
        <v>2.40625</v>
      </c>
      <c r="C103" s="2">
        <f>D103/E103*sample_size_weighting_factor</f>
        <v>2</v>
      </c>
      <c r="D103" s="1">
        <v>2</v>
      </c>
      <c r="E103" s="5">
        <v>15</v>
      </c>
      <c r="G103">
        <f>((B103-C103)^2)/B103</f>
        <v>6.8587662337662336E-2</v>
      </c>
    </row>
    <row r="104" spans="1:7" x14ac:dyDescent="0.3">
      <c r="E104" s="5"/>
    </row>
    <row r="105" spans="1:7" x14ac:dyDescent="0.3">
      <c r="E105" s="5"/>
      <c r="F105" t="s">
        <v>15</v>
      </c>
      <c r="G105">
        <f>SUM(G102:G103)</f>
        <v>0.13717532467532467</v>
      </c>
    </row>
    <row r="106" spans="1:7" x14ac:dyDescent="0.3">
      <c r="E106" s="5"/>
      <c r="F106" t="s">
        <v>16</v>
      </c>
      <c r="G106">
        <f>2-1</f>
        <v>1</v>
      </c>
    </row>
    <row r="107" spans="1:7" x14ac:dyDescent="0.3">
      <c r="E107" s="5"/>
      <c r="F107" t="s">
        <v>17</v>
      </c>
      <c r="G107" s="3">
        <f>_xlfn.CHISQ.TEST(C102:C103,B102:B103)</f>
        <v>0.71110542777642716</v>
      </c>
    </row>
    <row r="108" spans="1:7" x14ac:dyDescent="0.3">
      <c r="E108" s="5"/>
    </row>
    <row r="109" spans="1:7" x14ac:dyDescent="0.3">
      <c r="A109" s="6" t="s">
        <v>33</v>
      </c>
      <c r="B109" s="6"/>
      <c r="E109" s="21"/>
      <c r="F109" s="6"/>
      <c r="G109" s="6"/>
    </row>
    <row r="110" spans="1:7" x14ac:dyDescent="0.3">
      <c r="B110" s="1" t="s">
        <v>14</v>
      </c>
      <c r="C110" s="2" t="s">
        <v>55</v>
      </c>
      <c r="D110" s="1" t="s">
        <v>13</v>
      </c>
      <c r="E110" s="20" t="s">
        <v>56</v>
      </c>
      <c r="F110" s="1"/>
    </row>
    <row r="111" spans="1:7" x14ac:dyDescent="0.3">
      <c r="A111" t="s">
        <v>11</v>
      </c>
      <c r="B111">
        <f>AVERAGE(C111:C112)</f>
        <v>4.1903409090909092</v>
      </c>
      <c r="C111" s="2">
        <f>D111/E111*sample_size_weighting_factor</f>
        <v>1.8181818181818183</v>
      </c>
      <c r="D111" s="1">
        <v>4</v>
      </c>
      <c r="E111" s="20">
        <v>33</v>
      </c>
      <c r="G111">
        <f>((B111-C111)^2)/B111</f>
        <v>1.3428832819722649</v>
      </c>
    </row>
    <row r="112" spans="1:7" x14ac:dyDescent="0.3">
      <c r="A112" t="s">
        <v>12</v>
      </c>
      <c r="B112">
        <f>AVERAGE(C111:C112)</f>
        <v>4.1903409090909092</v>
      </c>
      <c r="C112" s="2">
        <f>D112/E112*sample_size_weighting_factor</f>
        <v>6.5625</v>
      </c>
      <c r="D112" s="1">
        <v>7</v>
      </c>
      <c r="E112" s="20">
        <v>16</v>
      </c>
      <c r="G112">
        <f>((B112-C112)^2)/B112</f>
        <v>1.3428832819722649</v>
      </c>
    </row>
    <row r="113" spans="1:7" x14ac:dyDescent="0.3">
      <c r="E113" s="5"/>
    </row>
    <row r="114" spans="1:7" x14ac:dyDescent="0.3">
      <c r="E114" s="5"/>
      <c r="F114" t="s">
        <v>15</v>
      </c>
      <c r="G114">
        <f>SUM(G111:G112)</f>
        <v>2.6857665639445298</v>
      </c>
    </row>
    <row r="115" spans="1:7" x14ac:dyDescent="0.3">
      <c r="E115" s="5"/>
      <c r="F115" t="s">
        <v>16</v>
      </c>
      <c r="G115">
        <f>2-1</f>
        <v>1</v>
      </c>
    </row>
    <row r="116" spans="1:7" x14ac:dyDescent="0.3">
      <c r="E116" s="5"/>
      <c r="F116" t="s">
        <v>17</v>
      </c>
      <c r="G116" s="3">
        <f>_xlfn.CHISQ.TEST(C111:C112,B111:B112)</f>
        <v>0.10124849175012171</v>
      </c>
    </row>
    <row r="117" spans="1:7" x14ac:dyDescent="0.3">
      <c r="E117" s="5"/>
    </row>
    <row r="118" spans="1:7" x14ac:dyDescent="0.3">
      <c r="A118" s="6" t="s">
        <v>33</v>
      </c>
      <c r="B118" s="6"/>
      <c r="E118" s="21"/>
      <c r="F118" s="6"/>
      <c r="G118" s="6"/>
    </row>
    <row r="119" spans="1:7" x14ac:dyDescent="0.3">
      <c r="B119" s="1" t="s">
        <v>14</v>
      </c>
      <c r="C119" s="2" t="s">
        <v>55</v>
      </c>
      <c r="D119" s="1" t="s">
        <v>13</v>
      </c>
      <c r="E119" s="20" t="s">
        <v>56</v>
      </c>
      <c r="F119" s="1"/>
    </row>
    <row r="120" spans="1:7" x14ac:dyDescent="0.3">
      <c r="A120" t="s">
        <v>11</v>
      </c>
      <c r="B120">
        <f>AVERAGE(C120:C121)</f>
        <v>1.9090909090909092</v>
      </c>
      <c r="C120" s="2">
        <f>D120/E120*sample_size_weighting_factor</f>
        <v>1.8181818181818183</v>
      </c>
      <c r="D120" s="1">
        <v>4</v>
      </c>
      <c r="E120" s="5">
        <v>33</v>
      </c>
      <c r="G120" s="5">
        <f>((B120-C120)^2)/B120</f>
        <v>4.3290043290043212E-3</v>
      </c>
    </row>
    <row r="121" spans="1:7" x14ac:dyDescent="0.3">
      <c r="A121" t="s">
        <v>18</v>
      </c>
      <c r="B121">
        <f>AVERAGE(C120:C121)</f>
        <v>1.9090909090909092</v>
      </c>
      <c r="C121" s="2">
        <f>D121/E121*sample_size_weighting_factor</f>
        <v>2</v>
      </c>
      <c r="D121" s="1">
        <v>2</v>
      </c>
      <c r="E121" s="5">
        <v>15</v>
      </c>
      <c r="G121" s="5">
        <f>((B121-C121)^2)/B121</f>
        <v>4.3290043290043212E-3</v>
      </c>
    </row>
    <row r="122" spans="1:7" x14ac:dyDescent="0.3">
      <c r="E122" s="5"/>
      <c r="G122" s="5"/>
    </row>
    <row r="123" spans="1:7" x14ac:dyDescent="0.3">
      <c r="E123" s="5"/>
      <c r="F123" t="s">
        <v>15</v>
      </c>
      <c r="G123" s="5">
        <f>SUM(G120:G121)</f>
        <v>8.6580086580086424E-3</v>
      </c>
    </row>
    <row r="124" spans="1:7" x14ac:dyDescent="0.3">
      <c r="E124" s="5"/>
      <c r="F124" t="s">
        <v>16</v>
      </c>
      <c r="G124" s="5">
        <f>2-1</f>
        <v>1</v>
      </c>
    </row>
    <row r="125" spans="1:7" x14ac:dyDescent="0.3">
      <c r="E125" s="5"/>
      <c r="F125" t="s">
        <v>17</v>
      </c>
      <c r="G125" s="3">
        <f>_xlfn.CHISQ.TEST(C120:C121,B120:B121)</f>
        <v>0.92586509362386615</v>
      </c>
    </row>
    <row r="126" spans="1:7" x14ac:dyDescent="0.3">
      <c r="E126" s="5"/>
    </row>
    <row r="127" spans="1:7" x14ac:dyDescent="0.3">
      <c r="A127" s="6" t="s">
        <v>33</v>
      </c>
      <c r="B127" s="6"/>
      <c r="E127" s="21"/>
      <c r="F127" s="6"/>
      <c r="G127" s="6"/>
    </row>
    <row r="128" spans="1:7" x14ac:dyDescent="0.3">
      <c r="B128" s="1" t="s">
        <v>14</v>
      </c>
      <c r="C128" s="2" t="s">
        <v>55</v>
      </c>
      <c r="D128" s="1" t="s">
        <v>13</v>
      </c>
      <c r="E128" s="20" t="s">
        <v>56</v>
      </c>
      <c r="F128" s="1"/>
    </row>
    <row r="129" spans="1:7" x14ac:dyDescent="0.3">
      <c r="A129" t="s">
        <v>12</v>
      </c>
      <c r="B129">
        <f>AVERAGE(C129:C130)</f>
        <v>4.28125</v>
      </c>
      <c r="C129" s="2">
        <f>D129/E129*sample_size_weighting_factor</f>
        <v>6.5625</v>
      </c>
      <c r="D129" s="1">
        <v>7</v>
      </c>
      <c r="E129" s="5">
        <v>16</v>
      </c>
      <c r="G129">
        <f>((B129-C129)^2)/B129</f>
        <v>1.2155565693430657</v>
      </c>
    </row>
    <row r="130" spans="1:7" x14ac:dyDescent="0.3">
      <c r="A130" t="s">
        <v>18</v>
      </c>
      <c r="B130">
        <f>AVERAGE(C129:C130)</f>
        <v>4.28125</v>
      </c>
      <c r="C130" s="2">
        <f>D130/E130*sample_size_weighting_factor</f>
        <v>2</v>
      </c>
      <c r="D130" s="1">
        <v>2</v>
      </c>
      <c r="E130" s="5">
        <v>15</v>
      </c>
      <c r="G130">
        <f>((B130-C130)^2)/B130</f>
        <v>1.2155565693430657</v>
      </c>
    </row>
    <row r="131" spans="1:7" x14ac:dyDescent="0.3">
      <c r="E131" s="5"/>
    </row>
    <row r="132" spans="1:7" x14ac:dyDescent="0.3">
      <c r="E132" s="5"/>
      <c r="F132" t="s">
        <v>15</v>
      </c>
      <c r="G132">
        <f>SUM(G129:G130)</f>
        <v>2.4311131386861313</v>
      </c>
    </row>
    <row r="133" spans="1:7" x14ac:dyDescent="0.3">
      <c r="E133" s="5"/>
      <c r="F133" t="s">
        <v>16</v>
      </c>
      <c r="G133">
        <f>2-1</f>
        <v>1</v>
      </c>
    </row>
    <row r="134" spans="1:7" x14ac:dyDescent="0.3">
      <c r="E134" s="5"/>
      <c r="F134" t="s">
        <v>17</v>
      </c>
      <c r="G134" s="3">
        <f>_xlfn.CHISQ.TEST(C129:C130,B129:B130)</f>
        <v>0.11894840602017642</v>
      </c>
    </row>
    <row r="135" spans="1:7" x14ac:dyDescent="0.3">
      <c r="E135" s="5"/>
    </row>
    <row r="136" spans="1:7" x14ac:dyDescent="0.3">
      <c r="A136" s="6" t="s">
        <v>34</v>
      </c>
      <c r="B136" s="6"/>
      <c r="E136" s="21"/>
      <c r="F136" s="6"/>
      <c r="G136" s="6"/>
    </row>
    <row r="137" spans="1:7" x14ac:dyDescent="0.3">
      <c r="B137" s="1" t="s">
        <v>14</v>
      </c>
      <c r="C137" s="2" t="s">
        <v>55</v>
      </c>
      <c r="D137" s="1" t="s">
        <v>13</v>
      </c>
      <c r="E137" s="20" t="s">
        <v>56</v>
      </c>
      <c r="F137" s="1"/>
    </row>
    <row r="138" spans="1:7" x14ac:dyDescent="0.3">
      <c r="A138" t="s">
        <v>11</v>
      </c>
      <c r="B138">
        <f>AVERAGE(C138:C139)</f>
        <v>0.46875</v>
      </c>
      <c r="C138" s="2">
        <f>D138/E138*sample_size_weighting_factor</f>
        <v>0</v>
      </c>
      <c r="D138" s="1">
        <v>0</v>
      </c>
      <c r="E138" s="20">
        <v>33</v>
      </c>
      <c r="G138">
        <f>((B138-C138)^2)/B138</f>
        <v>0.46875</v>
      </c>
    </row>
    <row r="139" spans="1:7" x14ac:dyDescent="0.3">
      <c r="A139" t="s">
        <v>12</v>
      </c>
      <c r="B139">
        <f>AVERAGE(C138:C139)</f>
        <v>0.46875</v>
      </c>
      <c r="C139" s="2">
        <f>D139/E139*sample_size_weighting_factor</f>
        <v>0.9375</v>
      </c>
      <c r="D139" s="1">
        <v>1</v>
      </c>
      <c r="E139" s="20">
        <v>16</v>
      </c>
      <c r="G139">
        <f>((B139-C139)^2)/B139</f>
        <v>0.46875</v>
      </c>
    </row>
    <row r="140" spans="1:7" x14ac:dyDescent="0.3">
      <c r="E140" s="5"/>
    </row>
    <row r="141" spans="1:7" x14ac:dyDescent="0.3">
      <c r="E141" s="5"/>
      <c r="F141" t="s">
        <v>15</v>
      </c>
      <c r="G141">
        <f>SUM(G138:G139)</f>
        <v>0.9375</v>
      </c>
    </row>
    <row r="142" spans="1:7" x14ac:dyDescent="0.3">
      <c r="E142" s="5"/>
      <c r="F142" t="s">
        <v>16</v>
      </c>
      <c r="G142">
        <f>2-1</f>
        <v>1</v>
      </c>
    </row>
    <row r="143" spans="1:7" x14ac:dyDescent="0.3">
      <c r="E143" s="5"/>
      <c r="F143" t="s">
        <v>17</v>
      </c>
      <c r="G143" s="3">
        <f>_xlfn.CHISQ.TEST(C138:C139,B138:B139)</f>
        <v>0.33292160806556592</v>
      </c>
    </row>
    <row r="144" spans="1:7" x14ac:dyDescent="0.3">
      <c r="E144" s="5"/>
    </row>
    <row r="145" spans="1:7" x14ac:dyDescent="0.3">
      <c r="A145" s="6" t="s">
        <v>34</v>
      </c>
      <c r="B145" s="6"/>
      <c r="E145" s="21"/>
      <c r="F145" s="6"/>
      <c r="G145" s="6"/>
    </row>
    <row r="146" spans="1:7" x14ac:dyDescent="0.3">
      <c r="B146" s="1" t="s">
        <v>14</v>
      </c>
      <c r="C146" s="2" t="s">
        <v>55</v>
      </c>
      <c r="D146" s="1" t="s">
        <v>13</v>
      </c>
      <c r="E146" s="20" t="s">
        <v>56</v>
      </c>
      <c r="F146" s="1"/>
    </row>
    <row r="147" spans="1:7" x14ac:dyDescent="0.3">
      <c r="A147" t="s">
        <v>11</v>
      </c>
      <c r="B147">
        <f>AVERAGE(C147:C148)</f>
        <v>0</v>
      </c>
      <c r="C147" s="2">
        <f>D147/E147*sample_size_weighting_factor</f>
        <v>0</v>
      </c>
      <c r="D147" s="1">
        <v>0</v>
      </c>
      <c r="E147" s="5">
        <v>33</v>
      </c>
      <c r="G147" s="5" t="e">
        <f>((B147-C147)^2)/B147</f>
        <v>#DIV/0!</v>
      </c>
    </row>
    <row r="148" spans="1:7" x14ac:dyDescent="0.3">
      <c r="A148" t="s">
        <v>18</v>
      </c>
      <c r="B148">
        <f>AVERAGE(C147:C148)</f>
        <v>0</v>
      </c>
      <c r="C148" s="2">
        <f>D148/E148*sample_size_weighting_factor</f>
        <v>0</v>
      </c>
      <c r="D148" s="1">
        <v>0</v>
      </c>
      <c r="E148" s="5">
        <v>15</v>
      </c>
      <c r="G148" s="5" t="e">
        <f>((B148-C148)^2)/B148</f>
        <v>#DIV/0!</v>
      </c>
    </row>
    <row r="149" spans="1:7" x14ac:dyDescent="0.3">
      <c r="E149" s="5"/>
      <c r="G149" s="5"/>
    </row>
    <row r="150" spans="1:7" x14ac:dyDescent="0.3">
      <c r="E150" s="5"/>
      <c r="F150" t="s">
        <v>15</v>
      </c>
      <c r="G150" s="5" t="e">
        <f>SUM(G147:G148)</f>
        <v>#DIV/0!</v>
      </c>
    </row>
    <row r="151" spans="1:7" x14ac:dyDescent="0.3">
      <c r="E151" s="5"/>
      <c r="F151" t="s">
        <v>16</v>
      </c>
      <c r="G151" s="5">
        <f>2-1</f>
        <v>1</v>
      </c>
    </row>
    <row r="152" spans="1:7" x14ac:dyDescent="0.3">
      <c r="E152" s="5"/>
      <c r="F152" t="s">
        <v>17</v>
      </c>
      <c r="G152" s="3" t="e">
        <f>_xlfn.CHISQ.TEST(C147:C148,B147:B148)</f>
        <v>#DIV/0!</v>
      </c>
    </row>
    <row r="153" spans="1:7" x14ac:dyDescent="0.3">
      <c r="E153" s="5"/>
    </row>
    <row r="154" spans="1:7" x14ac:dyDescent="0.3">
      <c r="A154" s="6" t="s">
        <v>34</v>
      </c>
      <c r="B154" s="6"/>
      <c r="E154" s="21"/>
      <c r="F154" s="6"/>
      <c r="G154" s="6"/>
    </row>
    <row r="155" spans="1:7" x14ac:dyDescent="0.3">
      <c r="B155" s="1" t="s">
        <v>14</v>
      </c>
      <c r="C155" s="2" t="s">
        <v>55</v>
      </c>
      <c r="D155" s="1" t="s">
        <v>13</v>
      </c>
      <c r="E155" s="20" t="s">
        <v>56</v>
      </c>
      <c r="F155" s="1"/>
    </row>
    <row r="156" spans="1:7" x14ac:dyDescent="0.3">
      <c r="A156" t="s">
        <v>12</v>
      </c>
      <c r="B156">
        <f>AVERAGE(C156:C157)</f>
        <v>0.46875</v>
      </c>
      <c r="C156" s="2">
        <f>D156/E156*sample_size_weighting_factor</f>
        <v>0.9375</v>
      </c>
      <c r="D156" s="1">
        <v>1</v>
      </c>
      <c r="E156" s="5">
        <v>16</v>
      </c>
      <c r="G156">
        <f>((B156-C156)^2)/B156</f>
        <v>0.46875</v>
      </c>
    </row>
    <row r="157" spans="1:7" x14ac:dyDescent="0.3">
      <c r="A157" t="s">
        <v>18</v>
      </c>
      <c r="B157">
        <f>AVERAGE(C156:C157)</f>
        <v>0.46875</v>
      </c>
      <c r="C157" s="2">
        <f>D157/E157*sample_size_weighting_factor</f>
        <v>0</v>
      </c>
      <c r="D157" s="1">
        <v>0</v>
      </c>
      <c r="E157" s="5">
        <v>15</v>
      </c>
      <c r="G157">
        <f>((B157-C157)^2)/B157</f>
        <v>0.46875</v>
      </c>
    </row>
    <row r="158" spans="1:7" x14ac:dyDescent="0.3">
      <c r="E158" s="5"/>
    </row>
    <row r="159" spans="1:7" x14ac:dyDescent="0.3">
      <c r="E159" s="5"/>
      <c r="F159" t="s">
        <v>15</v>
      </c>
      <c r="G159">
        <f>SUM(G156:G157)</f>
        <v>0.9375</v>
      </c>
    </row>
    <row r="160" spans="1:7" x14ac:dyDescent="0.3">
      <c r="E160" s="5"/>
      <c r="F160" t="s">
        <v>16</v>
      </c>
      <c r="G160">
        <f>2-1</f>
        <v>1</v>
      </c>
    </row>
    <row r="161" spans="5:7" x14ac:dyDescent="0.3">
      <c r="E161" s="5"/>
      <c r="F161" t="s">
        <v>17</v>
      </c>
      <c r="G161" s="3">
        <f>_xlfn.CHISQ.TEST(C156:C157,B156:B157)</f>
        <v>0.33292160806556592</v>
      </c>
    </row>
    <row r="162" spans="5:7" x14ac:dyDescent="0.3">
      <c r="E162" s="5"/>
    </row>
    <row r="163" spans="5:7" x14ac:dyDescent="0.3">
      <c r="E163" s="21"/>
    </row>
    <row r="164" spans="5:7" x14ac:dyDescent="0.3">
      <c r="E164" s="20"/>
    </row>
    <row r="165" spans="5:7" x14ac:dyDescent="0.3">
      <c r="E165" s="20"/>
    </row>
    <row r="166" spans="5:7" x14ac:dyDescent="0.3">
      <c r="E166" s="20"/>
    </row>
    <row r="167" spans="5:7" x14ac:dyDescent="0.3">
      <c r="E167" s="5"/>
    </row>
    <row r="168" spans="5:7" x14ac:dyDescent="0.3">
      <c r="E168" s="5"/>
    </row>
    <row r="169" spans="5:7" x14ac:dyDescent="0.3">
      <c r="E169" s="5"/>
    </row>
    <row r="170" spans="5:7" x14ac:dyDescent="0.3">
      <c r="E170" s="5"/>
    </row>
    <row r="171" spans="5:7" x14ac:dyDescent="0.3">
      <c r="E171" s="5"/>
    </row>
    <row r="172" spans="5:7" x14ac:dyDescent="0.3">
      <c r="E172" s="21"/>
    </row>
    <row r="173" spans="5:7" x14ac:dyDescent="0.3">
      <c r="E173" s="20"/>
    </row>
    <row r="174" spans="5:7" x14ac:dyDescent="0.3">
      <c r="E174" s="5"/>
    </row>
    <row r="175" spans="5:7" x14ac:dyDescent="0.3">
      <c r="E175" s="5"/>
    </row>
    <row r="176" spans="5:7" x14ac:dyDescent="0.3">
      <c r="E176" s="5"/>
    </row>
    <row r="177" spans="5:5" x14ac:dyDescent="0.3">
      <c r="E177" s="5"/>
    </row>
    <row r="178" spans="5:5" x14ac:dyDescent="0.3">
      <c r="E178" s="5"/>
    </row>
    <row r="179" spans="5:5" x14ac:dyDescent="0.3">
      <c r="E179" s="5"/>
    </row>
    <row r="180" spans="5:5" x14ac:dyDescent="0.3">
      <c r="E180" s="5"/>
    </row>
    <row r="181" spans="5:5" x14ac:dyDescent="0.3">
      <c r="E181" s="21"/>
    </row>
    <row r="182" spans="5:5" x14ac:dyDescent="0.3">
      <c r="E182" s="20"/>
    </row>
    <row r="183" spans="5:5" x14ac:dyDescent="0.3">
      <c r="E183" s="5"/>
    </row>
    <row r="184" spans="5:5" x14ac:dyDescent="0.3">
      <c r="E184" s="5"/>
    </row>
    <row r="185" spans="5:5" x14ac:dyDescent="0.3">
      <c r="E185" s="5"/>
    </row>
    <row r="186" spans="5:5" x14ac:dyDescent="0.3">
      <c r="E186" s="5"/>
    </row>
    <row r="187" spans="5:5" x14ac:dyDescent="0.3">
      <c r="E187" s="5"/>
    </row>
    <row r="188" spans="5:5" x14ac:dyDescent="0.3">
      <c r="E188" s="5"/>
    </row>
    <row r="189" spans="5:5" x14ac:dyDescent="0.3">
      <c r="E189" s="5"/>
    </row>
    <row r="190" spans="5:5" x14ac:dyDescent="0.3">
      <c r="E190" s="21"/>
    </row>
    <row r="191" spans="5:5" x14ac:dyDescent="0.3">
      <c r="E191" s="20"/>
    </row>
    <row r="192" spans="5:5" x14ac:dyDescent="0.3">
      <c r="E192" s="20"/>
    </row>
    <row r="193" spans="5:5" x14ac:dyDescent="0.3">
      <c r="E193" s="20"/>
    </row>
    <row r="194" spans="5:5" x14ac:dyDescent="0.3">
      <c r="E194" s="5"/>
    </row>
    <row r="195" spans="5:5" x14ac:dyDescent="0.3">
      <c r="E195" s="5"/>
    </row>
    <row r="196" spans="5:5" x14ac:dyDescent="0.3">
      <c r="E196" s="5"/>
    </row>
    <row r="197" spans="5:5" x14ac:dyDescent="0.3">
      <c r="E197" s="5"/>
    </row>
    <row r="198" spans="5:5" x14ac:dyDescent="0.3">
      <c r="E198" s="5"/>
    </row>
    <row r="199" spans="5:5" x14ac:dyDescent="0.3">
      <c r="E199" s="21"/>
    </row>
    <row r="200" spans="5:5" x14ac:dyDescent="0.3">
      <c r="E200" s="20"/>
    </row>
    <row r="201" spans="5:5" x14ac:dyDescent="0.3">
      <c r="E201" s="5"/>
    </row>
    <row r="202" spans="5:5" x14ac:dyDescent="0.3">
      <c r="E202" s="5"/>
    </row>
    <row r="203" spans="5:5" x14ac:dyDescent="0.3">
      <c r="E203" s="5"/>
    </row>
    <row r="204" spans="5:5" x14ac:dyDescent="0.3">
      <c r="E204" s="5"/>
    </row>
    <row r="205" spans="5:5" x14ac:dyDescent="0.3">
      <c r="E205" s="5"/>
    </row>
    <row r="206" spans="5:5" x14ac:dyDescent="0.3">
      <c r="E206" s="5"/>
    </row>
    <row r="207" spans="5:5" x14ac:dyDescent="0.3">
      <c r="E207" s="5"/>
    </row>
    <row r="208" spans="5:5" x14ac:dyDescent="0.3">
      <c r="E208" s="21"/>
    </row>
    <row r="209" spans="5:5" x14ac:dyDescent="0.3">
      <c r="E209" s="20"/>
    </row>
    <row r="210" spans="5:5" x14ac:dyDescent="0.3">
      <c r="E210" s="5"/>
    </row>
    <row r="211" spans="5:5" x14ac:dyDescent="0.3">
      <c r="E211" s="5"/>
    </row>
    <row r="212" spans="5:5" x14ac:dyDescent="0.3">
      <c r="E212" s="5"/>
    </row>
    <row r="213" spans="5:5" x14ac:dyDescent="0.3">
      <c r="E213" s="5"/>
    </row>
    <row r="214" spans="5:5" x14ac:dyDescent="0.3">
      <c r="E214" s="5"/>
    </row>
    <row r="215" spans="5:5" x14ac:dyDescent="0.3">
      <c r="E215" s="5"/>
    </row>
    <row r="216" spans="5:5" x14ac:dyDescent="0.3">
      <c r="E216" s="5"/>
    </row>
    <row r="217" spans="5:5" x14ac:dyDescent="0.3">
      <c r="E217" s="21"/>
    </row>
    <row r="218" spans="5:5" x14ac:dyDescent="0.3">
      <c r="E218" s="20"/>
    </row>
    <row r="219" spans="5:5" x14ac:dyDescent="0.3">
      <c r="E219" s="20"/>
    </row>
    <row r="220" spans="5:5" x14ac:dyDescent="0.3">
      <c r="E220" s="20"/>
    </row>
    <row r="221" spans="5:5" x14ac:dyDescent="0.3">
      <c r="E221" s="5"/>
    </row>
    <row r="222" spans="5:5" x14ac:dyDescent="0.3">
      <c r="E222" s="5"/>
    </row>
    <row r="223" spans="5:5" x14ac:dyDescent="0.3">
      <c r="E223" s="5"/>
    </row>
    <row r="224" spans="5:5" x14ac:dyDescent="0.3">
      <c r="E224" s="5"/>
    </row>
    <row r="225" spans="5:5" x14ac:dyDescent="0.3">
      <c r="E225" s="5"/>
    </row>
    <row r="226" spans="5:5" x14ac:dyDescent="0.3">
      <c r="E226" s="21"/>
    </row>
    <row r="227" spans="5:5" x14ac:dyDescent="0.3">
      <c r="E227" s="20"/>
    </row>
    <row r="228" spans="5:5" x14ac:dyDescent="0.3">
      <c r="E228" s="5"/>
    </row>
    <row r="229" spans="5:5" x14ac:dyDescent="0.3">
      <c r="E229" s="5"/>
    </row>
    <row r="230" spans="5:5" x14ac:dyDescent="0.3">
      <c r="E230" s="5"/>
    </row>
    <row r="231" spans="5:5" x14ac:dyDescent="0.3">
      <c r="E231" s="5"/>
    </row>
    <row r="232" spans="5:5" x14ac:dyDescent="0.3">
      <c r="E232" s="5"/>
    </row>
    <row r="233" spans="5:5" x14ac:dyDescent="0.3">
      <c r="E233" s="5"/>
    </row>
    <row r="234" spans="5:5" x14ac:dyDescent="0.3">
      <c r="E234" s="5"/>
    </row>
    <row r="235" spans="5:5" x14ac:dyDescent="0.3">
      <c r="E235" s="21"/>
    </row>
    <row r="236" spans="5:5" x14ac:dyDescent="0.3">
      <c r="E236" s="20"/>
    </row>
    <row r="237" spans="5:5" x14ac:dyDescent="0.3">
      <c r="E237" s="5"/>
    </row>
    <row r="238" spans="5:5" x14ac:dyDescent="0.3">
      <c r="E238" s="5"/>
    </row>
    <row r="239" spans="5:5" x14ac:dyDescent="0.3">
      <c r="E239" s="5"/>
    </row>
    <row r="240" spans="5:5" x14ac:dyDescent="0.3">
      <c r="E240" s="5"/>
    </row>
    <row r="241" spans="5:5" x14ac:dyDescent="0.3">
      <c r="E241" s="5"/>
    </row>
    <row r="242" spans="5:5" x14ac:dyDescent="0.3">
      <c r="E242" s="5"/>
    </row>
    <row r="243" spans="5:5" x14ac:dyDescent="0.3">
      <c r="E243" s="5"/>
    </row>
    <row r="244" spans="5:5" x14ac:dyDescent="0.3">
      <c r="E244" s="21"/>
    </row>
    <row r="245" spans="5:5" x14ac:dyDescent="0.3">
      <c r="E245" s="20"/>
    </row>
    <row r="246" spans="5:5" x14ac:dyDescent="0.3">
      <c r="E246" s="20"/>
    </row>
    <row r="247" spans="5:5" x14ac:dyDescent="0.3">
      <c r="E247" s="20"/>
    </row>
    <row r="248" spans="5:5" x14ac:dyDescent="0.3">
      <c r="E248" s="5"/>
    </row>
    <row r="249" spans="5:5" x14ac:dyDescent="0.3">
      <c r="E249" s="5"/>
    </row>
    <row r="250" spans="5:5" x14ac:dyDescent="0.3">
      <c r="E250" s="5"/>
    </row>
    <row r="251" spans="5:5" x14ac:dyDescent="0.3">
      <c r="E251" s="5"/>
    </row>
    <row r="252" spans="5:5" x14ac:dyDescent="0.3">
      <c r="E252" s="5"/>
    </row>
    <row r="253" spans="5:5" x14ac:dyDescent="0.3">
      <c r="E253" s="21"/>
    </row>
    <row r="254" spans="5:5" x14ac:dyDescent="0.3">
      <c r="E254" s="20"/>
    </row>
    <row r="255" spans="5:5" x14ac:dyDescent="0.3">
      <c r="E255" s="5"/>
    </row>
    <row r="256" spans="5:5" x14ac:dyDescent="0.3">
      <c r="E256" s="5"/>
    </row>
    <row r="257" spans="5:5" x14ac:dyDescent="0.3">
      <c r="E257" s="5"/>
    </row>
    <row r="258" spans="5:5" x14ac:dyDescent="0.3">
      <c r="E258" s="5"/>
    </row>
    <row r="259" spans="5:5" x14ac:dyDescent="0.3">
      <c r="E259" s="5"/>
    </row>
    <row r="260" spans="5:5" x14ac:dyDescent="0.3">
      <c r="E260" s="5"/>
    </row>
    <row r="261" spans="5:5" x14ac:dyDescent="0.3">
      <c r="E261" s="5"/>
    </row>
    <row r="262" spans="5:5" x14ac:dyDescent="0.3">
      <c r="E262" s="21"/>
    </row>
    <row r="263" spans="5:5" x14ac:dyDescent="0.3">
      <c r="E263" s="20"/>
    </row>
    <row r="264" spans="5:5" x14ac:dyDescent="0.3">
      <c r="E264" s="5"/>
    </row>
    <row r="265" spans="5:5" x14ac:dyDescent="0.3">
      <c r="E265" s="5"/>
    </row>
  </sheetData>
  <conditionalFormatting sqref="B3:B4 B12:B13 B21:B22 B30:B31 B39:B40 B48:B49 B57:B58 B66:B67 B75:B76 B84:B85 B93:B94 B102:B103 B111:B112 B120:B121 B129:B130 B138:B139 B147:B148 B156:B157">
    <cfRule type="cellIs" dxfId="1" priority="3" operator="greaterThanOrEqual">
      <formula>5</formula>
    </cfRule>
  </conditionalFormatting>
  <conditionalFormatting sqref="G8 G17 G26 G35 G44 G53 G62 G71 G80 G89 G98 G107 G116 G125 G134 G143 G152 G161">
    <cfRule type="cellIs" dxfId="0" priority="1" operator="lessThanOrEqual">
      <formula>0.05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D486B-C523-402C-883E-B7E8F0E660CF}">
  <dimension ref="A1:E14"/>
  <sheetViews>
    <sheetView workbookViewId="0">
      <selection activeCell="E21" sqref="E21"/>
    </sheetView>
  </sheetViews>
  <sheetFormatPr defaultRowHeight="14.4" x14ac:dyDescent="0.3"/>
  <cols>
    <col min="1" max="1" width="44" bestFit="1" customWidth="1"/>
    <col min="2" max="5" width="9.109375" style="1"/>
  </cols>
  <sheetData>
    <row r="1" spans="1:5" x14ac:dyDescent="0.3">
      <c r="A1" t="s">
        <v>5</v>
      </c>
      <c r="B1" s="1" t="s">
        <v>6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32</v>
      </c>
      <c r="B2" s="1">
        <v>2</v>
      </c>
      <c r="C2" s="1">
        <v>0.25</v>
      </c>
      <c r="D2" s="1">
        <v>10</v>
      </c>
      <c r="E2" s="1">
        <v>0.27777777777777779</v>
      </c>
    </row>
    <row r="3" spans="1:5" x14ac:dyDescent="0.3">
      <c r="A3" t="s">
        <v>30</v>
      </c>
      <c r="B3" s="1">
        <v>1</v>
      </c>
      <c r="C3" s="1">
        <v>0.125</v>
      </c>
      <c r="D3" s="1">
        <v>5</v>
      </c>
      <c r="E3" s="1">
        <v>0.1388888888888889</v>
      </c>
    </row>
    <row r="4" spans="1:5" x14ac:dyDescent="0.3">
      <c r="A4" t="s">
        <v>29</v>
      </c>
      <c r="B4" s="1">
        <v>2</v>
      </c>
      <c r="C4" s="1">
        <v>0.25</v>
      </c>
      <c r="D4" s="1">
        <v>10</v>
      </c>
      <c r="E4" s="1">
        <v>0.27777777777777779</v>
      </c>
    </row>
    <row r="5" spans="1:5" x14ac:dyDescent="0.3">
      <c r="A5" t="s">
        <v>31</v>
      </c>
      <c r="B5" s="1">
        <v>1</v>
      </c>
      <c r="C5" s="1">
        <v>0.125</v>
      </c>
      <c r="D5" s="1">
        <v>4</v>
      </c>
      <c r="E5" s="1">
        <v>0.1111111111111111</v>
      </c>
    </row>
    <row r="6" spans="1:5" x14ac:dyDescent="0.3">
      <c r="A6" t="s">
        <v>33</v>
      </c>
      <c r="B6" s="1">
        <v>2</v>
      </c>
      <c r="C6" s="1">
        <v>0.25</v>
      </c>
      <c r="D6" s="1">
        <v>7</v>
      </c>
      <c r="E6" s="1">
        <v>0.19444444444444445</v>
      </c>
    </row>
    <row r="14" spans="1:5" x14ac:dyDescent="0.3">
      <c r="A1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2D2A8-17AF-4861-964C-55FD6E53B5B6}">
  <dimension ref="A1:E15"/>
  <sheetViews>
    <sheetView workbookViewId="0">
      <selection activeCell="E6" sqref="B2:E6"/>
    </sheetView>
  </sheetViews>
  <sheetFormatPr defaultRowHeight="14.4" x14ac:dyDescent="0.3"/>
  <cols>
    <col min="1" max="1" width="24.8867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33</v>
      </c>
      <c r="B2">
        <v>4</v>
      </c>
      <c r="C2">
        <v>0.17391304347826086</v>
      </c>
      <c r="D2">
        <v>18</v>
      </c>
      <c r="E2">
        <v>0.18556701030927836</v>
      </c>
    </row>
    <row r="3" spans="1:5" x14ac:dyDescent="0.3">
      <c r="A3" t="s">
        <v>31</v>
      </c>
      <c r="B3">
        <v>7</v>
      </c>
      <c r="C3">
        <v>0.30434782608695654</v>
      </c>
      <c r="D3">
        <v>30</v>
      </c>
      <c r="E3">
        <v>0.30927835051546393</v>
      </c>
    </row>
    <row r="4" spans="1:5" x14ac:dyDescent="0.3">
      <c r="A4" t="s">
        <v>29</v>
      </c>
      <c r="B4">
        <v>4</v>
      </c>
      <c r="C4">
        <v>0.17391304347826086</v>
      </c>
      <c r="D4">
        <v>16</v>
      </c>
      <c r="E4">
        <v>0.16494845360824742</v>
      </c>
    </row>
    <row r="5" spans="1:5" x14ac:dyDescent="0.3">
      <c r="A5" t="s">
        <v>32</v>
      </c>
      <c r="B5">
        <v>5</v>
      </c>
      <c r="C5">
        <v>0.21739130434782608</v>
      </c>
      <c r="D5">
        <v>21</v>
      </c>
      <c r="E5">
        <v>0.21649484536082475</v>
      </c>
    </row>
    <row r="6" spans="1:5" x14ac:dyDescent="0.3">
      <c r="A6" t="s">
        <v>30</v>
      </c>
      <c r="B6">
        <v>3</v>
      </c>
      <c r="C6">
        <v>0.13043478260869565</v>
      </c>
      <c r="D6">
        <v>12</v>
      </c>
      <c r="E6">
        <v>0.12371134020618557</v>
      </c>
    </row>
    <row r="15" spans="1:5" x14ac:dyDescent="0.3">
      <c r="A15" s="1"/>
      <c r="B15" s="1"/>
      <c r="C15" s="1"/>
      <c r="D1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6FD0-42F7-4E68-AF42-C5EE6695ED72}">
  <dimension ref="A1:E12"/>
  <sheetViews>
    <sheetView workbookViewId="0">
      <selection activeCell="E6" sqref="E2:E6"/>
    </sheetView>
  </sheetViews>
  <sheetFormatPr defaultRowHeight="14.4" x14ac:dyDescent="0.3"/>
  <sheetData>
    <row r="1" spans="1:5" x14ac:dyDescent="0.3">
      <c r="A1" t="s">
        <v>5</v>
      </c>
      <c r="B1" t="s">
        <v>6</v>
      </c>
      <c r="C1" t="s">
        <v>2</v>
      </c>
      <c r="D1" t="s">
        <v>3</v>
      </c>
      <c r="E1" t="s">
        <v>4</v>
      </c>
    </row>
    <row r="2" spans="1:5" x14ac:dyDescent="0.3">
      <c r="A2" t="s">
        <v>31</v>
      </c>
      <c r="B2">
        <v>4</v>
      </c>
      <c r="C2">
        <v>0.16</v>
      </c>
      <c r="D2">
        <v>18</v>
      </c>
      <c r="E2">
        <v>0.20224719101123595</v>
      </c>
    </row>
    <row r="3" spans="1:5" x14ac:dyDescent="0.3">
      <c r="A3" t="s">
        <v>32</v>
      </c>
      <c r="B3">
        <v>3</v>
      </c>
      <c r="C3">
        <v>0.12</v>
      </c>
      <c r="D3">
        <v>12</v>
      </c>
      <c r="E3">
        <v>0.1348314606741573</v>
      </c>
    </row>
    <row r="4" spans="1:5" x14ac:dyDescent="0.3">
      <c r="A4" t="s">
        <v>29</v>
      </c>
      <c r="B4">
        <v>10</v>
      </c>
      <c r="C4">
        <v>0.4</v>
      </c>
      <c r="D4">
        <v>33</v>
      </c>
      <c r="E4">
        <v>0.3707865168539326</v>
      </c>
    </row>
    <row r="5" spans="1:5" x14ac:dyDescent="0.3">
      <c r="A5" t="s">
        <v>33</v>
      </c>
      <c r="B5">
        <v>7</v>
      </c>
      <c r="C5">
        <v>0.28000000000000003</v>
      </c>
      <c r="D5">
        <v>24</v>
      </c>
      <c r="E5">
        <v>0.2696629213483146</v>
      </c>
    </row>
    <row r="6" spans="1:5" x14ac:dyDescent="0.3">
      <c r="A6" t="s">
        <v>34</v>
      </c>
      <c r="B6">
        <v>1</v>
      </c>
      <c r="C6">
        <v>0.04</v>
      </c>
      <c r="D6">
        <v>2</v>
      </c>
      <c r="E6">
        <v>2.247191011235955E-2</v>
      </c>
    </row>
    <row r="12" spans="1:5" x14ac:dyDescent="0.3">
      <c r="B12" s="1"/>
      <c r="C12" s="1"/>
      <c r="D12" s="1"/>
      <c r="E1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CFF1E-6D01-4C0C-9797-E6EFAEE0EB0D}">
  <dimension ref="A1:B1"/>
  <sheetViews>
    <sheetView workbookViewId="0"/>
  </sheetViews>
  <sheetFormatPr defaultRowHeight="14.4" x14ac:dyDescent="0.3"/>
  <cols>
    <col min="1" max="1" width="28.44140625" bestFit="1" customWidth="1"/>
  </cols>
  <sheetData>
    <row r="1" spans="1:2" x14ac:dyDescent="0.3">
      <c r="A1" t="s">
        <v>38</v>
      </c>
      <c r="B1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6a03bd9-b31b-493a-b31e-bb4432e88c75" xsi:nil="true"/>
    <lcf76f155ced4ddcb4097134ff3c332f xmlns="0e881998-9419-4d13-b84d-721ac971c70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9F4F6ABB567045B93F1D0C638A57F9" ma:contentTypeVersion="14" ma:contentTypeDescription="Een nieuw document maken." ma:contentTypeScope="" ma:versionID="618a17aee6fe21829d83342cfb0aeda2">
  <xsd:schema xmlns:xsd="http://www.w3.org/2001/XMLSchema" xmlns:xs="http://www.w3.org/2001/XMLSchema" xmlns:p="http://schemas.microsoft.com/office/2006/metadata/properties" xmlns:ns2="0e881998-9419-4d13-b84d-721ac971c709" xmlns:ns3="d6a03bd9-b31b-493a-b31e-bb4432e88c75" targetNamespace="http://schemas.microsoft.com/office/2006/metadata/properties" ma:root="true" ma:fieldsID="f381c43000bb8a88d8a6b5bfc4c73959" ns2:_="" ns3:_="">
    <xsd:import namespace="0e881998-9419-4d13-b84d-721ac971c709"/>
    <xsd:import namespace="d6a03bd9-b31b-493a-b31e-bb4432e88c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881998-9419-4d13-b84d-721ac971c7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Afbeeldingtags" ma:readOnly="false" ma:fieldId="{5cf76f15-5ced-4ddc-b409-7134ff3c332f}" ma:taxonomyMulti="true" ma:sspId="5eaa6d45-cff0-4e56-a5c8-0425e41e0f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a03bd9-b31b-493a-b31e-bb4432e88c75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8e1fa4af-7bd6-40f1-95bc-3c1c2580a70b}" ma:internalName="TaxCatchAll" ma:showField="CatchAllData" ma:web="d6a03bd9-b31b-493a-b31e-bb4432e88c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2789AB-4FE8-4189-AD37-E469DA170DEF}">
  <ds:schemaRefs>
    <ds:schemaRef ds:uri="http://schemas.microsoft.com/office/2006/metadata/properties"/>
    <ds:schemaRef ds:uri="http://schemas.microsoft.com/office/infopath/2007/PartnerControls"/>
    <ds:schemaRef ds:uri="d6a03bd9-b31b-493a-b31e-bb4432e88c75"/>
    <ds:schemaRef ds:uri="0e881998-9419-4d13-b84d-721ac971c709"/>
  </ds:schemaRefs>
</ds:datastoreItem>
</file>

<file path=customXml/itemProps2.xml><?xml version="1.0" encoding="utf-8"?>
<ds:datastoreItem xmlns:ds="http://schemas.openxmlformats.org/officeDocument/2006/customXml" ds:itemID="{43CFD971-D88C-4B47-9F7E-6E2AE41AD0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FD764B-51CF-4746-937C-8657920124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881998-9419-4d13-b84d-721ac971c709"/>
    <ds:schemaRef ds:uri="d6a03bd9-b31b-493a-b31e-bb4432e88c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8</vt:i4>
      </vt:variant>
      <vt:variant>
        <vt:lpstr>Benoemde bereiken</vt:lpstr>
      </vt:variant>
      <vt:variant>
        <vt:i4>13</vt:i4>
      </vt:variant>
    </vt:vector>
  </HeadingPairs>
  <TitlesOfParts>
    <vt:vector size="21" baseType="lpstr">
      <vt:lpstr>All</vt:lpstr>
      <vt:lpstr>Chi-square p-values</vt:lpstr>
      <vt:lpstr>Overview</vt:lpstr>
      <vt:lpstr>Chi-Square one way</vt:lpstr>
      <vt:lpstr>Streaming</vt:lpstr>
      <vt:lpstr>Smartphone</vt:lpstr>
      <vt:lpstr>Integrated</vt:lpstr>
      <vt:lpstr>vars</vt:lpstr>
      <vt:lpstr>count_integrated</vt:lpstr>
      <vt:lpstr>count_smartphone</vt:lpstr>
      <vt:lpstr>count_streaming</vt:lpstr>
      <vt:lpstr>relative_count_integrated</vt:lpstr>
      <vt:lpstr>relative_count_smartphone</vt:lpstr>
      <vt:lpstr>relative_count_streaming</vt:lpstr>
      <vt:lpstr>relative_salience_integrated</vt:lpstr>
      <vt:lpstr>relative_salience_smartphone</vt:lpstr>
      <vt:lpstr>relative_salience_streaming</vt:lpstr>
      <vt:lpstr>salience_integrated</vt:lpstr>
      <vt:lpstr>salience_smartphone</vt:lpstr>
      <vt:lpstr>salience_streaming</vt:lpstr>
      <vt:lpstr>sample_size_weighting_factor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Johnston</dc:creator>
  <cp:lastModifiedBy>Lucas Johnston</cp:lastModifiedBy>
  <dcterms:created xsi:type="dcterms:W3CDTF">2023-06-15T20:13:32Z</dcterms:created>
  <dcterms:modified xsi:type="dcterms:W3CDTF">2023-07-31T15:17:09Z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0x0101004C9F4F6ABB567045B93F1D0C638A57F9</vt:lpwstr>
  </property>
  <property fmtid="{D5CDD505-2E9C-101B-9397-08002B2CF9AE}" pid="3" name="MediaServiceImageTags">
    <vt:lpwstr/>
  </property>
</Properties>
</file>