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[H] Requirements Elicitation/Analysis/"/>
    </mc:Choice>
  </mc:AlternateContent>
  <xr:revisionPtr revIDLastSave="183" documentId="13_ncr:1_{B961277E-22F8-44EC-935A-9B0D9260E675}" xr6:coauthVersionLast="47" xr6:coauthVersionMax="47" xr10:uidLastSave="{71A1DD57-253E-4402-91FB-47C2A99D0595}"/>
  <bookViews>
    <workbookView xWindow="-108" yWindow="-108" windowWidth="23256" windowHeight="12456" firstSheet="5" activeTab="7" xr2:uid="{5B15834B-CDB7-4038-BCD9-AC0EE263BB04}"/>
  </bookViews>
  <sheets>
    <sheet name="Chi-square All" sheetId="18" r:id="rId1"/>
    <sheet name="The Data" sheetId="1" r:id="rId2"/>
    <sheet name="Chi-square" sheetId="13" r:id="rId3"/>
    <sheet name="Chi-square Categories" sheetId="10" r:id="rId4"/>
    <sheet name="Chi-square Categories (A)" sheetId="11" r:id="rId5"/>
    <sheet name="Chi-square Categories (B)" sheetId="12" r:id="rId6"/>
    <sheet name="X^2 Bad Communication (B)" sheetId="14" r:id="rId7"/>
    <sheet name="X^2 Interference (B)" sheetId="16" r:id="rId8"/>
    <sheet name="X^2 Distractions (B)" sheetId="17" r:id="rId9"/>
  </sheets>
  <definedNames>
    <definedName name="_xlnm._FilterDatabase" localSheetId="1" hidden="1">'The Data'!$A$1:$O$1</definedName>
    <definedName name="ftot" localSheetId="2">'Chi-square'!$D$5</definedName>
    <definedName name="ftot" localSheetId="0">'Chi-square All'!$D$12</definedName>
    <definedName name="ftot" localSheetId="3">'Chi-square Categories'!$D$6</definedName>
    <definedName name="ftot" localSheetId="4">'Chi-square Categories (A)'!$D$6</definedName>
    <definedName name="ftot" localSheetId="5">'Chi-square Categories (B)'!$D$6</definedName>
    <definedName name="ftot" localSheetId="6">'X^2 Bad Communication (B)'!$D$6</definedName>
    <definedName name="ftot" localSheetId="8">'X^2 Distractions (B)'!$D$7</definedName>
    <definedName name="ftot" localSheetId="7">'X^2 Interference (B)'!$D$6</definedName>
    <definedName name="ftot">#REF!</definedName>
    <definedName name="nav_distractions_bad_communication">'The Data'!$D:$D</definedName>
    <definedName name="nav_distractions_bad_instructions">'The Data'!$I:$I</definedName>
    <definedName name="nav_distractions_communication">'The Data'!$K:$K</definedName>
    <definedName name="nav_distractions_conflict">'The Data'!$F:$F</definedName>
    <definedName name="nav_distractions_distractions">'The Data'!$E:$E</definedName>
    <definedName name="nav_distractions_interference">'The Data'!$C:$C</definedName>
    <definedName name="nav_distractions_interferes_driving">'The Data'!$G:$G</definedName>
    <definedName name="nav_distractions_message_notifications">'The Data'!$H:$H</definedName>
    <definedName name="nav_distractions_navigation_failure">'The Data'!$N:$N</definedName>
    <definedName name="nav_distractions_route_changes">'The Data'!$M:$M</definedName>
    <definedName name="nav_distractions_searching">'The Data'!$J:$J</definedName>
    <definedName name="nav_distractions_traffic_camera">'The Data'!$O:$O</definedName>
    <definedName name="nav_distractions_traffic_notifications">'The Data'!$L:$L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3" l="1"/>
  <c r="C16" i="13" s="1"/>
  <c r="B12" i="13"/>
  <c r="B16" i="13" s="1"/>
  <c r="C5" i="13"/>
  <c r="D5" i="13"/>
  <c r="B5" i="13"/>
  <c r="C10" i="18"/>
  <c r="C9" i="18"/>
  <c r="C8" i="18"/>
  <c r="C6" i="18"/>
  <c r="C3" i="18"/>
  <c r="C4" i="18"/>
  <c r="B4" i="18"/>
  <c r="B10" i="18"/>
  <c r="B9" i="18"/>
  <c r="B8" i="18"/>
  <c r="B6" i="18"/>
  <c r="B3" i="18"/>
  <c r="G3" i="13" l="1"/>
  <c r="H3" i="13"/>
  <c r="D12" i="13"/>
  <c r="D9" i="18"/>
  <c r="D10" i="18"/>
  <c r="D6" i="18"/>
  <c r="D8" i="18"/>
  <c r="B12" i="18"/>
  <c r="D4" i="18"/>
  <c r="B3" i="13"/>
  <c r="C3" i="13"/>
  <c r="A15" i="17"/>
  <c r="A14" i="17"/>
  <c r="A13" i="17"/>
  <c r="A12" i="17"/>
  <c r="F6" i="17"/>
  <c r="C6" i="17"/>
  <c r="B6" i="17"/>
  <c r="D6" i="17" s="1"/>
  <c r="F5" i="17"/>
  <c r="C5" i="17"/>
  <c r="B5" i="17"/>
  <c r="F4" i="17"/>
  <c r="C4" i="17"/>
  <c r="B4" i="17"/>
  <c r="F3" i="17"/>
  <c r="C3" i="17"/>
  <c r="B3" i="17"/>
  <c r="C5" i="10"/>
  <c r="C4" i="10"/>
  <c r="C3" i="10"/>
  <c r="B5" i="10"/>
  <c r="B4" i="10"/>
  <c r="B3" i="10"/>
  <c r="C7" i="17" l="1"/>
  <c r="C12" i="18"/>
  <c r="D3" i="18"/>
  <c r="D5" i="17"/>
  <c r="B7" i="17"/>
  <c r="D4" i="17"/>
  <c r="D3" i="17"/>
  <c r="D3" i="13"/>
  <c r="D5" i="10"/>
  <c r="D4" i="10"/>
  <c r="C6" i="10"/>
  <c r="D3" i="10"/>
  <c r="B6" i="10"/>
  <c r="D12" i="18" l="1"/>
  <c r="C21" i="18" s="1"/>
  <c r="H8" i="18" s="1"/>
  <c r="B13" i="17"/>
  <c r="D7" i="17"/>
  <c r="C12" i="17" s="1"/>
  <c r="D6" i="10"/>
  <c r="B11" i="10" s="1"/>
  <c r="C18" i="18" l="1"/>
  <c r="C23" i="18"/>
  <c r="H10" i="18" s="1"/>
  <c r="C16" i="18"/>
  <c r="H3" i="18" s="1"/>
  <c r="C22" i="18"/>
  <c r="H9" i="18" s="1"/>
  <c r="B22" i="18"/>
  <c r="G9" i="18" s="1"/>
  <c r="B18" i="18"/>
  <c r="B21" i="18"/>
  <c r="G8" i="18" s="1"/>
  <c r="I8" i="18" s="1"/>
  <c r="B16" i="18"/>
  <c r="G3" i="18" s="1"/>
  <c r="B23" i="18"/>
  <c r="G10" i="18" s="1"/>
  <c r="B19" i="18"/>
  <c r="G6" i="18" s="1"/>
  <c r="C19" i="18"/>
  <c r="H6" i="18" s="1"/>
  <c r="H3" i="17"/>
  <c r="G4" i="17"/>
  <c r="I4" i="17" s="1"/>
  <c r="C14" i="17"/>
  <c r="H5" i="17" s="1"/>
  <c r="C15" i="17"/>
  <c r="H6" i="17" s="1"/>
  <c r="B14" i="17"/>
  <c r="B15" i="17"/>
  <c r="C13" i="17"/>
  <c r="H4" i="17" s="1"/>
  <c r="B12" i="17"/>
  <c r="C11" i="10"/>
  <c r="D11" i="10" s="1"/>
  <c r="G3" i="10"/>
  <c r="B12" i="10"/>
  <c r="C13" i="10"/>
  <c r="H5" i="10" s="1"/>
  <c r="B13" i="10"/>
  <c r="C12" i="10"/>
  <c r="H4" i="10" s="1"/>
  <c r="I10" i="18" l="1"/>
  <c r="D21" i="18"/>
  <c r="D19" i="18"/>
  <c r="D22" i="18"/>
  <c r="H12" i="18"/>
  <c r="I9" i="18"/>
  <c r="D23" i="18"/>
  <c r="I6" i="18"/>
  <c r="B25" i="18"/>
  <c r="D16" i="18"/>
  <c r="C25" i="18"/>
  <c r="D18" i="18"/>
  <c r="D13" i="17"/>
  <c r="D15" i="17"/>
  <c r="G6" i="17"/>
  <c r="I6" i="17" s="1"/>
  <c r="H7" i="17"/>
  <c r="D12" i="17"/>
  <c r="B16" i="17"/>
  <c r="G3" i="17"/>
  <c r="D14" i="17"/>
  <c r="G5" i="17"/>
  <c r="I5" i="17" s="1"/>
  <c r="C16" i="17"/>
  <c r="H3" i="10"/>
  <c r="I3" i="10" s="1"/>
  <c r="D13" i="10"/>
  <c r="G5" i="10"/>
  <c r="I5" i="10" s="1"/>
  <c r="C14" i="10"/>
  <c r="D12" i="10"/>
  <c r="G4" i="10"/>
  <c r="I4" i="10" s="1"/>
  <c r="B14" i="10"/>
  <c r="G12" i="18" l="1"/>
  <c r="D25" i="18"/>
  <c r="I3" i="18"/>
  <c r="I12" i="18" s="1"/>
  <c r="B27" i="18" s="1"/>
  <c r="B28" i="18" s="1"/>
  <c r="I3" i="17"/>
  <c r="I7" i="17" s="1"/>
  <c r="B19" i="17" s="1"/>
  <c r="B20" i="17" s="1"/>
  <c r="G7" i="17"/>
  <c r="D16" i="17"/>
  <c r="H6" i="10"/>
  <c r="D14" i="10"/>
  <c r="G6" i="10"/>
  <c r="I6" i="10"/>
  <c r="B17" i="10" s="1"/>
  <c r="B18" i="10" s="1"/>
  <c r="G7" i="13" l="1"/>
  <c r="H7" i="13"/>
  <c r="D16" i="13"/>
  <c r="I3" i="13" l="1"/>
  <c r="I7" i="13" s="1"/>
  <c r="B19" i="13" s="1"/>
  <c r="B20" i="13" s="1"/>
</calcChain>
</file>

<file path=xl/sharedStrings.xml><?xml version="1.0" encoding="utf-8"?>
<sst xmlns="http://schemas.openxmlformats.org/spreadsheetml/2006/main" count="330" uniqueCount="33">
  <si>
    <t>navigation_system_type</t>
  </si>
  <si>
    <t>nav_distractions_interference</t>
  </si>
  <si>
    <t>nav_distractions_bad_communication</t>
  </si>
  <si>
    <t>nav_distractions_distractions</t>
  </si>
  <si>
    <t>Een navigatiesysteem dat standaard is ingebouwd in mijn auto</t>
  </si>
  <si>
    <t>Navigatie streamen vanaf smartphone naar boordcomputer (Apple CarPlay, Android Auto)</t>
  </si>
  <si>
    <t>Een navigatie-app op de smartphone</t>
  </si>
  <si>
    <t>Een ander systeem, namelijk:: navigatie systeem in auto - live gelinkt aan tomtom</t>
  </si>
  <si>
    <t>Een navigatieapparaat zoals een TomTom of Garmin</t>
  </si>
  <si>
    <t>group</t>
  </si>
  <si>
    <t>Nomadic</t>
  </si>
  <si>
    <t>Integrated</t>
  </si>
  <si>
    <t>Observed frequency</t>
  </si>
  <si>
    <t>Expected frequency</t>
  </si>
  <si>
    <t>x^2</t>
  </si>
  <si>
    <t xml:space="preserve">x^2 = </t>
  </si>
  <si>
    <t xml:space="preserve">p = </t>
  </si>
  <si>
    <t>nav_distractions_conflict</t>
  </si>
  <si>
    <t>nav_distractions_interferes_driving</t>
  </si>
  <si>
    <t>nav_distractions_message_notifications</t>
  </si>
  <si>
    <t>nav_distractions_bad_instructions</t>
  </si>
  <si>
    <t>nav_distractions_searching</t>
  </si>
  <si>
    <t>nav_distractions_communication</t>
  </si>
  <si>
    <t>nav_distractions_traffic_notifications</t>
  </si>
  <si>
    <t>nav_distractions_route_changes</t>
  </si>
  <si>
    <t>nav_distractions_navigation_failure</t>
  </si>
  <si>
    <t>nav_distractions_traffic_camera</t>
  </si>
  <si>
    <t>Nomadic =</t>
  </si>
  <si>
    <t>Integrated =</t>
  </si>
  <si>
    <t>{"Een navigatiesysteem dat standaard is ingebouwd in mijn auto"}</t>
  </si>
  <si>
    <t>{"Een navigatie-app op de smartphone"}</t>
  </si>
  <si>
    <t>{"Een navigatie-app op de smartphone", "Een navigatieapparaat zoals een TomTom of Garmin"}</t>
  </si>
  <si>
    <t>{"Een navigatiesysteem dat standaard is ingebouwd in mijn auto", "Navigatie streamen vanaf smartphone naar boordcomputer (Apple CarPlay, Android Auto)", "Een ander systeem, namelijk:: navigatie systeem in auto - live gelinkt aan tomtom"}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</si>
</sst>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CC1E8-E36D-4A5E-ABD4-DA8A5C5104E3}">
  <dimension ref="A1:I32"/>
  <sheetViews>
    <sheetView workbookViewId="0">
      <selection activeCell="B29" sqref="B29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s="4" t="s">
        <v>10</v>
      </c>
      <c r="C2" s="4" t="s">
        <v>11</v>
      </c>
      <c r="G2" s="4" t="s">
        <v>10</v>
      </c>
      <c r="H2" s="4" t="s">
        <v>11</v>
      </c>
    </row>
    <row r="3" spans="1:9" x14ac:dyDescent="0.3">
      <c r="A3" t="s">
        <v>18</v>
      </c>
      <c r="B3">
        <f>SUMIF('The Data'!B:B,"nomadic",nav_distractions_interferes_driving)</f>
        <v>5</v>
      </c>
      <c r="C3">
        <f>SUMIF('The Data'!B:B,"integrated",nav_distractions_interferes_driving)</f>
        <v>4</v>
      </c>
      <c r="D3">
        <f>SUM(B3:C3)</f>
        <v>9</v>
      </c>
      <c r="F3" t="s">
        <v>18</v>
      </c>
      <c r="G3">
        <f>(B3-B16)^2/B16</f>
        <v>0.28812636165577327</v>
      </c>
      <c r="H3">
        <f>(C3-C16)^2/C16</f>
        <v>0.69150326797385631</v>
      </c>
      <c r="I3">
        <f>SUM(G3:H3)</f>
        <v>0.97962962962962963</v>
      </c>
    </row>
    <row r="4" spans="1:9" x14ac:dyDescent="0.3">
      <c r="A4" t="s">
        <v>19</v>
      </c>
      <c r="B4">
        <f>SUMIF('The Data'!B:B,"nomadic",nav_distractions_message_notifications)</f>
        <v>7</v>
      </c>
      <c r="C4">
        <f>SUMIF('The Data'!B:B,"integrated",nav_distractions_message_notifications)</f>
        <v>0</v>
      </c>
      <c r="D4">
        <f t="shared" ref="D4:D10" si="0">SUM(B4:C4)</f>
        <v>7</v>
      </c>
      <c r="F4" t="s">
        <v>19</v>
      </c>
    </row>
    <row r="5" spans="1:9" x14ac:dyDescent="0.3">
      <c r="A5" t="s">
        <v>20</v>
      </c>
      <c r="F5" t="s">
        <v>20</v>
      </c>
    </row>
    <row r="6" spans="1:9" x14ac:dyDescent="0.3">
      <c r="A6" t="s">
        <v>21</v>
      </c>
      <c r="B6">
        <f>SUMIF('The Data'!B:B,"nomadic",nav_distractions_searching)</f>
        <v>5</v>
      </c>
      <c r="C6">
        <f>SUMIF('The Data'!B:B,"integrated",nav_distractions_searching)</f>
        <v>3</v>
      </c>
      <c r="D6">
        <f t="shared" si="0"/>
        <v>8</v>
      </c>
      <c r="F6" t="s">
        <v>21</v>
      </c>
      <c r="G6">
        <f t="shared" ref="G6:G10" si="1">(B6-B19)^2/B19</f>
        <v>7.4142156862745182E-2</v>
      </c>
      <c r="H6">
        <f>(C6-C19)^2/C19</f>
        <v>0.17794117647058819</v>
      </c>
      <c r="I6">
        <f t="shared" ref="I6:I10" si="2">SUM(G6:H6)</f>
        <v>0.25208333333333338</v>
      </c>
    </row>
    <row r="7" spans="1:9" x14ac:dyDescent="0.3">
      <c r="A7" t="s">
        <v>22</v>
      </c>
      <c r="F7" t="s">
        <v>22</v>
      </c>
    </row>
    <row r="8" spans="1:9" x14ac:dyDescent="0.3">
      <c r="A8" t="s">
        <v>23</v>
      </c>
      <c r="B8">
        <f>SUMIF('The Data'!B:B,"nomadic",nav_distractions_traffic_notifications)</f>
        <v>7</v>
      </c>
      <c r="C8">
        <f>SUMIF('The Data'!B:B,"integrated",nav_distractions_traffic_notifications)</f>
        <v>4</v>
      </c>
      <c r="D8">
        <f t="shared" si="0"/>
        <v>11</v>
      </c>
      <c r="F8" t="s">
        <v>23</v>
      </c>
      <c r="G8">
        <f t="shared" si="1"/>
        <v>7.5311942959001774E-2</v>
      </c>
      <c r="H8">
        <f>(C8-C21)^2/C21</f>
        <v>0.18074866310160426</v>
      </c>
      <c r="I8">
        <f t="shared" si="2"/>
        <v>0.25606060606060604</v>
      </c>
    </row>
    <row r="9" spans="1:9" x14ac:dyDescent="0.3">
      <c r="A9" t="s">
        <v>24</v>
      </c>
      <c r="B9">
        <f>SUMIF('The Data'!B:B,"nomadic",nav_distractions_route_changes)</f>
        <v>6</v>
      </c>
      <c r="C9">
        <f>SUMIF('The Data'!B:B,"integrated",nav_distractions_route_changes)</f>
        <v>2</v>
      </c>
      <c r="D9">
        <f t="shared" si="0"/>
        <v>8</v>
      </c>
      <c r="F9" t="s">
        <v>24</v>
      </c>
      <c r="G9">
        <f t="shared" si="1"/>
        <v>2.2058823529411718E-2</v>
      </c>
      <c r="H9">
        <f>(C9-C22)^2/C22</f>
        <v>5.2941176470588255E-2</v>
      </c>
      <c r="I9">
        <f t="shared" si="2"/>
        <v>7.4999999999999969E-2</v>
      </c>
    </row>
    <row r="10" spans="1:9" x14ac:dyDescent="0.3">
      <c r="A10" t="s">
        <v>25</v>
      </c>
      <c r="B10">
        <f>SUMIF('The Data'!B:B,"nomadic",nav_distractions_navigation_failure)</f>
        <v>6</v>
      </c>
      <c r="C10">
        <f>SUMIF('The Data'!B:B,"integrated",nav_distractions_navigation_failure)</f>
        <v>2</v>
      </c>
      <c r="D10">
        <f t="shared" si="0"/>
        <v>8</v>
      </c>
      <c r="F10" t="s">
        <v>25</v>
      </c>
      <c r="G10">
        <f t="shared" si="1"/>
        <v>2.2058823529411718E-2</v>
      </c>
      <c r="H10">
        <f>(C10-C23)^2/C23</f>
        <v>5.2941176470588255E-2</v>
      </c>
      <c r="I10">
        <f t="shared" si="2"/>
        <v>7.4999999999999969E-2</v>
      </c>
    </row>
    <row r="11" spans="1:9" x14ac:dyDescent="0.3">
      <c r="A11" t="s">
        <v>26</v>
      </c>
      <c r="F11" t="s">
        <v>26</v>
      </c>
    </row>
    <row r="12" spans="1:9" x14ac:dyDescent="0.3">
      <c r="B12">
        <f>SUM(B3:B11)</f>
        <v>36</v>
      </c>
      <c r="C12">
        <f t="shared" ref="C12:D12" si="3">SUM(C3:C11)</f>
        <v>15</v>
      </c>
      <c r="D12">
        <f t="shared" si="3"/>
        <v>51</v>
      </c>
      <c r="G12">
        <f t="shared" ref="G12:H12" si="4">SUM(G3:G11)</f>
        <v>0.48169810853634371</v>
      </c>
      <c r="H12">
        <f t="shared" si="4"/>
        <v>1.1560754604872252</v>
      </c>
      <c r="I12">
        <f>SUM(I3:I11)</f>
        <v>1.6377735690235691</v>
      </c>
    </row>
    <row r="14" spans="1:9" x14ac:dyDescent="0.3">
      <c r="A14" s="1" t="s">
        <v>13</v>
      </c>
    </row>
    <row r="15" spans="1:9" x14ac:dyDescent="0.3">
      <c r="B15" s="4" t="s">
        <v>10</v>
      </c>
      <c r="C15" s="4" t="s">
        <v>11</v>
      </c>
    </row>
    <row r="16" spans="1:9" x14ac:dyDescent="0.3">
      <c r="A16" t="s">
        <v>18</v>
      </c>
      <c r="B16" s="3">
        <f>(D3*B$12)/ftot</f>
        <v>6.3529411764705879</v>
      </c>
      <c r="C16" s="3">
        <f>(D3*C$12)/ftot</f>
        <v>2.6470588235294117</v>
      </c>
      <c r="D16" s="3">
        <f>SUM(B16:C16)</f>
        <v>9</v>
      </c>
    </row>
    <row r="17" spans="1:4" x14ac:dyDescent="0.3">
      <c r="A17" t="s">
        <v>19</v>
      </c>
      <c r="B17" s="3"/>
      <c r="C17" s="3"/>
      <c r="D17" s="3"/>
    </row>
    <row r="18" spans="1:4" x14ac:dyDescent="0.3">
      <c r="A18" t="s">
        <v>20</v>
      </c>
      <c r="B18" s="3">
        <f>(D5*B$12)/ftot</f>
        <v>0</v>
      </c>
      <c r="C18" s="3">
        <f>(D5*C$12)/ftot</f>
        <v>0</v>
      </c>
      <c r="D18" s="3">
        <f t="shared" ref="D18:D23" si="5">SUM(B18:C18)</f>
        <v>0</v>
      </c>
    </row>
    <row r="19" spans="1:4" x14ac:dyDescent="0.3">
      <c r="A19" t="s">
        <v>21</v>
      </c>
      <c r="B19" s="3">
        <f>(D6*B$12)/ftot</f>
        <v>5.6470588235294121</v>
      </c>
      <c r="C19" s="3">
        <f>(D6*C$12)/ftot</f>
        <v>2.3529411764705883</v>
      </c>
      <c r="D19" s="3">
        <f t="shared" si="5"/>
        <v>8</v>
      </c>
    </row>
    <row r="20" spans="1:4" x14ac:dyDescent="0.3">
      <c r="A20" t="s">
        <v>22</v>
      </c>
      <c r="B20" s="3"/>
      <c r="C20" s="3"/>
      <c r="D20" s="3"/>
    </row>
    <row r="21" spans="1:4" x14ac:dyDescent="0.3">
      <c r="A21" t="s">
        <v>23</v>
      </c>
      <c r="B21" s="3">
        <f>(D8*B$12)/ftot</f>
        <v>7.7647058823529411</v>
      </c>
      <c r="C21" s="3">
        <f>(D8*C$12)/ftot</f>
        <v>3.2352941176470589</v>
      </c>
      <c r="D21" s="3">
        <f t="shared" si="5"/>
        <v>11</v>
      </c>
    </row>
    <row r="22" spans="1:4" x14ac:dyDescent="0.3">
      <c r="A22" t="s">
        <v>24</v>
      </c>
      <c r="B22" s="3">
        <f>(D9*B$12)/ftot</f>
        <v>5.6470588235294121</v>
      </c>
      <c r="C22" s="3">
        <f>(D9*C$12)/ftot</f>
        <v>2.3529411764705883</v>
      </c>
      <c r="D22" s="3">
        <f t="shared" si="5"/>
        <v>8</v>
      </c>
    </row>
    <row r="23" spans="1:4" x14ac:dyDescent="0.3">
      <c r="A23" t="s">
        <v>25</v>
      </c>
      <c r="B23" s="3">
        <f>(D10*B$12)/ftot</f>
        <v>5.6470588235294121</v>
      </c>
      <c r="C23" s="3">
        <f>(D10*C$12)/ftot</f>
        <v>2.3529411764705883</v>
      </c>
      <c r="D23" s="3">
        <f t="shared" si="5"/>
        <v>8</v>
      </c>
    </row>
    <row r="24" spans="1:4" x14ac:dyDescent="0.3">
      <c r="A24" t="s">
        <v>26</v>
      </c>
      <c r="B24" s="3"/>
      <c r="C24" s="3"/>
      <c r="D24" s="3"/>
    </row>
    <row r="25" spans="1:4" x14ac:dyDescent="0.3">
      <c r="B25" s="3">
        <f>SUM(B16:B24)</f>
        <v>31.058823529411768</v>
      </c>
      <c r="C25" s="3">
        <f t="shared" ref="C25:D25" si="6">SUM(C16:C24)</f>
        <v>12.941176470588236</v>
      </c>
      <c r="D25" s="3">
        <f t="shared" si="6"/>
        <v>44</v>
      </c>
    </row>
    <row r="27" spans="1:4" x14ac:dyDescent="0.3">
      <c r="A27" s="4" t="s">
        <v>15</v>
      </c>
      <c r="B27" s="2">
        <f>I12</f>
        <v>1.6377735690235691</v>
      </c>
    </row>
    <row r="28" spans="1:4" x14ac:dyDescent="0.3">
      <c r="A28" s="4" t="s">
        <v>16</v>
      </c>
      <c r="B28" s="2">
        <f>1-_xlfn.CHISQ.DIST(B27,(6-1)*(2-1),1)</f>
        <v>0.89664407902840981</v>
      </c>
    </row>
    <row r="31" spans="1:4" x14ac:dyDescent="0.3">
      <c r="A31" t="s">
        <v>27</v>
      </c>
      <c r="B31" t="s">
        <v>31</v>
      </c>
    </row>
    <row r="32" spans="1:4" x14ac:dyDescent="0.3">
      <c r="A32" t="s">
        <v>28</v>
      </c>
      <c r="B3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DA7EC-2FAB-47E9-84B1-B9C3FB97FF65}">
  <dimension ref="A1:O68"/>
  <sheetViews>
    <sheetView zoomScaleNormal="100" workbookViewId="0">
      <selection activeCell="A16" sqref="A16"/>
    </sheetView>
  </sheetViews>
  <sheetFormatPr defaultRowHeight="14.4" x14ac:dyDescent="0.3"/>
  <cols>
    <col min="1" max="1" width="82.6640625" bestFit="1" customWidth="1"/>
    <col min="2" max="2" width="20.6640625" customWidth="1"/>
    <col min="3" max="15" width="30.88671875" customWidth="1"/>
  </cols>
  <sheetData>
    <row r="1" spans="1:15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1:15" x14ac:dyDescent="0.3">
      <c r="A2" t="s">
        <v>7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3">
      <c r="A3" t="s">
        <v>6</v>
      </c>
      <c r="B3" t="s">
        <v>10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</row>
    <row r="4" spans="1:15" x14ac:dyDescent="0.3">
      <c r="A4" t="s">
        <v>6</v>
      </c>
      <c r="B4" t="s">
        <v>10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t="s">
        <v>6</v>
      </c>
      <c r="B5" t="s">
        <v>10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3">
      <c r="A6" t="s">
        <v>6</v>
      </c>
      <c r="B6" t="s">
        <v>10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</row>
    <row r="7" spans="1:15" x14ac:dyDescent="0.3">
      <c r="A7" t="s">
        <v>6</v>
      </c>
      <c r="B7" t="s">
        <v>10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</row>
    <row r="8" spans="1:15" x14ac:dyDescent="0.3">
      <c r="A8" t="s">
        <v>6</v>
      </c>
      <c r="B8" t="s">
        <v>10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t="s">
        <v>6</v>
      </c>
      <c r="B9" t="s">
        <v>10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</row>
    <row r="10" spans="1:15" x14ac:dyDescent="0.3">
      <c r="A10" t="s">
        <v>6</v>
      </c>
      <c r="B10" t="s">
        <v>10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3">
      <c r="A11" t="s">
        <v>6</v>
      </c>
      <c r="B11" t="s">
        <v>10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t="s">
        <v>6</v>
      </c>
      <c r="B12" t="s">
        <v>10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t="s">
        <v>6</v>
      </c>
      <c r="B13" t="s">
        <v>10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6</v>
      </c>
      <c r="B14" t="s">
        <v>10</v>
      </c>
      <c r="C14">
        <v>1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t="s">
        <v>6</v>
      </c>
      <c r="B15" t="s">
        <v>10</v>
      </c>
      <c r="C15">
        <v>1</v>
      </c>
      <c r="D15">
        <v>0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</row>
    <row r="16" spans="1:15" x14ac:dyDescent="0.3">
      <c r="A16" t="s">
        <v>6</v>
      </c>
      <c r="B16" t="s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t="s">
        <v>6</v>
      </c>
      <c r="B17" t="s">
        <v>10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t="s">
        <v>6</v>
      </c>
      <c r="B18" t="s">
        <v>10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t="s">
        <v>6</v>
      </c>
      <c r="B19" t="s">
        <v>10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t="s">
        <v>6</v>
      </c>
      <c r="B20" t="s">
        <v>10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t="s">
        <v>6</v>
      </c>
      <c r="B21" t="s">
        <v>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t="s">
        <v>6</v>
      </c>
      <c r="B22" t="s">
        <v>10</v>
      </c>
      <c r="C22">
        <v>1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t="s">
        <v>6</v>
      </c>
      <c r="B23" t="s">
        <v>10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</row>
    <row r="24" spans="1:15" x14ac:dyDescent="0.3">
      <c r="A24" t="s">
        <v>6</v>
      </c>
      <c r="B24" t="s">
        <v>10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t="s">
        <v>6</v>
      </c>
      <c r="B25" t="s">
        <v>10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t="s">
        <v>6</v>
      </c>
      <c r="B26" t="s">
        <v>10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</row>
    <row r="27" spans="1:15" x14ac:dyDescent="0.3">
      <c r="A27" t="s">
        <v>6</v>
      </c>
      <c r="B27" t="s">
        <v>10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t="s">
        <v>6</v>
      </c>
      <c r="B28" t="s">
        <v>10</v>
      </c>
      <c r="C28">
        <v>1</v>
      </c>
      <c r="D28">
        <v>0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</row>
    <row r="29" spans="1:15" x14ac:dyDescent="0.3">
      <c r="A29" t="s">
        <v>6</v>
      </c>
      <c r="B29" t="s">
        <v>10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1</v>
      </c>
      <c r="O29">
        <v>0</v>
      </c>
    </row>
    <row r="30" spans="1:15" x14ac:dyDescent="0.3">
      <c r="A30" t="s">
        <v>6</v>
      </c>
      <c r="B30" t="s">
        <v>10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t="s">
        <v>6</v>
      </c>
      <c r="B31" t="s">
        <v>10</v>
      </c>
      <c r="C31">
        <v>1</v>
      </c>
      <c r="D31">
        <v>0</v>
      </c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1:15" x14ac:dyDescent="0.3">
      <c r="A32" t="s">
        <v>6</v>
      </c>
      <c r="B32" t="s">
        <v>10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</row>
    <row r="33" spans="1:15" x14ac:dyDescent="0.3">
      <c r="A33" t="s">
        <v>6</v>
      </c>
      <c r="B33" t="s">
        <v>10</v>
      </c>
      <c r="C33">
        <v>1</v>
      </c>
      <c r="D33">
        <v>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6</v>
      </c>
      <c r="B34" t="s">
        <v>10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6</v>
      </c>
      <c r="B35" t="s">
        <v>10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</row>
    <row r="36" spans="1:15" x14ac:dyDescent="0.3">
      <c r="A36" t="s">
        <v>8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8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4</v>
      </c>
      <c r="B38" t="s">
        <v>11</v>
      </c>
      <c r="C38">
        <v>1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4</v>
      </c>
      <c r="B39" t="s">
        <v>11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4</v>
      </c>
      <c r="B40" t="s">
        <v>11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4</v>
      </c>
      <c r="B41" t="s">
        <v>11</v>
      </c>
      <c r="C41">
        <v>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t="s">
        <v>4</v>
      </c>
      <c r="B42" t="s">
        <v>11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4</v>
      </c>
      <c r="B43" t="s">
        <v>11</v>
      </c>
      <c r="C43">
        <v>1</v>
      </c>
      <c r="D43">
        <v>1</v>
      </c>
      <c r="E43">
        <v>1</v>
      </c>
      <c r="F43">
        <v>0</v>
      </c>
      <c r="G43">
        <v>1</v>
      </c>
      <c r="H43">
        <v>0</v>
      </c>
      <c r="I43">
        <v>1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</row>
    <row r="44" spans="1:15" x14ac:dyDescent="0.3">
      <c r="A44" t="s">
        <v>4</v>
      </c>
      <c r="B44" t="s">
        <v>11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</row>
    <row r="45" spans="1:15" x14ac:dyDescent="0.3">
      <c r="A45" t="s">
        <v>4</v>
      </c>
      <c r="B45" t="s">
        <v>11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4</v>
      </c>
      <c r="B46" t="s">
        <v>11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</row>
    <row r="47" spans="1:15" x14ac:dyDescent="0.3">
      <c r="A47" t="s">
        <v>4</v>
      </c>
      <c r="B47" t="s">
        <v>11</v>
      </c>
      <c r="C47">
        <v>0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</row>
    <row r="48" spans="1:15" x14ac:dyDescent="0.3">
      <c r="A48" t="s">
        <v>4</v>
      </c>
      <c r="B48" t="s">
        <v>11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</row>
    <row r="49" spans="1:15" x14ac:dyDescent="0.3">
      <c r="A49" t="s">
        <v>4</v>
      </c>
      <c r="B49" t="s">
        <v>11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</row>
    <row r="50" spans="1:15" x14ac:dyDescent="0.3">
      <c r="A50" t="s">
        <v>4</v>
      </c>
      <c r="B50" t="s">
        <v>11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4</v>
      </c>
      <c r="B51" t="s">
        <v>11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t="s">
        <v>4</v>
      </c>
      <c r="B52" t="s">
        <v>11</v>
      </c>
      <c r="C52">
        <v>0</v>
      </c>
      <c r="D52">
        <v>1</v>
      </c>
      <c r="E52">
        <v>1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</row>
    <row r="53" spans="1:15" x14ac:dyDescent="0.3">
      <c r="A53" t="s">
        <v>4</v>
      </c>
      <c r="B53" t="s">
        <v>11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1:15" x14ac:dyDescent="0.3">
      <c r="A54" t="s">
        <v>5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1</v>
      </c>
    </row>
    <row r="55" spans="1:15" x14ac:dyDescent="0.3">
      <c r="A55" t="s">
        <v>5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</row>
    <row r="56" spans="1:15" x14ac:dyDescent="0.3">
      <c r="A56" t="s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5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5</v>
      </c>
      <c r="C58">
        <v>1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0</v>
      </c>
    </row>
    <row r="59" spans="1:15" x14ac:dyDescent="0.3">
      <c r="A59" t="s">
        <v>5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1</v>
      </c>
    </row>
    <row r="60" spans="1:15" x14ac:dyDescent="0.3">
      <c r="A60" t="s">
        <v>5</v>
      </c>
      <c r="C60">
        <v>1</v>
      </c>
      <c r="D60">
        <v>0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</row>
    <row r="61" spans="1:15" x14ac:dyDescent="0.3">
      <c r="A61" t="s">
        <v>5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t="s">
        <v>5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t="s">
        <v>5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</row>
    <row r="65" spans="1:15" x14ac:dyDescent="0.3">
      <c r="A65" t="s">
        <v>5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</row>
    <row r="66" spans="1:15" x14ac:dyDescent="0.3">
      <c r="A66" t="s">
        <v>5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t="s">
        <v>5</v>
      </c>
      <c r="C67">
        <v>1</v>
      </c>
      <c r="D67">
        <v>0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5</v>
      </c>
      <c r="C68">
        <v>1</v>
      </c>
      <c r="D68">
        <v>1</v>
      </c>
      <c r="E68">
        <v>0</v>
      </c>
      <c r="F68">
        <v>0</v>
      </c>
      <c r="G68">
        <v>0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</row>
  </sheetData>
  <autoFilter ref="A1:O1" xr:uid="{111DA7EC-2FAB-47E9-84B1-B9C3FB97FF65}">
    <sortState xmlns:xlrd2="http://schemas.microsoft.com/office/spreadsheetml/2017/richdata2" ref="A2:O6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78D74-52AB-4B76-B680-D5C19B42CF10}">
  <dimension ref="A1:I24"/>
  <sheetViews>
    <sheetView workbookViewId="0">
      <selection activeCell="B5" sqref="B5:D5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20</v>
      </c>
      <c r="B3">
        <f>SUMIF('The Data'!B:B,"nomadic",nav_distractions_conflict)</f>
        <v>12</v>
      </c>
      <c r="C3">
        <f>SUMIF('The Data'!B:B,"integrated",nav_distractions_conflict)</f>
        <v>2</v>
      </c>
      <c r="D3">
        <f>SUM(B3:C3)</f>
        <v>14</v>
      </c>
      <c r="F3" t="s">
        <v>20</v>
      </c>
      <c r="G3">
        <f>(B3-B12)^2/B12</f>
        <v>0</v>
      </c>
      <c r="H3">
        <f>(C3-C12)^2/C12</f>
        <v>0</v>
      </c>
      <c r="I3">
        <f>SUM(G3:H3)</f>
        <v>0</v>
      </c>
    </row>
    <row r="5" spans="1:9" x14ac:dyDescent="0.3">
      <c r="B5">
        <f>SUM(B3)</f>
        <v>12</v>
      </c>
      <c r="C5">
        <f>SUM(C3)</f>
        <v>2</v>
      </c>
      <c r="D5">
        <f>SUM(D3)</f>
        <v>14</v>
      </c>
    </row>
    <row r="7" spans="1:9" x14ac:dyDescent="0.3">
      <c r="G7">
        <f>SUM(G3:G6)</f>
        <v>0</v>
      </c>
      <c r="H7">
        <f>SUM(H3:H6)</f>
        <v>0</v>
      </c>
      <c r="I7">
        <f>SUM(I3:I5)</f>
        <v>0</v>
      </c>
    </row>
    <row r="10" spans="1:9" x14ac:dyDescent="0.3">
      <c r="A10" s="1" t="s">
        <v>13</v>
      </c>
    </row>
    <row r="11" spans="1:9" x14ac:dyDescent="0.3">
      <c r="B11" t="s">
        <v>10</v>
      </c>
      <c r="C11" t="s">
        <v>11</v>
      </c>
    </row>
    <row r="12" spans="1:9" x14ac:dyDescent="0.3">
      <c r="A12" t="s">
        <v>20</v>
      </c>
      <c r="B12" s="3">
        <f>(D3*B5)/ftot</f>
        <v>12</v>
      </c>
      <c r="C12" s="3">
        <f>(D3*C$5)/ftot</f>
        <v>2</v>
      </c>
      <c r="D12" s="3">
        <f>SUM(B12:C12)</f>
        <v>14</v>
      </c>
    </row>
    <row r="13" spans="1:9" x14ac:dyDescent="0.3">
      <c r="B13" s="3"/>
      <c r="C13" s="3"/>
    </row>
    <row r="14" spans="1:9" x14ac:dyDescent="0.3">
      <c r="B14" s="3"/>
      <c r="C14" s="3"/>
    </row>
    <row r="15" spans="1:9" x14ac:dyDescent="0.3">
      <c r="B15" s="3"/>
      <c r="C15" s="3"/>
    </row>
    <row r="16" spans="1:9" x14ac:dyDescent="0.3">
      <c r="B16" s="3">
        <f>SUM(B12:B15)</f>
        <v>12</v>
      </c>
      <c r="C16" s="3">
        <f>SUM(C12:C15)</f>
        <v>2</v>
      </c>
      <c r="D16">
        <f t="shared" ref="D16" si="0">SUM(D12:D14)</f>
        <v>14</v>
      </c>
    </row>
    <row r="19" spans="1:2" x14ac:dyDescent="0.3">
      <c r="A19" s="4" t="s">
        <v>15</v>
      </c>
      <c r="B19" s="2">
        <f>I7</f>
        <v>0</v>
      </c>
    </row>
    <row r="20" spans="1:2" x14ac:dyDescent="0.3">
      <c r="A20" s="4" t="s">
        <v>16</v>
      </c>
      <c r="B20" s="2" t="e">
        <f>1-_xlfn.CHISQ.DIST(B19,(1-1)*(2-1),1)</f>
        <v>#NUM!</v>
      </c>
    </row>
    <row r="23" spans="1:2" x14ac:dyDescent="0.3">
      <c r="A23" t="s">
        <v>27</v>
      </c>
      <c r="B23" t="s">
        <v>31</v>
      </c>
    </row>
    <row r="24" spans="1:2" x14ac:dyDescent="0.3">
      <c r="A24" t="s">
        <v>28</v>
      </c>
      <c r="B24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4BA5-61BB-4076-86F3-238F15D0B165}">
  <dimension ref="A1:I22"/>
  <sheetViews>
    <sheetView workbookViewId="0">
      <selection activeCell="B3" sqref="B3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1</v>
      </c>
      <c r="B3">
        <f>SUMIF('The Data'!B:B,"nomadic",'The Data'!C:C)</f>
        <v>17</v>
      </c>
      <c r="C3">
        <f>SUMIF('The Data'!B:B,"integrated",'The Data'!C:C)</f>
        <v>5</v>
      </c>
      <c r="D3">
        <f>SUM(B3:C3)</f>
        <v>22</v>
      </c>
      <c r="F3" t="s">
        <v>1</v>
      </c>
      <c r="G3">
        <f>(B3-B11)^2/B11</f>
        <v>0.49612403100775171</v>
      </c>
      <c r="H3">
        <f>(C3-C11)^2/C11</f>
        <v>0.92753623188405809</v>
      </c>
      <c r="I3">
        <f>SUM(G3:H3)</f>
        <v>1.4236602628918098</v>
      </c>
    </row>
    <row r="4" spans="1:9" x14ac:dyDescent="0.3">
      <c r="A4" t="s">
        <v>2</v>
      </c>
      <c r="B4">
        <f>SUMIF('The Data'!B:B,"nomadic",'The Data'!D:D)</f>
        <v>12</v>
      </c>
      <c r="C4">
        <f>SUMIF('The Data'!B:B,"integrated",'The Data'!D:D)</f>
        <v>9</v>
      </c>
      <c r="D4">
        <f t="shared" ref="D4:D5" si="0">SUM(B4:C4)</f>
        <v>21</v>
      </c>
      <c r="F4" t="s">
        <v>2</v>
      </c>
      <c r="G4">
        <f t="shared" ref="G4:H5" si="1">(B4-B12)^2/B12</f>
        <v>0.20673512533977645</v>
      </c>
      <c r="H4">
        <f t="shared" si="1"/>
        <v>0.38650479954827771</v>
      </c>
      <c r="I4">
        <f t="shared" ref="I4:I5" si="2">SUM(G4:H4)</f>
        <v>0.59323992488805422</v>
      </c>
    </row>
    <row r="5" spans="1:9" x14ac:dyDescent="0.3">
      <c r="A5" t="s">
        <v>3</v>
      </c>
      <c r="B5">
        <f>SUMIF('The Data'!B:B,"nomadic",'The Data'!E:E)</f>
        <v>14</v>
      </c>
      <c r="C5">
        <f>SUMIF('The Data'!B:B,"integrated",'The Data'!D:D)</f>
        <v>9</v>
      </c>
      <c r="D5">
        <f t="shared" si="0"/>
        <v>23</v>
      </c>
      <c r="F5" t="s">
        <v>3</v>
      </c>
      <c r="G5">
        <f t="shared" si="1"/>
        <v>6.4727150166988337E-2</v>
      </c>
      <c r="H5">
        <f>(C5-C13)^2/C13</f>
        <v>0.12101162857306515</v>
      </c>
      <c r="I5">
        <f t="shared" si="2"/>
        <v>0.18573877874005348</v>
      </c>
    </row>
    <row r="6" spans="1:9" x14ac:dyDescent="0.3">
      <c r="B6">
        <f>SUM(B3:B5)</f>
        <v>43</v>
      </c>
      <c r="C6">
        <f t="shared" ref="C6:D6" si="3">SUM(C3:C5)</f>
        <v>23</v>
      </c>
      <c r="D6">
        <f t="shared" si="3"/>
        <v>66</v>
      </c>
      <c r="G6">
        <f>SUM(G3:G5)</f>
        <v>0.76758630651451654</v>
      </c>
      <c r="H6">
        <f>SUM(H3:H5)</f>
        <v>1.435052660005401</v>
      </c>
      <c r="I6">
        <f>SUM(I3:I5)</f>
        <v>2.2026389665199178</v>
      </c>
    </row>
    <row r="9" spans="1:9" x14ac:dyDescent="0.3">
      <c r="A9" s="1" t="s">
        <v>13</v>
      </c>
    </row>
    <row r="10" spans="1:9" x14ac:dyDescent="0.3">
      <c r="B10" t="s">
        <v>10</v>
      </c>
      <c r="C10" t="s">
        <v>11</v>
      </c>
    </row>
    <row r="11" spans="1:9" x14ac:dyDescent="0.3">
      <c r="A11" t="s">
        <v>1</v>
      </c>
      <c r="B11" s="3">
        <f>(D3*B6)/ftot</f>
        <v>14.333333333333334</v>
      </c>
      <c r="C11" s="3">
        <f>(D3*C$6)/ftot</f>
        <v>7.666666666666667</v>
      </c>
      <c r="D11">
        <f>SUM(B11:C11)</f>
        <v>22</v>
      </c>
    </row>
    <row r="12" spans="1:9" x14ac:dyDescent="0.3">
      <c r="A12" t="s">
        <v>2</v>
      </c>
      <c r="B12" s="3">
        <f>(D4*B6)/ftot</f>
        <v>13.681818181818182</v>
      </c>
      <c r="C12" s="3">
        <f>(D4*C$6)/ftot</f>
        <v>7.3181818181818183</v>
      </c>
      <c r="D12">
        <f t="shared" ref="D12:D13" si="4">SUM(B12:C12)</f>
        <v>21</v>
      </c>
    </row>
    <row r="13" spans="1:9" x14ac:dyDescent="0.3">
      <c r="A13" t="s">
        <v>3</v>
      </c>
      <c r="B13" s="3">
        <f>(D5*B6)/ftot</f>
        <v>14.984848484848484</v>
      </c>
      <c r="C13" s="3">
        <f>(D5*C$6)/ftot</f>
        <v>8.0151515151515156</v>
      </c>
      <c r="D13">
        <f t="shared" si="4"/>
        <v>23</v>
      </c>
    </row>
    <row r="14" spans="1:9" x14ac:dyDescent="0.3">
      <c r="B14">
        <f>SUM(B11:B13)</f>
        <v>43</v>
      </c>
      <c r="C14">
        <f t="shared" ref="C14:D14" si="5">SUM(C11:C13)</f>
        <v>23</v>
      </c>
      <c r="D14">
        <f t="shared" si="5"/>
        <v>66</v>
      </c>
    </row>
    <row r="17" spans="1:2" x14ac:dyDescent="0.3">
      <c r="A17" s="4" t="s">
        <v>15</v>
      </c>
      <c r="B17" s="2">
        <f>I6</f>
        <v>2.2026389665199178</v>
      </c>
    </row>
    <row r="18" spans="1:2" x14ac:dyDescent="0.3">
      <c r="A18" s="4" t="s">
        <v>16</v>
      </c>
      <c r="B18" s="2">
        <f>1-_xlfn.CHISQ.DIST(B17,(3-1)*(2-1),1)</f>
        <v>0.33243215551829075</v>
      </c>
    </row>
    <row r="21" spans="1:2" x14ac:dyDescent="0.3">
      <c r="A21" t="s">
        <v>27</v>
      </c>
      <c r="B21" t="s">
        <v>31</v>
      </c>
    </row>
    <row r="22" spans="1:2" x14ac:dyDescent="0.3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C39B-B45D-4A3D-895E-A399FF867E18}">
  <dimension ref="A1:I22"/>
  <sheetViews>
    <sheetView workbookViewId="0">
      <selection activeCell="B3" sqref="B3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1</v>
      </c>
      <c r="B3">
        <v>17</v>
      </c>
      <c r="C3">
        <v>5</v>
      </c>
      <c r="D3">
        <v>22</v>
      </c>
      <c r="F3" t="s">
        <v>1</v>
      </c>
      <c r="G3">
        <v>0.49612403100775171</v>
      </c>
      <c r="H3">
        <v>0.92753623188405809</v>
      </c>
      <c r="I3">
        <v>1.4236602628918098</v>
      </c>
    </row>
    <row r="4" spans="1:9" x14ac:dyDescent="0.3">
      <c r="A4" t="s">
        <v>2</v>
      </c>
      <c r="B4">
        <v>12</v>
      </c>
      <c r="C4">
        <v>9</v>
      </c>
      <c r="D4">
        <v>21</v>
      </c>
      <c r="F4" t="s">
        <v>2</v>
      </c>
      <c r="G4">
        <v>0.20673512533977645</v>
      </c>
      <c r="H4">
        <v>0.38650479954827771</v>
      </c>
      <c r="I4">
        <v>0.59323992488805422</v>
      </c>
    </row>
    <row r="5" spans="1:9" x14ac:dyDescent="0.3">
      <c r="A5" t="s">
        <v>3</v>
      </c>
      <c r="B5">
        <v>14</v>
      </c>
      <c r="C5">
        <v>9</v>
      </c>
      <c r="D5">
        <v>23</v>
      </c>
      <c r="F5" t="s">
        <v>3</v>
      </c>
      <c r="G5">
        <v>6.4727150166988337E-2</v>
      </c>
      <c r="H5">
        <v>0.12101162857306515</v>
      </c>
      <c r="I5">
        <v>0.18573877874005348</v>
      </c>
    </row>
    <row r="6" spans="1:9" x14ac:dyDescent="0.3">
      <c r="B6">
        <v>43</v>
      </c>
      <c r="C6">
        <v>23</v>
      </c>
      <c r="D6">
        <v>66</v>
      </c>
      <c r="G6">
        <v>0.76758630651451654</v>
      </c>
      <c r="H6">
        <v>1.435052660005401</v>
      </c>
      <c r="I6">
        <v>2.2026389665199178</v>
      </c>
    </row>
    <row r="9" spans="1:9" x14ac:dyDescent="0.3">
      <c r="A9" s="1" t="s">
        <v>13</v>
      </c>
    </row>
    <row r="10" spans="1:9" x14ac:dyDescent="0.3">
      <c r="B10" t="s">
        <v>10</v>
      </c>
      <c r="C10" t="s">
        <v>11</v>
      </c>
    </row>
    <row r="11" spans="1:9" x14ac:dyDescent="0.3">
      <c r="A11" t="s">
        <v>1</v>
      </c>
      <c r="B11" s="3">
        <v>14.333333333333334</v>
      </c>
      <c r="C11" s="3">
        <v>7.666666666666667</v>
      </c>
      <c r="D11">
        <v>22</v>
      </c>
    </row>
    <row r="12" spans="1:9" x14ac:dyDescent="0.3">
      <c r="A12" t="s">
        <v>2</v>
      </c>
      <c r="B12" s="3">
        <v>13.681818181818182</v>
      </c>
      <c r="C12" s="3">
        <v>7.3181818181818183</v>
      </c>
      <c r="D12">
        <v>21</v>
      </c>
    </row>
    <row r="13" spans="1:9" x14ac:dyDescent="0.3">
      <c r="A13" t="s">
        <v>3</v>
      </c>
      <c r="B13" s="3">
        <v>14.984848484848484</v>
      </c>
      <c r="C13" s="3">
        <v>8.0151515151515156</v>
      </c>
      <c r="D13">
        <v>23</v>
      </c>
    </row>
    <row r="14" spans="1:9" x14ac:dyDescent="0.3">
      <c r="B14">
        <v>43</v>
      </c>
      <c r="C14">
        <v>23</v>
      </c>
      <c r="D14">
        <v>66</v>
      </c>
    </row>
    <row r="17" spans="1:2" x14ac:dyDescent="0.3">
      <c r="A17" s="4" t="s">
        <v>15</v>
      </c>
      <c r="B17" s="2">
        <v>2.2026389665199178</v>
      </c>
    </row>
    <row r="18" spans="1:2" x14ac:dyDescent="0.3">
      <c r="A18" s="4" t="s">
        <v>16</v>
      </c>
      <c r="B18" s="2">
        <v>0.33243215551829075</v>
      </c>
    </row>
    <row r="21" spans="1:2" x14ac:dyDescent="0.3">
      <c r="A21" t="s">
        <v>27</v>
      </c>
      <c r="B21" t="s">
        <v>30</v>
      </c>
    </row>
    <row r="22" spans="1:2" x14ac:dyDescent="0.3">
      <c r="A22" t="s">
        <v>28</v>
      </c>
      <c r="B22" t="s">
        <v>29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80F3-8188-4B10-B270-16F3DE6F0883}">
  <dimension ref="A1:I22"/>
  <sheetViews>
    <sheetView workbookViewId="0">
      <selection activeCell="B18" sqref="B18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1</v>
      </c>
      <c r="B3">
        <v>17</v>
      </c>
      <c r="C3">
        <v>14</v>
      </c>
      <c r="D3">
        <v>31</v>
      </c>
      <c r="F3" t="s">
        <v>1</v>
      </c>
      <c r="G3">
        <v>2.8673835125447825E-3</v>
      </c>
      <c r="H3">
        <v>3.584229390680978E-3</v>
      </c>
      <c r="I3">
        <v>6.4516129032257605E-3</v>
      </c>
    </row>
    <row r="4" spans="1:9" x14ac:dyDescent="0.3">
      <c r="A4" t="s">
        <v>2</v>
      </c>
      <c r="B4">
        <v>14</v>
      </c>
      <c r="C4">
        <v>11</v>
      </c>
      <c r="D4">
        <v>25</v>
      </c>
      <c r="F4" t="s">
        <v>2</v>
      </c>
      <c r="G4">
        <v>8.8888888888888253E-4</v>
      </c>
      <c r="H4">
        <v>1.1111111111111033E-3</v>
      </c>
      <c r="I4">
        <v>1.9999999999999857E-3</v>
      </c>
    </row>
    <row r="5" spans="1:9" x14ac:dyDescent="0.3">
      <c r="A5" t="s">
        <v>3</v>
      </c>
      <c r="B5">
        <v>14</v>
      </c>
      <c r="C5">
        <v>11</v>
      </c>
      <c r="D5">
        <v>25</v>
      </c>
      <c r="F5" t="s">
        <v>3</v>
      </c>
      <c r="G5">
        <v>8.8888888888888253E-4</v>
      </c>
      <c r="H5">
        <v>1.1111111111111033E-3</v>
      </c>
      <c r="I5">
        <v>1.9999999999999857E-3</v>
      </c>
    </row>
    <row r="6" spans="1:9" x14ac:dyDescent="0.3">
      <c r="B6">
        <v>45</v>
      </c>
      <c r="C6">
        <v>36</v>
      </c>
      <c r="D6">
        <v>81</v>
      </c>
      <c r="G6">
        <v>4.6451612903225473E-3</v>
      </c>
      <c r="H6">
        <v>5.8064516129031846E-3</v>
      </c>
      <c r="I6">
        <v>1.0451612903225733E-2</v>
      </c>
    </row>
    <row r="9" spans="1:9" x14ac:dyDescent="0.3">
      <c r="A9" s="1" t="s">
        <v>13</v>
      </c>
    </row>
    <row r="10" spans="1:9" x14ac:dyDescent="0.3">
      <c r="B10" t="s">
        <v>10</v>
      </c>
      <c r="C10" t="s">
        <v>11</v>
      </c>
    </row>
    <row r="11" spans="1:9" x14ac:dyDescent="0.3">
      <c r="A11" t="s">
        <v>1</v>
      </c>
      <c r="B11" s="3">
        <v>17.222222222222221</v>
      </c>
      <c r="C11" s="3">
        <v>13.777777777777779</v>
      </c>
      <c r="D11">
        <v>31</v>
      </c>
    </row>
    <row r="12" spans="1:9" x14ac:dyDescent="0.3">
      <c r="A12" t="s">
        <v>2</v>
      </c>
      <c r="B12" s="3">
        <v>13.888888888888889</v>
      </c>
      <c r="C12" s="3">
        <v>11.111111111111111</v>
      </c>
      <c r="D12">
        <v>25</v>
      </c>
    </row>
    <row r="13" spans="1:9" x14ac:dyDescent="0.3">
      <c r="A13" t="s">
        <v>3</v>
      </c>
      <c r="B13" s="3">
        <v>13.888888888888889</v>
      </c>
      <c r="C13" s="3">
        <v>11.111111111111111</v>
      </c>
      <c r="D13">
        <v>25</v>
      </c>
    </row>
    <row r="14" spans="1:9" x14ac:dyDescent="0.3">
      <c r="B14">
        <v>45</v>
      </c>
      <c r="C14">
        <v>36</v>
      </c>
      <c r="D14">
        <v>81</v>
      </c>
    </row>
    <row r="17" spans="1:2" x14ac:dyDescent="0.3">
      <c r="A17" s="4" t="s">
        <v>15</v>
      </c>
      <c r="B17" s="2">
        <v>1.0451612903225733E-2</v>
      </c>
    </row>
    <row r="18" spans="1:2" x14ac:dyDescent="0.3">
      <c r="A18" s="4" t="s">
        <v>16</v>
      </c>
      <c r="B18" s="2">
        <v>0.9947878243206596</v>
      </c>
    </row>
    <row r="21" spans="1:2" x14ac:dyDescent="0.3">
      <c r="A21" t="s">
        <v>27</v>
      </c>
      <c r="B21" t="s">
        <v>31</v>
      </c>
    </row>
    <row r="22" spans="1:2" x14ac:dyDescent="0.3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3AB3-A5C0-463D-820D-B6E7604581E4}">
  <dimension ref="A1:I22"/>
  <sheetViews>
    <sheetView workbookViewId="0">
      <selection activeCell="D16" sqref="D16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20</v>
      </c>
      <c r="B3">
        <v>4</v>
      </c>
      <c r="C3">
        <v>8</v>
      </c>
      <c r="D3">
        <v>12</v>
      </c>
      <c r="F3" t="s">
        <v>20</v>
      </c>
      <c r="G3">
        <v>0.66666666666666663</v>
      </c>
      <c r="H3">
        <v>0.66666666666666663</v>
      </c>
      <c r="I3">
        <v>1.3333333333333333</v>
      </c>
    </row>
    <row r="4" spans="1:9" x14ac:dyDescent="0.3">
      <c r="A4" t="s">
        <v>21</v>
      </c>
      <c r="B4">
        <v>6</v>
      </c>
      <c r="C4">
        <v>5</v>
      </c>
      <c r="D4">
        <v>11</v>
      </c>
      <c r="F4" t="s">
        <v>21</v>
      </c>
      <c r="G4">
        <v>4.5454545454545456E-2</v>
      </c>
      <c r="H4">
        <v>4.5454545454545456E-2</v>
      </c>
      <c r="I4">
        <v>9.0909090909090912E-2</v>
      </c>
    </row>
    <row r="5" spans="1:9" x14ac:dyDescent="0.3">
      <c r="A5" t="s">
        <v>22</v>
      </c>
      <c r="B5">
        <v>6</v>
      </c>
      <c r="C5">
        <v>3</v>
      </c>
      <c r="D5">
        <v>9</v>
      </c>
      <c r="F5" t="s">
        <v>22</v>
      </c>
      <c r="G5">
        <v>0.5</v>
      </c>
      <c r="H5">
        <v>0.5</v>
      </c>
      <c r="I5">
        <v>1</v>
      </c>
    </row>
    <row r="6" spans="1:9" x14ac:dyDescent="0.3">
      <c r="B6">
        <v>16</v>
      </c>
      <c r="C6">
        <v>16</v>
      </c>
      <c r="D6">
        <v>32</v>
      </c>
      <c r="G6">
        <v>1.2121212121212119</v>
      </c>
      <c r="H6">
        <v>1.2121212121212119</v>
      </c>
      <c r="I6">
        <v>2.4242424242424239</v>
      </c>
    </row>
    <row r="9" spans="1:9" x14ac:dyDescent="0.3">
      <c r="A9" s="1" t="s">
        <v>13</v>
      </c>
    </row>
    <row r="10" spans="1:9" x14ac:dyDescent="0.3">
      <c r="B10" t="s">
        <v>10</v>
      </c>
      <c r="C10" t="s">
        <v>11</v>
      </c>
    </row>
    <row r="11" spans="1:9" x14ac:dyDescent="0.3">
      <c r="A11" t="s">
        <v>20</v>
      </c>
      <c r="B11" s="3">
        <v>6</v>
      </c>
      <c r="C11" s="3">
        <v>6</v>
      </c>
      <c r="D11">
        <v>12</v>
      </c>
    </row>
    <row r="12" spans="1:9" x14ac:dyDescent="0.3">
      <c r="A12" t="s">
        <v>21</v>
      </c>
      <c r="B12" s="3">
        <v>5.5</v>
      </c>
      <c r="C12" s="3">
        <v>5.5</v>
      </c>
      <c r="D12">
        <v>11</v>
      </c>
    </row>
    <row r="13" spans="1:9" x14ac:dyDescent="0.3">
      <c r="A13" t="s">
        <v>22</v>
      </c>
      <c r="B13" s="3">
        <v>4.5</v>
      </c>
      <c r="C13" s="3">
        <v>4.5</v>
      </c>
      <c r="D13">
        <v>9</v>
      </c>
    </row>
    <row r="14" spans="1:9" x14ac:dyDescent="0.3">
      <c r="B14">
        <v>16</v>
      </c>
      <c r="C14">
        <v>16</v>
      </c>
      <c r="D14">
        <v>32</v>
      </c>
    </row>
    <row r="17" spans="1:2" x14ac:dyDescent="0.3">
      <c r="A17" s="4" t="s">
        <v>15</v>
      </c>
      <c r="B17" s="2">
        <v>2.4242424242424239</v>
      </c>
    </row>
    <row r="18" spans="1:2" x14ac:dyDescent="0.3">
      <c r="A18" s="4" t="s">
        <v>16</v>
      </c>
      <c r="B18" s="2">
        <v>0.29756541014756543</v>
      </c>
    </row>
    <row r="21" spans="1:2" x14ac:dyDescent="0.3">
      <c r="A21" t="s">
        <v>27</v>
      </c>
      <c r="B21" t="s">
        <v>31</v>
      </c>
    </row>
    <row r="22" spans="1:2" x14ac:dyDescent="0.3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825-FB7A-49B7-9BE8-4AFD05391614}">
  <dimension ref="A1:I22"/>
  <sheetViews>
    <sheetView tabSelected="1" workbookViewId="0">
      <selection activeCell="B4" sqref="B4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23</v>
      </c>
      <c r="B3">
        <v>7</v>
      </c>
      <c r="C3">
        <v>8</v>
      </c>
      <c r="D3">
        <v>15</v>
      </c>
      <c r="F3" t="s">
        <v>1</v>
      </c>
      <c r="G3">
        <v>0.15144144144144159</v>
      </c>
      <c r="H3">
        <v>0.17816640169581341</v>
      </c>
      <c r="I3">
        <v>0.329607843137255</v>
      </c>
    </row>
    <row r="4" spans="1:9" x14ac:dyDescent="0.3">
      <c r="A4" t="s">
        <v>24</v>
      </c>
      <c r="B4">
        <v>6</v>
      </c>
      <c r="C4">
        <v>7</v>
      </c>
      <c r="D4">
        <v>13</v>
      </c>
      <c r="F4" t="s">
        <v>2</v>
      </c>
      <c r="G4">
        <v>0.15010395010395014</v>
      </c>
      <c r="H4">
        <v>0.17659288247523547</v>
      </c>
      <c r="I4">
        <v>0.32669683257918558</v>
      </c>
    </row>
    <row r="5" spans="1:9" x14ac:dyDescent="0.3">
      <c r="A5" t="s">
        <v>19</v>
      </c>
      <c r="B5">
        <v>7</v>
      </c>
      <c r="C5">
        <v>2</v>
      </c>
      <c r="D5">
        <v>9</v>
      </c>
      <c r="F5" t="s">
        <v>3</v>
      </c>
      <c r="G5">
        <v>0.93708708708708699</v>
      </c>
      <c r="H5">
        <v>1.1024553965730435</v>
      </c>
      <c r="I5">
        <v>2.0395424836601306</v>
      </c>
    </row>
    <row r="6" spans="1:9" x14ac:dyDescent="0.3">
      <c r="B6">
        <v>20</v>
      </c>
      <c r="C6">
        <v>17</v>
      </c>
      <c r="D6">
        <v>37</v>
      </c>
      <c r="G6">
        <v>1.2386324786324787</v>
      </c>
      <c r="H6">
        <v>1.4572146807440922</v>
      </c>
      <c r="I6">
        <v>2.6958471593765712</v>
      </c>
    </row>
    <row r="9" spans="1:9" x14ac:dyDescent="0.3">
      <c r="A9" s="1" t="s">
        <v>13</v>
      </c>
    </row>
    <row r="10" spans="1:9" x14ac:dyDescent="0.3">
      <c r="B10" t="s">
        <v>10</v>
      </c>
      <c r="C10" t="s">
        <v>11</v>
      </c>
    </row>
    <row r="11" spans="1:9" x14ac:dyDescent="0.3">
      <c r="A11" t="s">
        <v>20</v>
      </c>
      <c r="B11" s="3">
        <v>8.1081081081081088</v>
      </c>
      <c r="C11" s="3">
        <v>6.8918918918918921</v>
      </c>
      <c r="D11">
        <v>15</v>
      </c>
    </row>
    <row r="12" spans="1:9" x14ac:dyDescent="0.3">
      <c r="A12" t="s">
        <v>21</v>
      </c>
      <c r="B12" s="3">
        <v>7.0270270270270272</v>
      </c>
      <c r="C12" s="3">
        <v>5.9729729729729728</v>
      </c>
      <c r="D12">
        <v>13</v>
      </c>
    </row>
    <row r="13" spans="1:9" x14ac:dyDescent="0.3">
      <c r="A13" t="s">
        <v>22</v>
      </c>
      <c r="B13" s="3">
        <v>4.8648648648648649</v>
      </c>
      <c r="C13" s="3">
        <v>4.1351351351351351</v>
      </c>
      <c r="D13">
        <v>9</v>
      </c>
    </row>
    <row r="14" spans="1:9" x14ac:dyDescent="0.3">
      <c r="B14">
        <v>20</v>
      </c>
      <c r="C14">
        <v>17</v>
      </c>
      <c r="D14">
        <v>37</v>
      </c>
    </row>
    <row r="17" spans="1:2" x14ac:dyDescent="0.3">
      <c r="A17" s="4" t="s">
        <v>15</v>
      </c>
      <c r="B17" s="2">
        <v>2.6958471593765712</v>
      </c>
    </row>
    <row r="18" spans="1:2" x14ac:dyDescent="0.3">
      <c r="A18" s="4" t="s">
        <v>16</v>
      </c>
      <c r="B18" s="2">
        <v>0.25977911163567524</v>
      </c>
    </row>
    <row r="21" spans="1:2" x14ac:dyDescent="0.3">
      <c r="A21" t="s">
        <v>27</v>
      </c>
      <c r="B21" t="s">
        <v>31</v>
      </c>
    </row>
    <row r="22" spans="1:2" x14ac:dyDescent="0.3">
      <c r="A22" t="s">
        <v>28</v>
      </c>
      <c r="B22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8964-3B33-4D2D-8967-4ECFBBD076A0}">
  <dimension ref="A1:I24"/>
  <sheetViews>
    <sheetView workbookViewId="0">
      <selection activeCell="B20" sqref="B20"/>
    </sheetView>
  </sheetViews>
  <sheetFormatPr defaultRowHeight="14.4" x14ac:dyDescent="0.3"/>
  <cols>
    <col min="1" max="1" width="35.6640625" customWidth="1"/>
    <col min="2" max="4" width="21.6640625" customWidth="1"/>
    <col min="5" max="5" width="2.5546875" customWidth="1"/>
    <col min="6" max="6" width="35.6640625" customWidth="1"/>
    <col min="7" max="9" width="21.6640625" customWidth="1"/>
  </cols>
  <sheetData>
    <row r="1" spans="1:9" x14ac:dyDescent="0.3">
      <c r="A1" s="1" t="s">
        <v>12</v>
      </c>
      <c r="F1" s="1" t="s">
        <v>14</v>
      </c>
    </row>
    <row r="2" spans="1:9" x14ac:dyDescent="0.3">
      <c r="B2" t="s">
        <v>10</v>
      </c>
      <c r="C2" t="s">
        <v>11</v>
      </c>
      <c r="G2" t="s">
        <v>10</v>
      </c>
      <c r="H2" t="s">
        <v>11</v>
      </c>
    </row>
    <row r="3" spans="1:9" x14ac:dyDescent="0.3">
      <c r="A3" t="s">
        <v>23</v>
      </c>
      <c r="B3">
        <f>SUMIF('The Data'!B:B,"nomadic",nav_distractions_traffic_notifications)</f>
        <v>7</v>
      </c>
      <c r="C3">
        <f>SUMIF('The Data'!B:B,"integrated",nav_distractions_traffic_notifications)</f>
        <v>4</v>
      </c>
      <c r="D3">
        <f>SUM(B3:C3)</f>
        <v>11</v>
      </c>
      <c r="F3" t="str">
        <f>A3</f>
        <v>nav_distractions_traffic_notifications</v>
      </c>
      <c r="G3">
        <f t="shared" ref="G3:H6" si="0">(B3-B12)^2/B12</f>
        <v>0.16178451178451195</v>
      </c>
      <c r="H3">
        <f t="shared" si="0"/>
        <v>0.16835016835016844</v>
      </c>
      <c r="I3">
        <f>SUM(G3:H3)</f>
        <v>0.33013468013468039</v>
      </c>
    </row>
    <row r="4" spans="1:9" x14ac:dyDescent="0.3">
      <c r="A4" t="s">
        <v>24</v>
      </c>
      <c r="B4">
        <f>SUMIF('The Data'!B:B,"nomadic",nav_distractions_route_changes)</f>
        <v>6</v>
      </c>
      <c r="C4">
        <f>SUMIF('The Data'!B:B,"integrated",nav_distractions_route_changes)</f>
        <v>2</v>
      </c>
      <c r="D4">
        <f t="shared" ref="D4:D6" si="1">SUM(B4:C4)</f>
        <v>8</v>
      </c>
      <c r="F4" t="str">
        <f t="shared" ref="F4:F6" si="2">A4</f>
        <v>nav_distractions_route_changes</v>
      </c>
      <c r="G4">
        <f t="shared" si="0"/>
        <v>9.259259259259342E-4</v>
      </c>
      <c r="H4">
        <f t="shared" si="0"/>
        <v>5.7870370370370329E-2</v>
      </c>
      <c r="I4">
        <f t="shared" ref="I4:I6" si="3">SUM(G4:H4)</f>
        <v>5.8796296296296263E-2</v>
      </c>
    </row>
    <row r="5" spans="1:9" x14ac:dyDescent="0.3">
      <c r="A5" t="s">
        <v>25</v>
      </c>
      <c r="B5">
        <f>SUMIF('The Data'!B:B,"nomadic",nav_distractions_navigation_failure)</f>
        <v>6</v>
      </c>
      <c r="C5">
        <f>SUMIF('The Data'!B:B,"integrated",nav_distractions_navigation_failure)</f>
        <v>2</v>
      </c>
      <c r="D5">
        <f t="shared" si="1"/>
        <v>8</v>
      </c>
      <c r="F5" t="str">
        <f t="shared" si="2"/>
        <v>nav_distractions_navigation_failure</v>
      </c>
      <c r="G5">
        <f t="shared" si="0"/>
        <v>9.259259259259342E-4</v>
      </c>
      <c r="H5">
        <f t="shared" si="0"/>
        <v>5.7870370370370329E-2</v>
      </c>
      <c r="I5">
        <f t="shared" si="3"/>
        <v>5.8796296296296263E-2</v>
      </c>
    </row>
    <row r="6" spans="1:9" x14ac:dyDescent="0.3">
      <c r="A6" t="s">
        <v>26</v>
      </c>
      <c r="B6">
        <f>SUMIF('The Data'!B:B,"nomadic",nav_distractions_traffic_camera)</f>
        <v>1</v>
      </c>
      <c r="C6">
        <f>SUMIF('The Data'!B:B,"integrated",nav_distractions_traffic_camera)</f>
        <v>0</v>
      </c>
      <c r="D6">
        <f t="shared" si="1"/>
        <v>1</v>
      </c>
      <c r="F6" t="str">
        <f t="shared" si="2"/>
        <v>nav_distractions_traffic_camera</v>
      </c>
      <c r="G6">
        <f t="shared" si="0"/>
        <v>9.0740740740740775E-2</v>
      </c>
      <c r="H6">
        <f t="shared" si="0"/>
        <v>0.29629629629629628</v>
      </c>
      <c r="I6">
        <f t="shared" si="3"/>
        <v>0.38703703703703707</v>
      </c>
    </row>
    <row r="7" spans="1:9" x14ac:dyDescent="0.3">
      <c r="B7">
        <f>SUM(B3:B6)</f>
        <v>20</v>
      </c>
      <c r="C7">
        <f>SUM(C3:C6)</f>
        <v>8</v>
      </c>
      <c r="D7">
        <f t="shared" ref="D7" si="4">SUM(D3:D5)</f>
        <v>27</v>
      </c>
      <c r="G7">
        <f>SUM(G3:G6)</f>
        <v>0.25437710437710459</v>
      </c>
      <c r="H7">
        <f>SUM(H3:H6)</f>
        <v>0.58038720538720545</v>
      </c>
      <c r="I7">
        <f>SUM(I3:I5)</f>
        <v>0.44772727272727286</v>
      </c>
    </row>
    <row r="10" spans="1:9" x14ac:dyDescent="0.3">
      <c r="A10" s="1" t="s">
        <v>13</v>
      </c>
    </row>
    <row r="11" spans="1:9" x14ac:dyDescent="0.3">
      <c r="B11" t="s">
        <v>10</v>
      </c>
      <c r="C11" t="s">
        <v>11</v>
      </c>
    </row>
    <row r="12" spans="1:9" x14ac:dyDescent="0.3">
      <c r="A12" t="str">
        <f>A3</f>
        <v>nav_distractions_traffic_notifications</v>
      </c>
      <c r="B12" s="3">
        <f>(D3*B7)/ftot</f>
        <v>8.1481481481481488</v>
      </c>
      <c r="C12" s="3">
        <f>(D3*C$7)/ftot</f>
        <v>3.2592592592592591</v>
      </c>
      <c r="D12">
        <f>SUM(B12:C12)</f>
        <v>11.407407407407408</v>
      </c>
    </row>
    <row r="13" spans="1:9" x14ac:dyDescent="0.3">
      <c r="A13" t="str">
        <f t="shared" ref="A13:A15" si="5">A4</f>
        <v>nav_distractions_route_changes</v>
      </c>
      <c r="B13" s="3">
        <f>(D4*B7)/ftot</f>
        <v>5.9259259259259256</v>
      </c>
      <c r="C13" s="3">
        <f>(D4*C$7)/ftot</f>
        <v>2.3703703703703702</v>
      </c>
      <c r="D13">
        <f t="shared" ref="D13:D15" si="6">SUM(B13:C13)</f>
        <v>8.2962962962962958</v>
      </c>
    </row>
    <row r="14" spans="1:9" x14ac:dyDescent="0.3">
      <c r="A14" t="str">
        <f t="shared" si="5"/>
        <v>nav_distractions_navigation_failure</v>
      </c>
      <c r="B14" s="3">
        <f>(D5*B7)/ftot</f>
        <v>5.9259259259259256</v>
      </c>
      <c r="C14" s="3">
        <f>(D5*C$7)/ftot</f>
        <v>2.3703703703703702</v>
      </c>
      <c r="D14">
        <f t="shared" si="6"/>
        <v>8.2962962962962958</v>
      </c>
    </row>
    <row r="15" spans="1:9" x14ac:dyDescent="0.3">
      <c r="A15" t="str">
        <f t="shared" si="5"/>
        <v>nav_distractions_traffic_camera</v>
      </c>
      <c r="B15" s="3">
        <f>(D6*B7)/ftot</f>
        <v>0.7407407407407407</v>
      </c>
      <c r="C15" s="3">
        <f>(D6*C$7)/ftot</f>
        <v>0.29629629629629628</v>
      </c>
      <c r="D15">
        <f t="shared" si="6"/>
        <v>1.037037037037037</v>
      </c>
    </row>
    <row r="16" spans="1:9" x14ac:dyDescent="0.3">
      <c r="B16" s="3">
        <f>SUM(B12:B15)</f>
        <v>20.74074074074074</v>
      </c>
      <c r="C16" s="3">
        <f>SUM(C12:C15)</f>
        <v>8.2962962962962958</v>
      </c>
      <c r="D16">
        <f t="shared" ref="D16" si="7">SUM(D12:D14)</f>
        <v>28</v>
      </c>
    </row>
    <row r="19" spans="1:2" x14ac:dyDescent="0.3">
      <c r="A19" s="4" t="s">
        <v>15</v>
      </c>
      <c r="B19" s="2">
        <f>I7</f>
        <v>0.44772727272727286</v>
      </c>
    </row>
    <row r="20" spans="1:2" x14ac:dyDescent="0.3">
      <c r="A20" s="4" t="s">
        <v>16</v>
      </c>
      <c r="B20" s="2">
        <f>1-_xlfn.CHISQ.DIST(B19,(4-1)*(2-1),1)</f>
        <v>0.93021590594827774</v>
      </c>
    </row>
    <row r="23" spans="1:2" x14ac:dyDescent="0.3">
      <c r="A23" t="s">
        <v>27</v>
      </c>
      <c r="B23" t="s">
        <v>31</v>
      </c>
    </row>
    <row r="24" spans="1:2" x14ac:dyDescent="0.3">
      <c r="A24" t="s">
        <v>28</v>
      </c>
      <c r="B24" t="s">
        <v>32</v>
      </c>
    </row>
  </sheetData>
  <pageMargins left="0.7" right="0.7" top="0.75" bottom="0.75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9F4F6ABB567045B93F1D0C638A57F9" ma:contentTypeVersion="13" ma:contentTypeDescription="Een nieuw document maken." ma:contentTypeScope="" ma:versionID="d068a515c1ed1831a1655483f43bd136">
  <xsd:schema xmlns:xsd="http://www.w3.org/2001/XMLSchema" xmlns:xs="http://www.w3.org/2001/XMLSchema" xmlns:p="http://schemas.microsoft.com/office/2006/metadata/properties" xmlns:ns2="0e881998-9419-4d13-b84d-721ac971c709" xmlns:ns3="d6a03bd9-b31b-493a-b31e-bb4432e88c75" targetNamespace="http://schemas.microsoft.com/office/2006/metadata/properties" ma:root="true" ma:fieldsID="61a36bc01df55011d34c3851fbde1e65" ns2:_="" ns3:_="">
    <xsd:import namespace="0e881998-9419-4d13-b84d-721ac971c709"/>
    <xsd:import namespace="d6a03bd9-b31b-493a-b31e-bb4432e88c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998-9419-4d13-b84d-721ac971c7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03bd9-b31b-493a-b31e-bb4432e88c7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e1fa4af-7bd6-40f1-95bc-3c1c2580a70b}" ma:internalName="TaxCatchAll" ma:showField="CatchAllData" ma:web="d6a03bd9-b31b-493a-b31e-bb4432e88c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1F8AA-86BC-42F5-A8E2-2E82DD810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998-9419-4d13-b84d-721ac971c709"/>
    <ds:schemaRef ds:uri="d6a03bd9-b31b-493a-b31e-bb4432e88c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339CE7-26BB-49D5-A4B7-6D2830B9ED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21</vt:i4>
      </vt:variant>
    </vt:vector>
  </HeadingPairs>
  <TitlesOfParts>
    <vt:vector size="30" baseType="lpstr">
      <vt:lpstr>Chi-square All</vt:lpstr>
      <vt:lpstr>The Data</vt:lpstr>
      <vt:lpstr>Chi-square</vt:lpstr>
      <vt:lpstr>Chi-square Categories</vt:lpstr>
      <vt:lpstr>Chi-square Categories (A)</vt:lpstr>
      <vt:lpstr>Chi-square Categories (B)</vt:lpstr>
      <vt:lpstr>X^2 Bad Communication (B)</vt:lpstr>
      <vt:lpstr>X^2 Interference (B)</vt:lpstr>
      <vt:lpstr>X^2 Distractions (B)</vt:lpstr>
      <vt:lpstr>'Chi-square'!ftot</vt:lpstr>
      <vt:lpstr>'Chi-square All'!ftot</vt:lpstr>
      <vt:lpstr>'Chi-square Categories'!ftot</vt:lpstr>
      <vt:lpstr>'Chi-square Categories (A)'!ftot</vt:lpstr>
      <vt:lpstr>'Chi-square Categories (B)'!ftot</vt:lpstr>
      <vt:lpstr>'X^2 Bad Communication (B)'!ftot</vt:lpstr>
      <vt:lpstr>'X^2 Distractions (B)'!ftot</vt:lpstr>
      <vt:lpstr>'X^2 Interference (B)'!ftot</vt:lpstr>
      <vt:lpstr>nav_distractions_bad_communication</vt:lpstr>
      <vt:lpstr>nav_distractions_bad_instructions</vt:lpstr>
      <vt:lpstr>nav_distractions_communication</vt:lpstr>
      <vt:lpstr>nav_distractions_conflict</vt:lpstr>
      <vt:lpstr>nav_distractions_distractions</vt:lpstr>
      <vt:lpstr>nav_distractions_interference</vt:lpstr>
      <vt:lpstr>nav_distractions_interferes_driving</vt:lpstr>
      <vt:lpstr>nav_distractions_message_notifications</vt:lpstr>
      <vt:lpstr>nav_distractions_navigation_failure</vt:lpstr>
      <vt:lpstr>nav_distractions_route_changes</vt:lpstr>
      <vt:lpstr>nav_distractions_searching</vt:lpstr>
      <vt:lpstr>nav_distractions_traffic_camera</vt:lpstr>
      <vt:lpstr>nav_distractions_traffic_notifications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2023-06-10T16:51:41Z</dcterms:created>
  <dcterms:modified xsi:type="dcterms:W3CDTF">2023-06-25T11:22:46Z</dcterms:modified>
</cp:coreProperties>
</file>