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351" documentId="8_{0E91EF87-D3F1-4CF4-B918-3E43661BECA8}" xr6:coauthVersionLast="47" xr6:coauthVersionMax="47" xr10:uidLastSave="{2DA090A1-35D6-4326-8381-305CC08DCBA3}"/>
  <bookViews>
    <workbookView xWindow="28680" yWindow="-120" windowWidth="29040" windowHeight="15720" tabRatio="691" xr2:uid="{A2D2436F-6D82-4857-960A-E615779F51BD}"/>
  </bookViews>
  <sheets>
    <sheet name="All" sheetId="6" r:id="rId1"/>
    <sheet name="Chi-square p-values" sheetId="10" r:id="rId2"/>
    <sheet name="Chi-Square one way" sheetId="8" r:id="rId3"/>
    <sheet name="Overview" sheetId="12" r:id="rId4"/>
    <sheet name="Streaming" sheetId="1" r:id="rId5"/>
    <sheet name="Smartphone" sheetId="3" r:id="rId6"/>
    <sheet name="Integrated" sheetId="4" r:id="rId7"/>
    <sheet name="vars" sheetId="13" r:id="rId8"/>
  </sheets>
  <definedNames>
    <definedName name="_xlnm._FilterDatabase" localSheetId="0" hidden="1">All!$A$1:$Q$11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Integrated!#REF!</definedName>
    <definedName name="relative_salience_smartphone">Smartphone!#REF!</definedName>
    <definedName name="relative_salience_streaming">Streaming!#REF!</definedName>
    <definedName name="salience_integrated">Integrated!#REF!</definedName>
    <definedName name="salience_smartphone">Smartphone!#REF!</definedName>
    <definedName name="salience_streaming">Streaming!#REF!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2" l="1"/>
  <c r="E2" i="6"/>
  <c r="C3" i="8"/>
  <c r="B4" i="8" s="1"/>
  <c r="H11" i="6"/>
  <c r="H9" i="6"/>
  <c r="D19" i="12" s="1"/>
  <c r="H10" i="6"/>
  <c r="D25" i="12" s="1"/>
  <c r="H8" i="6"/>
  <c r="D24" i="12" s="1"/>
  <c r="H4" i="6"/>
  <c r="D20" i="12" s="1"/>
  <c r="H3" i="6"/>
  <c r="D17" i="12" s="1"/>
  <c r="H2" i="6"/>
  <c r="D18" i="12" s="1"/>
  <c r="L2" i="6" l="1"/>
  <c r="C18" i="12"/>
  <c r="B3" i="8"/>
  <c r="O6" i="6" l="1"/>
  <c r="F23" i="12" s="1"/>
  <c r="B23" i="12" s="1"/>
  <c r="O5" i="6"/>
  <c r="F22" i="12" s="1"/>
  <c r="B22" i="12" s="1"/>
  <c r="O7" i="6"/>
  <c r="F26" i="12" s="1"/>
  <c r="B26" i="12" s="1"/>
  <c r="K7" i="6"/>
  <c r="E26" i="12" s="1"/>
  <c r="H5" i="6"/>
  <c r="H6" i="6"/>
  <c r="H7" i="6"/>
  <c r="E11" i="6"/>
  <c r="E4" i="6"/>
  <c r="E5" i="6"/>
  <c r="E9" i="6"/>
  <c r="E8" i="6"/>
  <c r="E10" i="6"/>
  <c r="E6" i="6"/>
  <c r="E7" i="6"/>
  <c r="E3" i="6"/>
  <c r="K11" i="6"/>
  <c r="K4" i="6"/>
  <c r="K5" i="6"/>
  <c r="E22" i="12" s="1"/>
  <c r="K9" i="6"/>
  <c r="K8" i="6"/>
  <c r="K10" i="6"/>
  <c r="K6" i="6"/>
  <c r="E23" i="12" s="1"/>
  <c r="K2" i="6"/>
  <c r="K3" i="6"/>
  <c r="C21" i="8"/>
  <c r="C264" i="8"/>
  <c r="C265" i="8"/>
  <c r="C256" i="8"/>
  <c r="C255" i="8"/>
  <c r="C247" i="8"/>
  <c r="C246" i="8"/>
  <c r="C238" i="8"/>
  <c r="C237" i="8"/>
  <c r="C229" i="8"/>
  <c r="C228" i="8"/>
  <c r="C220" i="8"/>
  <c r="C219" i="8"/>
  <c r="C211" i="8"/>
  <c r="C210" i="8"/>
  <c r="C202" i="8"/>
  <c r="C201" i="8"/>
  <c r="C193" i="8"/>
  <c r="C192" i="8"/>
  <c r="C184" i="8"/>
  <c r="C183" i="8"/>
  <c r="C175" i="8"/>
  <c r="C174" i="8"/>
  <c r="C166" i="8"/>
  <c r="C165" i="8"/>
  <c r="C157" i="8"/>
  <c r="C156" i="8"/>
  <c r="C148" i="8"/>
  <c r="C147" i="8"/>
  <c r="C139" i="8"/>
  <c r="C138" i="8"/>
  <c r="C130" i="8"/>
  <c r="C129" i="8"/>
  <c r="C121" i="8"/>
  <c r="C120" i="8"/>
  <c r="C112" i="8"/>
  <c r="C111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31" i="8"/>
  <c r="C30" i="8"/>
  <c r="C22" i="8"/>
  <c r="C13" i="8"/>
  <c r="C12" i="8"/>
  <c r="C4" i="8"/>
  <c r="G7" i="6"/>
  <c r="G2" i="6"/>
  <c r="G6" i="6"/>
  <c r="G10" i="6"/>
  <c r="G8" i="6"/>
  <c r="G9" i="6"/>
  <c r="G5" i="6"/>
  <c r="G4" i="6"/>
  <c r="G11" i="6"/>
  <c r="G3" i="6"/>
  <c r="D7" i="6"/>
  <c r="D2" i="6"/>
  <c r="D6" i="6"/>
  <c r="D10" i="6"/>
  <c r="D8" i="6"/>
  <c r="D9" i="6"/>
  <c r="D5" i="6"/>
  <c r="D4" i="6"/>
  <c r="D11" i="6"/>
  <c r="D3" i="6"/>
  <c r="J11" i="6"/>
  <c r="J4" i="6"/>
  <c r="J5" i="6"/>
  <c r="J9" i="6"/>
  <c r="J8" i="6"/>
  <c r="J10" i="6"/>
  <c r="J6" i="6"/>
  <c r="J2" i="6"/>
  <c r="J7" i="6"/>
  <c r="J3" i="6"/>
  <c r="C26" i="12" l="1"/>
  <c r="L7" i="6"/>
  <c r="M7" i="6"/>
  <c r="D26" i="12"/>
  <c r="N7" i="6"/>
  <c r="E25" i="12"/>
  <c r="N10" i="6"/>
  <c r="C23" i="12"/>
  <c r="L6" i="6"/>
  <c r="M6" i="6"/>
  <c r="D23" i="12"/>
  <c r="N6" i="6"/>
  <c r="L11" i="6"/>
  <c r="M11" i="6"/>
  <c r="E24" i="12"/>
  <c r="N8" i="6"/>
  <c r="M10" i="6"/>
  <c r="P10" i="6" s="1"/>
  <c r="L10" i="6"/>
  <c r="D22" i="12"/>
  <c r="N5" i="6"/>
  <c r="L8" i="6"/>
  <c r="M8" i="6"/>
  <c r="M2" i="6"/>
  <c r="N2" i="6"/>
  <c r="L9" i="6"/>
  <c r="M9" i="6"/>
  <c r="E19" i="12"/>
  <c r="N9" i="6"/>
  <c r="E20" i="12"/>
  <c r="N4" i="6"/>
  <c r="C22" i="12"/>
  <c r="M5" i="6"/>
  <c r="L5" i="6"/>
  <c r="L3" i="6"/>
  <c r="M3" i="6"/>
  <c r="E17" i="12"/>
  <c r="N3" i="6"/>
  <c r="E21" i="12"/>
  <c r="N11" i="6"/>
  <c r="M4" i="6"/>
  <c r="L4" i="6"/>
  <c r="O9" i="6"/>
  <c r="F19" i="12" s="1"/>
  <c r="B19" i="12" s="1"/>
  <c r="C19" i="12"/>
  <c r="E18" i="12"/>
  <c r="O2" i="6"/>
  <c r="F18" i="12" s="1"/>
  <c r="B18" i="12" s="1"/>
  <c r="C17" i="12"/>
  <c r="O3" i="6"/>
  <c r="F17" i="12" s="1"/>
  <c r="B17" i="12" s="1"/>
  <c r="O11" i="6"/>
  <c r="F21" i="12" s="1"/>
  <c r="B21" i="12" s="1"/>
  <c r="C21" i="12"/>
  <c r="O10" i="6"/>
  <c r="F25" i="12" s="1"/>
  <c r="B25" i="12" s="1"/>
  <c r="C25" i="12"/>
  <c r="C20" i="12"/>
  <c r="O4" i="6"/>
  <c r="F20" i="12" s="1"/>
  <c r="B20" i="12" s="1"/>
  <c r="O8" i="6"/>
  <c r="F24" i="12" s="1"/>
  <c r="B24" i="12" s="1"/>
  <c r="C24" i="12"/>
  <c r="Q10" i="6" l="1"/>
  <c r="P7" i="6"/>
  <c r="Q7" i="6" s="1"/>
  <c r="P2" i="6"/>
  <c r="Q2" i="6" s="1"/>
  <c r="P4" i="6"/>
  <c r="Q4" i="6" s="1"/>
  <c r="P3" i="6"/>
  <c r="Q3" i="6" s="1"/>
  <c r="P11" i="6"/>
  <c r="Q11" i="6" s="1"/>
  <c r="P5" i="6"/>
  <c r="Q5" i="6" s="1"/>
  <c r="P8" i="6"/>
  <c r="Q8" i="6" s="1"/>
  <c r="P6" i="6"/>
  <c r="Q6" i="6" s="1"/>
  <c r="P9" i="6"/>
  <c r="Q9" i="6" s="1"/>
  <c r="B13" i="8" l="1"/>
  <c r="G13" i="8" s="1"/>
  <c r="B12" i="8"/>
  <c r="G12" i="8" s="1"/>
  <c r="G16" i="8"/>
  <c r="C4" i="12"/>
  <c r="D4" i="12"/>
  <c r="E4" i="12"/>
  <c r="C5" i="12"/>
  <c r="D5" i="12"/>
  <c r="E5" i="12"/>
  <c r="C6" i="12"/>
  <c r="E6" i="12"/>
  <c r="C7" i="12"/>
  <c r="D7" i="12"/>
  <c r="E7" i="12"/>
  <c r="C8" i="12"/>
  <c r="D8" i="12"/>
  <c r="E8" i="12"/>
  <c r="C9" i="12"/>
  <c r="D9" i="12"/>
  <c r="E9" i="12"/>
  <c r="C10" i="12"/>
  <c r="D10" i="12"/>
  <c r="C11" i="12"/>
  <c r="D11" i="12"/>
  <c r="E11" i="12"/>
  <c r="C12" i="12"/>
  <c r="E12" i="12"/>
  <c r="E3" i="12"/>
  <c r="D3" i="12"/>
  <c r="C3" i="12"/>
  <c r="G3" i="8" l="1"/>
  <c r="G17" i="8"/>
  <c r="G15" i="8"/>
  <c r="B265" i="8" l="1"/>
  <c r="G265" i="8" s="1"/>
  <c r="B264" i="8"/>
  <c r="B256" i="8"/>
  <c r="G256" i="8" s="1"/>
  <c r="B255" i="8"/>
  <c r="G255" i="8" s="1"/>
  <c r="B247" i="8"/>
  <c r="G247" i="8" s="1"/>
  <c r="B246" i="8"/>
  <c r="B238" i="8"/>
  <c r="G238" i="8" s="1"/>
  <c r="B237" i="8"/>
  <c r="B229" i="8"/>
  <c r="B228" i="8"/>
  <c r="G228" i="8" s="1"/>
  <c r="B220" i="8"/>
  <c r="G220" i="8" s="1"/>
  <c r="B219" i="8"/>
  <c r="G219" i="8" s="1"/>
  <c r="B211" i="8"/>
  <c r="G211" i="8" s="1"/>
  <c r="B210" i="8"/>
  <c r="G210" i="8" s="1"/>
  <c r="B202" i="8"/>
  <c r="G202" i="8" s="1"/>
  <c r="B201" i="8"/>
  <c r="B193" i="8"/>
  <c r="G193" i="8" s="1"/>
  <c r="B192" i="8"/>
  <c r="B184" i="8"/>
  <c r="G184" i="8" s="1"/>
  <c r="B183" i="8"/>
  <c r="B175" i="8"/>
  <c r="G175" i="8" s="1"/>
  <c r="B174" i="8"/>
  <c r="B166" i="8"/>
  <c r="G166" i="8" s="1"/>
  <c r="B165" i="8"/>
  <c r="B157" i="8"/>
  <c r="G157" i="8" s="1"/>
  <c r="B156" i="8"/>
  <c r="B148" i="8"/>
  <c r="G148" i="8" s="1"/>
  <c r="B147" i="8"/>
  <c r="B139" i="8"/>
  <c r="G139" i="8" s="1"/>
  <c r="B138" i="8"/>
  <c r="B130" i="8"/>
  <c r="G130" i="8" s="1"/>
  <c r="B129" i="8"/>
  <c r="B121" i="8"/>
  <c r="G121" i="8" s="1"/>
  <c r="B120" i="8"/>
  <c r="G120" i="8" s="1"/>
  <c r="B112" i="8"/>
  <c r="G112" i="8" s="1"/>
  <c r="B111" i="8"/>
  <c r="G111" i="8" s="1"/>
  <c r="B103" i="8"/>
  <c r="G103" i="8" s="1"/>
  <c r="B102" i="8"/>
  <c r="B94" i="8"/>
  <c r="G94" i="8" s="1"/>
  <c r="B93" i="8"/>
  <c r="B85" i="8"/>
  <c r="G85" i="8" s="1"/>
  <c r="B84" i="8"/>
  <c r="B76" i="8"/>
  <c r="G76" i="8" s="1"/>
  <c r="B75" i="8"/>
  <c r="G75" i="8" s="1"/>
  <c r="B67" i="8"/>
  <c r="G67" i="8" s="1"/>
  <c r="B66" i="8"/>
  <c r="B58" i="8"/>
  <c r="G58" i="8" s="1"/>
  <c r="B57" i="8"/>
  <c r="G57" i="8" s="1"/>
  <c r="B49" i="8"/>
  <c r="G49" i="8" s="1"/>
  <c r="B48" i="8"/>
  <c r="G48" i="8" s="1"/>
  <c r="B22" i="8"/>
  <c r="G22" i="8" s="1"/>
  <c r="B21" i="8"/>
  <c r="G21" i="8" s="1"/>
  <c r="G8" i="8"/>
  <c r="B40" i="8"/>
  <c r="G40" i="8" s="1"/>
  <c r="B39" i="8"/>
  <c r="G39" i="8" s="1"/>
  <c r="B31" i="8"/>
  <c r="G31" i="8" s="1"/>
  <c r="B30" i="8"/>
  <c r="G35" i="8" s="1"/>
  <c r="G268" i="8"/>
  <c r="G259" i="8"/>
  <c r="G250" i="8"/>
  <c r="G241" i="8"/>
  <c r="G232" i="8"/>
  <c r="G223" i="8"/>
  <c r="G214" i="8"/>
  <c r="G205" i="8"/>
  <c r="G196" i="8"/>
  <c r="G187" i="8"/>
  <c r="G178" i="8"/>
  <c r="G169" i="8"/>
  <c r="G160" i="8"/>
  <c r="G151" i="8"/>
  <c r="G142" i="8"/>
  <c r="G133" i="8"/>
  <c r="G124" i="8"/>
  <c r="G115" i="8"/>
  <c r="G106" i="8"/>
  <c r="G97" i="8"/>
  <c r="G88" i="8"/>
  <c r="G79" i="8"/>
  <c r="G70" i="8"/>
  <c r="G61" i="8"/>
  <c r="G52" i="8"/>
  <c r="G43" i="8"/>
  <c r="G34" i="8"/>
  <c r="G25" i="8"/>
  <c r="G7" i="8"/>
  <c r="G4" i="8"/>
  <c r="G71" i="8" l="1"/>
  <c r="G213" i="8"/>
  <c r="G222" i="8"/>
  <c r="G107" i="8"/>
  <c r="G143" i="8"/>
  <c r="G179" i="8"/>
  <c r="G42" i="8"/>
  <c r="G51" i="8"/>
  <c r="G89" i="8"/>
  <c r="G161" i="8"/>
  <c r="G269" i="8"/>
  <c r="G197" i="8"/>
  <c r="G26" i="8"/>
  <c r="G24" i="8"/>
  <c r="G152" i="8"/>
  <c r="G258" i="8"/>
  <c r="G215" i="8"/>
  <c r="G60" i="8"/>
  <c r="G98" i="8"/>
  <c r="G134" i="8"/>
  <c r="G170" i="8"/>
  <c r="G206" i="8"/>
  <c r="G242" i="8"/>
  <c r="G264" i="8"/>
  <c r="G267" i="8" s="1"/>
  <c r="G251" i="8"/>
  <c r="G62" i="8"/>
  <c r="G224" i="8"/>
  <c r="G233" i="8"/>
  <c r="G229" i="8"/>
  <c r="G231" i="8" s="1"/>
  <c r="G188" i="8"/>
  <c r="G165" i="8"/>
  <c r="G168" i="8" s="1"/>
  <c r="G183" i="8"/>
  <c r="G186" i="8" s="1"/>
  <c r="G138" i="8"/>
  <c r="G141" i="8" s="1"/>
  <c r="G156" i="8"/>
  <c r="G159" i="8" s="1"/>
  <c r="G147" i="8"/>
  <c r="G150" i="8" s="1"/>
  <c r="G116" i="8"/>
  <c r="G114" i="8"/>
  <c r="G125" i="8"/>
  <c r="G129" i="8"/>
  <c r="G132" i="8" s="1"/>
  <c r="G102" i="8"/>
  <c r="G105" i="8" s="1"/>
  <c r="G84" i="8"/>
  <c r="G87" i="8" s="1"/>
  <c r="G93" i="8"/>
  <c r="G96" i="8" s="1"/>
  <c r="G80" i="8"/>
  <c r="G78" i="8"/>
  <c r="G66" i="8"/>
  <c r="G69" i="8" s="1"/>
  <c r="G53" i="8"/>
  <c r="G44" i="8"/>
  <c r="G260" i="8"/>
  <c r="G246" i="8"/>
  <c r="G249" i="8" s="1"/>
  <c r="G237" i="8"/>
  <c r="G240" i="8" s="1"/>
  <c r="G201" i="8"/>
  <c r="G204" i="8" s="1"/>
  <c r="G192" i="8"/>
  <c r="G195" i="8" s="1"/>
  <c r="G174" i="8"/>
  <c r="G177" i="8" s="1"/>
  <c r="G123" i="8"/>
  <c r="G6" i="8"/>
  <c r="G30" i="8"/>
  <c r="G33" i="8" s="1"/>
</calcChain>
</file>

<file path=xl/sharedStrings.xml><?xml version="1.0" encoding="utf-8"?>
<sst xmlns="http://schemas.openxmlformats.org/spreadsheetml/2006/main" count="500" uniqueCount="63">
  <si>
    <t>codes5</t>
  </si>
  <si>
    <t>counts5</t>
  </si>
  <si>
    <t>count_rel</t>
  </si>
  <si>
    <t>Conflict between other system and navigation</t>
  </si>
  <si>
    <t>Route changes or suggestions</t>
  </si>
  <si>
    <t>Traffic camera notifications</t>
  </si>
  <si>
    <t>Navigation and traffic related notifications</t>
  </si>
  <si>
    <t>Searching what lane to take</t>
  </si>
  <si>
    <t>Message notifications interfere with navigation</t>
  </si>
  <si>
    <t>Navigation interferes with driving tasks</t>
  </si>
  <si>
    <t>Navigation system failure</t>
  </si>
  <si>
    <t>Bad instructions or difficulty interpreting</t>
  </si>
  <si>
    <t>codes6</t>
  </si>
  <si>
    <t>counts6</t>
  </si>
  <si>
    <t>Communication failure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</si>
  <si>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</si>
  <si>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</si>
  <si>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</si>
  <si>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</si>
  <si>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</si>
  <si>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</si>
  <si>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</si>
  <si>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</si>
  <si>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</si>
  <si>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</si>
  <si>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</si>
  <si>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</si>
  <si>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-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</si>
  <si>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</si>
  <si>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</si>
  <si>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</si>
  <si>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</si>
  <si>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</si>
  <si>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</si>
  <si>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</si>
  <si>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</si>
  <si>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</si>
  <si>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</si>
  <si>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S</t>
  </si>
  <si>
    <t>I</t>
  </si>
  <si>
    <t>Z</t>
  </si>
  <si>
    <t>Count</t>
  </si>
  <si>
    <t>Relative count</t>
  </si>
  <si>
    <t>f/n</t>
  </si>
  <si>
    <t>n</t>
  </si>
  <si>
    <t>f/n(Z)</t>
  </si>
  <si>
    <t>f(Z)</t>
  </si>
  <si>
    <t>f(S)</t>
  </si>
  <si>
    <t>f/n(S)</t>
  </si>
  <si>
    <t>f(I)</t>
  </si>
  <si>
    <t>f/n(I)</t>
  </si>
  <si>
    <t>w(f)</t>
  </si>
  <si>
    <t>(w(f))(S)</t>
  </si>
  <si>
    <t>sample_size_weighting_factor</t>
  </si>
  <si>
    <t>w(f)(I)</t>
  </si>
  <si>
    <t>(w(f))(Z)</t>
  </si>
  <si>
    <t>S,I</t>
  </si>
  <si>
    <t>I,Z</t>
  </si>
  <si>
    <t>S,Z</t>
  </si>
  <si>
    <t>#</t>
  </si>
  <si>
    <t>tot(f)</t>
  </si>
  <si>
    <t>tot(diff)</t>
  </si>
  <si>
    <t>w_tot(diff)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</si>
</sst>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right"/>
    </xf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/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w(f)=15,6</c:v>
                </c:pt>
                <c:pt idx="1">
                  <c:v>Bad instructions or difficulty interpreting w(f)=13,6</c:v>
                </c:pt>
                <c:pt idx="2">
                  <c:v>Navigation and traffic related notifications w(f)=10,4</c:v>
                </c:pt>
                <c:pt idx="3">
                  <c:v>Navigation interferes with driving tasks w(f)=10,3</c:v>
                </c:pt>
                <c:pt idx="4">
                  <c:v>Searching what lane to take w(f)=9</c:v>
                </c:pt>
                <c:pt idx="5">
                  <c:v>Message notifications interfere with navigation w(f)=9</c:v>
                </c:pt>
                <c:pt idx="6">
                  <c:v>Communication failure w(f)=9</c:v>
                </c:pt>
                <c:pt idx="7">
                  <c:v>Route changes or suggestions w(f)=8,6</c:v>
                </c:pt>
                <c:pt idx="8">
                  <c:v>Navigation system failure w(f)=7,1</c:v>
                </c:pt>
                <c:pt idx="9">
                  <c:v>Traffic camera notifications w(f)=6</c:v>
                </c:pt>
              </c:strCache>
            </c:strRef>
          </c:cat>
          <c:val>
            <c:numRef>
              <c:f>Overview!$C$17:$C$26</c:f>
              <c:numCache>
                <c:formatCode>0.00</c:formatCode>
                <c:ptCount val="10"/>
                <c:pt idx="0">
                  <c:v>6.8181818181818183</c:v>
                </c:pt>
                <c:pt idx="1">
                  <c:v>2.2727272727272729</c:v>
                </c:pt>
                <c:pt idx="2">
                  <c:v>3.6363636363636367</c:v>
                </c:pt>
                <c:pt idx="3">
                  <c:v>3.6363636363636367</c:v>
                </c:pt>
                <c:pt idx="4">
                  <c:v>3.1818181818181821</c:v>
                </c:pt>
                <c:pt idx="5">
                  <c:v>3.1818181818181821</c:v>
                </c:pt>
                <c:pt idx="6">
                  <c:v>2.7272727272727275</c:v>
                </c:pt>
                <c:pt idx="7">
                  <c:v>2.7272727272727275</c:v>
                </c:pt>
                <c:pt idx="8">
                  <c:v>3.1818181818181821</c:v>
                </c:pt>
                <c:pt idx="9">
                  <c:v>0.45454545454545459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AD7-A037-FC99C496663A}"/>
            </c:ext>
          </c:extLst>
        </c:ser>
        <c:ser>
          <c:idx val="1"/>
          <c:order val="1"/>
          <c:tx>
            <c:strRef>
              <c:f>Overview!$D$16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w(f)=15,6</c:v>
                </c:pt>
                <c:pt idx="1">
                  <c:v>Bad instructions or difficulty interpreting w(f)=13,6</c:v>
                </c:pt>
                <c:pt idx="2">
                  <c:v>Navigation and traffic related notifications w(f)=10,4</c:v>
                </c:pt>
                <c:pt idx="3">
                  <c:v>Navigation interferes with driving tasks w(f)=10,3</c:v>
                </c:pt>
                <c:pt idx="4">
                  <c:v>Searching what lane to take w(f)=9</c:v>
                </c:pt>
                <c:pt idx="5">
                  <c:v>Message notifications interfere with navigation w(f)=9</c:v>
                </c:pt>
                <c:pt idx="6">
                  <c:v>Communication failure w(f)=9</c:v>
                </c:pt>
                <c:pt idx="7">
                  <c:v>Route changes or suggestions w(f)=8,6</c:v>
                </c:pt>
                <c:pt idx="8">
                  <c:v>Navigation system failure w(f)=7,1</c:v>
                </c:pt>
                <c:pt idx="9">
                  <c:v>Traffic camera notifications w(f)=6</c:v>
                </c:pt>
              </c:strCache>
            </c:strRef>
          </c:cat>
          <c:val>
            <c:numRef>
              <c:f>Overview!$D$17:$D$26</c:f>
              <c:numCache>
                <c:formatCode>0.00</c:formatCode>
                <c:ptCount val="10"/>
                <c:pt idx="0">
                  <c:v>2.8125</c:v>
                </c:pt>
                <c:pt idx="1">
                  <c:v>10.3125</c:v>
                </c:pt>
                <c:pt idx="2">
                  <c:v>3.75</c:v>
                </c:pt>
                <c:pt idx="3">
                  <c:v>4.6875</c:v>
                </c:pt>
                <c:pt idx="4">
                  <c:v>2.8125</c:v>
                </c:pt>
                <c:pt idx="5">
                  <c:v>0</c:v>
                </c:pt>
                <c:pt idx="6">
                  <c:v>1.3636363636363638</c:v>
                </c:pt>
                <c:pt idx="7">
                  <c:v>1.875</c:v>
                </c:pt>
                <c:pt idx="8">
                  <c:v>1.875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F-4AD7-A037-FC99C496663A}"/>
            </c:ext>
          </c:extLst>
        </c:ser>
        <c:ser>
          <c:idx val="2"/>
          <c:order val="2"/>
          <c:tx>
            <c:strRef>
              <c:f>Overview!$E$16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w(f)=15,6</c:v>
                </c:pt>
                <c:pt idx="1">
                  <c:v>Bad instructions or difficulty interpreting w(f)=13,6</c:v>
                </c:pt>
                <c:pt idx="2">
                  <c:v>Navigation and traffic related notifications w(f)=10,4</c:v>
                </c:pt>
                <c:pt idx="3">
                  <c:v>Navigation interferes with driving tasks w(f)=10,3</c:v>
                </c:pt>
                <c:pt idx="4">
                  <c:v>Searching what lane to take w(f)=9</c:v>
                </c:pt>
                <c:pt idx="5">
                  <c:v>Message notifications interfere with navigation w(f)=9</c:v>
                </c:pt>
                <c:pt idx="6">
                  <c:v>Communication failure w(f)=9</c:v>
                </c:pt>
                <c:pt idx="7">
                  <c:v>Route changes or suggestions w(f)=8,6</c:v>
                </c:pt>
                <c:pt idx="8">
                  <c:v>Navigation system failure w(f)=7,1</c:v>
                </c:pt>
                <c:pt idx="9">
                  <c:v>Traffic camera notifications w(f)=6</c:v>
                </c:pt>
              </c:strCache>
            </c:strRef>
          </c:cat>
          <c:val>
            <c:numRef>
              <c:f>Overview!$E$17:$E$26</c:f>
              <c:numCache>
                <c:formatCode>0.00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F-4AD7-A037-FC99C496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13487"/>
        <c:axId val="183910127"/>
      </c:barChart>
      <c:catAx>
        <c:axId val="1839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83910127"/>
        <c:crosses val="autoZero"/>
        <c:auto val="1"/>
        <c:lblAlgn val="ctr"/>
        <c:lblOffset val="100"/>
        <c:noMultiLvlLbl val="0"/>
      </c:catAx>
      <c:valAx>
        <c:axId val="1839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839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15</xdr:row>
      <xdr:rowOff>47624</xdr:rowOff>
    </xdr:from>
    <xdr:to>
      <xdr:col>19</xdr:col>
      <xdr:colOff>571498</xdr:colOff>
      <xdr:row>26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C7882C-C99A-C3A6-2EF5-44262BE1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29</xdr:row>
      <xdr:rowOff>0</xdr:rowOff>
    </xdr:from>
    <xdr:to>
      <xdr:col>19</xdr:col>
      <xdr:colOff>492219</xdr:colOff>
      <xdr:row>40</xdr:row>
      <xdr:rowOff>4747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B46798EC-2F57-4BE9-46BB-6A95F5F19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5860" y="5303520"/>
          <a:ext cx="8413209" cy="2024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707-AB3A-41B1-811F-7083CEBDA611}">
  <dimension ref="A1:Q26"/>
  <sheetViews>
    <sheetView tabSelected="1" workbookViewId="0">
      <selection activeCell="B2" sqref="B2:B11"/>
    </sheetView>
  </sheetViews>
  <sheetFormatPr defaultRowHeight="15" x14ac:dyDescent="0.25"/>
  <cols>
    <col min="1" max="1" width="6.5703125" bestFit="1" customWidth="1"/>
    <col min="2" max="2" width="44" bestFit="1" customWidth="1"/>
    <col min="3" max="3" width="8.7109375" bestFit="1" customWidth="1"/>
    <col min="4" max="4" width="10.7109375" bestFit="1" customWidth="1"/>
    <col min="5" max="5" width="13.140625" bestFit="1" customWidth="1"/>
    <col min="6" max="6" width="8.28515625" bestFit="1" customWidth="1"/>
    <col min="7" max="7" width="10.28515625" bestFit="1" customWidth="1"/>
    <col min="8" max="8" width="11.28515625" bestFit="1" customWidth="1"/>
    <col min="9" max="9" width="8.7109375" bestFit="1" customWidth="1"/>
    <col min="10" max="10" width="10.7109375" bestFit="1" customWidth="1"/>
    <col min="11" max="11" width="13.140625" bestFit="1" customWidth="1"/>
    <col min="12" max="12" width="7.7109375" bestFit="1" customWidth="1"/>
    <col min="13" max="13" width="8.140625" bestFit="1" customWidth="1"/>
    <col min="14" max="14" width="7.7109375" bestFit="1" customWidth="1"/>
    <col min="15" max="15" width="10.28515625" bestFit="1" customWidth="1"/>
    <col min="16" max="16" width="12.7109375" bestFit="1" customWidth="1"/>
    <col min="17" max="17" width="15.28515625" bestFit="1" customWidth="1"/>
  </cols>
  <sheetData>
    <row r="1" spans="1:17" x14ac:dyDescent="0.25">
      <c r="A1" s="18" t="s">
        <v>59</v>
      </c>
      <c r="B1" s="18" t="s">
        <v>15</v>
      </c>
      <c r="C1" s="18" t="s">
        <v>47</v>
      </c>
      <c r="D1" s="18" t="s">
        <v>48</v>
      </c>
      <c r="E1" s="18" t="s">
        <v>52</v>
      </c>
      <c r="F1" s="18" t="s">
        <v>49</v>
      </c>
      <c r="G1" s="18" t="s">
        <v>50</v>
      </c>
      <c r="H1" s="18" t="s">
        <v>54</v>
      </c>
      <c r="I1" s="18" t="s">
        <v>46</v>
      </c>
      <c r="J1" s="18" t="s">
        <v>45</v>
      </c>
      <c r="K1" s="18" t="s">
        <v>55</v>
      </c>
      <c r="L1" s="18" t="s">
        <v>56</v>
      </c>
      <c r="M1" s="18" t="s">
        <v>58</v>
      </c>
      <c r="N1" s="18" t="s">
        <v>57</v>
      </c>
      <c r="O1" s="18" t="s">
        <v>60</v>
      </c>
      <c r="P1" s="18" t="s">
        <v>61</v>
      </c>
      <c r="Q1" s="18" t="s">
        <v>62</v>
      </c>
    </row>
    <row r="2" spans="1:17" x14ac:dyDescent="0.25">
      <c r="A2" s="19">
        <v>9</v>
      </c>
      <c r="B2" s="19" t="s">
        <v>11</v>
      </c>
      <c r="C2" s="20">
        <v>5</v>
      </c>
      <c r="D2" s="21">
        <f t="shared" ref="D2:D11" si="0">C2/SUM(C$2:C$11)</f>
        <v>7.1428571428571425E-2</v>
      </c>
      <c r="E2" s="21">
        <f t="shared" ref="E2:E11" si="1">C2/33*sample_size_weighting_factor</f>
        <v>2.2727272727272729</v>
      </c>
      <c r="F2" s="20">
        <v>11</v>
      </c>
      <c r="G2" s="21">
        <f t="shared" ref="G2:G11" si="2">F2/SUM(F$2:F$11)</f>
        <v>0.33333333333333331</v>
      </c>
      <c r="H2" s="21">
        <f>F2/16*sample_size_weighting_factor</f>
        <v>10.3125</v>
      </c>
      <c r="I2" s="20">
        <v>1</v>
      </c>
      <c r="J2" s="21">
        <f t="shared" ref="J2:J11" si="3">I2/SUM(I$2:I$11)</f>
        <v>3.5714285714285712E-2</v>
      </c>
      <c r="K2" s="21">
        <f t="shared" ref="K2:K11" si="4">I2/15*sample_size_weighting_factor</f>
        <v>1</v>
      </c>
      <c r="L2" s="21">
        <f t="shared" ref="L2:L11" si="5">IF(E2-H2&lt;0,(E2-H2)*-1,E2-H2)</f>
        <v>8.0397727272727266</v>
      </c>
      <c r="M2" s="21">
        <f t="shared" ref="M2:M11" si="6">IF(E2-K2&lt;0,(E2-K2)*-1,E2-K2)</f>
        <v>1.2727272727272729</v>
      </c>
      <c r="N2" s="21">
        <f t="shared" ref="N2:N11" si="7">IF(H2-K2&lt;0,(H2-K2)*-1,H2-K2)</f>
        <v>9.3125</v>
      </c>
      <c r="O2" s="20">
        <f>E2+H2+K2</f>
        <v>13.585227272727273</v>
      </c>
      <c r="P2" s="21">
        <f t="shared" ref="P2:P11" si="8">L2+M2+N2</f>
        <v>18.625</v>
      </c>
      <c r="Q2" s="21">
        <f t="shared" ref="Q2:Q11" si="9">P2*O2^2</f>
        <v>3437.4002009620353</v>
      </c>
    </row>
    <row r="3" spans="1:17" x14ac:dyDescent="0.25">
      <c r="A3" s="19">
        <v>1</v>
      </c>
      <c r="B3" s="19" t="s">
        <v>3</v>
      </c>
      <c r="C3" s="20">
        <v>15</v>
      </c>
      <c r="D3" s="21">
        <f t="shared" si="0"/>
        <v>0.21428571428571427</v>
      </c>
      <c r="E3" s="21">
        <f t="shared" si="1"/>
        <v>6.8181818181818183</v>
      </c>
      <c r="F3" s="20">
        <v>3</v>
      </c>
      <c r="G3" s="21">
        <f t="shared" si="2"/>
        <v>9.0909090909090912E-2</v>
      </c>
      <c r="H3" s="21">
        <f>F3/16*sample_size_weighting_factor</f>
        <v>2.8125</v>
      </c>
      <c r="I3" s="20">
        <v>6</v>
      </c>
      <c r="J3" s="21">
        <f t="shared" si="3"/>
        <v>0.21428571428571427</v>
      </c>
      <c r="K3" s="21">
        <f t="shared" si="4"/>
        <v>6</v>
      </c>
      <c r="L3" s="21">
        <f t="shared" si="5"/>
        <v>4.0056818181818183</v>
      </c>
      <c r="M3" s="21">
        <f t="shared" si="6"/>
        <v>0.81818181818181834</v>
      </c>
      <c r="N3" s="21">
        <f t="shared" si="7"/>
        <v>3.1875</v>
      </c>
      <c r="O3" s="20">
        <f>E3+H3+K3</f>
        <v>15.630681818181818</v>
      </c>
      <c r="P3" s="21">
        <f t="shared" si="8"/>
        <v>8.0113636363636367</v>
      </c>
      <c r="Q3" s="21">
        <f t="shared" si="9"/>
        <v>1957.322056151977</v>
      </c>
    </row>
    <row r="4" spans="1:17" x14ac:dyDescent="0.25">
      <c r="A4" s="19">
        <v>3</v>
      </c>
      <c r="B4" s="19" t="s">
        <v>9</v>
      </c>
      <c r="C4" s="20">
        <v>8</v>
      </c>
      <c r="D4" s="21">
        <f t="shared" si="0"/>
        <v>0.11428571428571428</v>
      </c>
      <c r="E4" s="21">
        <f t="shared" si="1"/>
        <v>3.6363636363636367</v>
      </c>
      <c r="F4" s="20">
        <v>5</v>
      </c>
      <c r="G4" s="21">
        <f t="shared" si="2"/>
        <v>0.15151515151515152</v>
      </c>
      <c r="H4" s="21">
        <f>F4/16*sample_size_weighting_factor</f>
        <v>4.6875</v>
      </c>
      <c r="I4" s="20">
        <v>2</v>
      </c>
      <c r="J4" s="21">
        <f t="shared" si="3"/>
        <v>7.1428571428571425E-2</v>
      </c>
      <c r="K4" s="21">
        <f t="shared" si="4"/>
        <v>2</v>
      </c>
      <c r="L4" s="21">
        <f t="shared" si="5"/>
        <v>1.0511363636363633</v>
      </c>
      <c r="M4" s="21">
        <f t="shared" si="6"/>
        <v>1.6363636363636367</v>
      </c>
      <c r="N4" s="21">
        <f t="shared" si="7"/>
        <v>2.6875</v>
      </c>
      <c r="O4" s="20">
        <f>E4+H4+K4</f>
        <v>10.323863636363637</v>
      </c>
      <c r="P4" s="21">
        <f t="shared" si="8"/>
        <v>5.375</v>
      </c>
      <c r="Q4" s="21">
        <f t="shared" si="9"/>
        <v>572.87911205449382</v>
      </c>
    </row>
    <row r="5" spans="1:17" x14ac:dyDescent="0.25">
      <c r="A5" s="19">
        <v>4</v>
      </c>
      <c r="B5" s="19" t="s">
        <v>8</v>
      </c>
      <c r="C5" s="20">
        <v>7</v>
      </c>
      <c r="D5" s="21">
        <f t="shared" si="0"/>
        <v>0.1</v>
      </c>
      <c r="E5" s="21">
        <f t="shared" si="1"/>
        <v>3.1818181818181821</v>
      </c>
      <c r="F5" s="20">
        <v>0</v>
      </c>
      <c r="G5" s="21">
        <f t="shared" si="2"/>
        <v>0</v>
      </c>
      <c r="H5" s="21">
        <f>F5/33*sample_size_weighting_factor</f>
        <v>0</v>
      </c>
      <c r="I5" s="20">
        <v>2</v>
      </c>
      <c r="J5" s="21">
        <f t="shared" si="3"/>
        <v>7.1428571428571425E-2</v>
      </c>
      <c r="K5" s="21">
        <f t="shared" si="4"/>
        <v>2</v>
      </c>
      <c r="L5" s="21">
        <f t="shared" si="5"/>
        <v>3.1818181818181821</v>
      </c>
      <c r="M5" s="21">
        <f t="shared" si="6"/>
        <v>1.1818181818181821</v>
      </c>
      <c r="N5" s="21">
        <f t="shared" si="7"/>
        <v>2</v>
      </c>
      <c r="O5" s="20">
        <f>C5+F5+I5</f>
        <v>9</v>
      </c>
      <c r="P5" s="21">
        <f t="shared" si="8"/>
        <v>6.3636363636363642</v>
      </c>
      <c r="Q5" s="21">
        <f t="shared" si="9"/>
        <v>515.4545454545455</v>
      </c>
    </row>
    <row r="6" spans="1:17" x14ac:dyDescent="0.25">
      <c r="A6" s="19">
        <v>8</v>
      </c>
      <c r="B6" s="19" t="s">
        <v>14</v>
      </c>
      <c r="C6" s="20">
        <v>6</v>
      </c>
      <c r="D6" s="21">
        <f t="shared" si="0"/>
        <v>8.5714285714285715E-2</v>
      </c>
      <c r="E6" s="21">
        <f t="shared" si="1"/>
        <v>2.7272727272727275</v>
      </c>
      <c r="F6" s="20">
        <v>3</v>
      </c>
      <c r="G6" s="21">
        <f t="shared" si="2"/>
        <v>9.0909090909090912E-2</v>
      </c>
      <c r="H6" s="21">
        <f>F6/33*sample_size_weighting_factor</f>
        <v>1.3636363636363638</v>
      </c>
      <c r="I6" s="20">
        <v>0</v>
      </c>
      <c r="J6" s="21">
        <f t="shared" si="3"/>
        <v>0</v>
      </c>
      <c r="K6" s="21">
        <f t="shared" si="4"/>
        <v>0</v>
      </c>
      <c r="L6" s="21">
        <f t="shared" si="5"/>
        <v>1.3636363636363638</v>
      </c>
      <c r="M6" s="21">
        <f t="shared" si="6"/>
        <v>2.7272727272727275</v>
      </c>
      <c r="N6" s="21">
        <f t="shared" si="7"/>
        <v>1.3636363636363638</v>
      </c>
      <c r="O6" s="20">
        <f>C6+F6+I6</f>
        <v>9</v>
      </c>
      <c r="P6" s="21">
        <f t="shared" si="8"/>
        <v>5.454545454545455</v>
      </c>
      <c r="Q6" s="21">
        <f t="shared" si="9"/>
        <v>441.81818181818187</v>
      </c>
    </row>
    <row r="7" spans="1:17" x14ac:dyDescent="0.25">
      <c r="A7" s="19">
        <v>10</v>
      </c>
      <c r="B7" s="19" t="s">
        <v>5</v>
      </c>
      <c r="C7" s="20">
        <v>1</v>
      </c>
      <c r="D7" s="21">
        <f t="shared" si="0"/>
        <v>1.4285714285714285E-2</v>
      </c>
      <c r="E7" s="21">
        <f t="shared" si="1"/>
        <v>0.45454545454545459</v>
      </c>
      <c r="F7" s="20">
        <v>0</v>
      </c>
      <c r="G7" s="21">
        <f t="shared" si="2"/>
        <v>0</v>
      </c>
      <c r="H7" s="21">
        <f>F7/33*sample_size_weighting_factor</f>
        <v>0</v>
      </c>
      <c r="I7" s="20">
        <v>5</v>
      </c>
      <c r="J7" s="21">
        <f t="shared" si="3"/>
        <v>0.17857142857142858</v>
      </c>
      <c r="K7" s="21">
        <f t="shared" si="4"/>
        <v>5</v>
      </c>
      <c r="L7" s="21">
        <f t="shared" si="5"/>
        <v>0.45454545454545459</v>
      </c>
      <c r="M7" s="21">
        <f t="shared" si="6"/>
        <v>4.545454545454545</v>
      </c>
      <c r="N7" s="21">
        <f t="shared" si="7"/>
        <v>5</v>
      </c>
      <c r="O7" s="20">
        <f>C7+F7+I7</f>
        <v>6</v>
      </c>
      <c r="P7" s="21">
        <f t="shared" si="8"/>
        <v>10</v>
      </c>
      <c r="Q7" s="21">
        <f t="shared" si="9"/>
        <v>360</v>
      </c>
    </row>
    <row r="8" spans="1:17" x14ac:dyDescent="0.25">
      <c r="A8" s="19">
        <v>6</v>
      </c>
      <c r="B8" s="19" t="s">
        <v>4</v>
      </c>
      <c r="C8" s="20">
        <v>6</v>
      </c>
      <c r="D8" s="21">
        <f t="shared" si="0"/>
        <v>8.5714285714285715E-2</v>
      </c>
      <c r="E8" s="21">
        <f t="shared" si="1"/>
        <v>2.7272727272727275</v>
      </c>
      <c r="F8" s="20">
        <v>2</v>
      </c>
      <c r="G8" s="21">
        <f t="shared" si="2"/>
        <v>6.0606060606060608E-2</v>
      </c>
      <c r="H8" s="21">
        <f>F8/16*sample_size_weighting_factor</f>
        <v>1.875</v>
      </c>
      <c r="I8" s="20">
        <v>4</v>
      </c>
      <c r="J8" s="21">
        <f t="shared" si="3"/>
        <v>0.14285714285714285</v>
      </c>
      <c r="K8" s="21">
        <f t="shared" si="4"/>
        <v>4</v>
      </c>
      <c r="L8" s="21">
        <f t="shared" si="5"/>
        <v>0.85227272727272751</v>
      </c>
      <c r="M8" s="21">
        <f t="shared" si="6"/>
        <v>1.2727272727272725</v>
      </c>
      <c r="N8" s="21">
        <f t="shared" si="7"/>
        <v>2.125</v>
      </c>
      <c r="O8" s="20">
        <f>E8+H8+K8</f>
        <v>8.6022727272727266</v>
      </c>
      <c r="P8" s="21">
        <f t="shared" si="8"/>
        <v>4.25</v>
      </c>
      <c r="Q8" s="21">
        <f t="shared" si="9"/>
        <v>314.49615831611561</v>
      </c>
    </row>
    <row r="9" spans="1:17" x14ac:dyDescent="0.25">
      <c r="A9" s="19">
        <v>5</v>
      </c>
      <c r="B9" s="19" t="s">
        <v>6</v>
      </c>
      <c r="C9" s="20">
        <v>8</v>
      </c>
      <c r="D9" s="21">
        <f t="shared" si="0"/>
        <v>0.11428571428571428</v>
      </c>
      <c r="E9" s="21">
        <f t="shared" si="1"/>
        <v>3.6363636363636367</v>
      </c>
      <c r="F9" s="20">
        <v>4</v>
      </c>
      <c r="G9" s="21">
        <f t="shared" si="2"/>
        <v>0.12121212121212122</v>
      </c>
      <c r="H9" s="21">
        <f>F9/16*sample_size_weighting_factor</f>
        <v>3.75</v>
      </c>
      <c r="I9" s="20">
        <v>3</v>
      </c>
      <c r="J9" s="21">
        <f t="shared" si="3"/>
        <v>0.10714285714285714</v>
      </c>
      <c r="K9" s="21">
        <f t="shared" si="4"/>
        <v>3</v>
      </c>
      <c r="L9" s="21">
        <f t="shared" si="5"/>
        <v>0.11363636363636331</v>
      </c>
      <c r="M9" s="21">
        <f t="shared" si="6"/>
        <v>0.63636363636363669</v>
      </c>
      <c r="N9" s="21">
        <f t="shared" si="7"/>
        <v>0.75</v>
      </c>
      <c r="O9" s="20">
        <f>E9+H9+K9</f>
        <v>10.386363636363637</v>
      </c>
      <c r="P9" s="21">
        <f t="shared" si="8"/>
        <v>1.5</v>
      </c>
      <c r="Q9" s="21">
        <f t="shared" si="9"/>
        <v>161.81482438016531</v>
      </c>
    </row>
    <row r="10" spans="1:17" x14ac:dyDescent="0.25">
      <c r="A10" s="19">
        <v>7</v>
      </c>
      <c r="B10" s="19" t="s">
        <v>10</v>
      </c>
      <c r="C10" s="20">
        <v>7</v>
      </c>
      <c r="D10" s="21">
        <f t="shared" si="0"/>
        <v>0.1</v>
      </c>
      <c r="E10" s="21">
        <f t="shared" si="1"/>
        <v>3.1818181818181821</v>
      </c>
      <c r="F10" s="20">
        <v>2</v>
      </c>
      <c r="G10" s="21">
        <f t="shared" si="2"/>
        <v>6.0606060606060608E-2</v>
      </c>
      <c r="H10" s="21">
        <f>F10/16*sample_size_weighting_factor</f>
        <v>1.875</v>
      </c>
      <c r="I10" s="20">
        <v>2</v>
      </c>
      <c r="J10" s="21">
        <f t="shared" si="3"/>
        <v>7.1428571428571425E-2</v>
      </c>
      <c r="K10" s="21">
        <f t="shared" si="4"/>
        <v>2</v>
      </c>
      <c r="L10" s="21">
        <f t="shared" si="5"/>
        <v>1.3068181818181821</v>
      </c>
      <c r="M10" s="21">
        <f t="shared" si="6"/>
        <v>1.1818181818181821</v>
      </c>
      <c r="N10" s="21">
        <f t="shared" si="7"/>
        <v>0.125</v>
      </c>
      <c r="O10" s="20">
        <f>E10+H10+K10</f>
        <v>7.0568181818181817</v>
      </c>
      <c r="P10" s="21">
        <f t="shared" si="8"/>
        <v>2.6136363636363642</v>
      </c>
      <c r="Q10" s="21">
        <f t="shared" si="9"/>
        <v>130.15564836119461</v>
      </c>
    </row>
    <row r="11" spans="1:17" x14ac:dyDescent="0.25">
      <c r="A11" s="19">
        <v>2</v>
      </c>
      <c r="B11" s="19" t="s">
        <v>7</v>
      </c>
      <c r="C11" s="20">
        <v>7</v>
      </c>
      <c r="D11" s="21">
        <f t="shared" si="0"/>
        <v>0.1</v>
      </c>
      <c r="E11" s="21">
        <f t="shared" si="1"/>
        <v>3.1818181818181821</v>
      </c>
      <c r="F11" s="20">
        <v>3</v>
      </c>
      <c r="G11" s="21">
        <f t="shared" si="2"/>
        <v>9.0909090909090912E-2</v>
      </c>
      <c r="H11" s="21">
        <f>F11/16*sample_size_weighting_factor</f>
        <v>2.8125</v>
      </c>
      <c r="I11" s="20">
        <v>3</v>
      </c>
      <c r="J11" s="21">
        <f t="shared" si="3"/>
        <v>0.10714285714285714</v>
      </c>
      <c r="K11" s="21">
        <f t="shared" si="4"/>
        <v>3</v>
      </c>
      <c r="L11" s="21">
        <f t="shared" si="5"/>
        <v>0.3693181818181821</v>
      </c>
      <c r="M11" s="21">
        <f t="shared" si="6"/>
        <v>0.1818181818181821</v>
      </c>
      <c r="N11" s="21">
        <f t="shared" si="7"/>
        <v>0.1875</v>
      </c>
      <c r="O11" s="20">
        <f>E11+H11+K11</f>
        <v>8.9943181818181817</v>
      </c>
      <c r="P11" s="21">
        <f t="shared" si="8"/>
        <v>0.7386363636363642</v>
      </c>
      <c r="Q11" s="21">
        <f t="shared" si="9"/>
        <v>59.754026944614054</v>
      </c>
    </row>
    <row r="13" spans="1:17" x14ac:dyDescent="0.25">
      <c r="D13" s="4"/>
      <c r="G13" s="4"/>
      <c r="J13" s="4"/>
    </row>
    <row r="14" spans="1:17" x14ac:dyDescent="0.25">
      <c r="D14" s="4"/>
      <c r="G14" s="4"/>
      <c r="J14" s="4"/>
    </row>
    <row r="15" spans="1:17" x14ac:dyDescent="0.25">
      <c r="D15" s="4"/>
    </row>
    <row r="16" spans="1:17" x14ac:dyDescent="0.25">
      <c r="D16" s="4"/>
    </row>
    <row r="17" spans="4:10" x14ac:dyDescent="0.25">
      <c r="D17" s="4"/>
    </row>
    <row r="18" spans="4:10" x14ac:dyDescent="0.25">
      <c r="D18" s="4"/>
    </row>
    <row r="19" spans="4:10" x14ac:dyDescent="0.25">
      <c r="D19" s="4"/>
    </row>
    <row r="20" spans="4:10" x14ac:dyDescent="0.25">
      <c r="D20" s="4"/>
    </row>
    <row r="21" spans="4:10" x14ac:dyDescent="0.25">
      <c r="D21" s="4"/>
    </row>
    <row r="22" spans="4:10" x14ac:dyDescent="0.25">
      <c r="D22" s="4"/>
    </row>
    <row r="23" spans="4:10" x14ac:dyDescent="0.25">
      <c r="D23" s="4"/>
    </row>
    <row r="24" spans="4:10" x14ac:dyDescent="0.25">
      <c r="D24" s="4"/>
    </row>
    <row r="25" spans="4:10" x14ac:dyDescent="0.25">
      <c r="D25" s="4"/>
      <c r="G25" s="4"/>
      <c r="J25" s="4"/>
    </row>
    <row r="26" spans="4:10" x14ac:dyDescent="0.25">
      <c r="D26" s="4"/>
      <c r="G26" s="4"/>
      <c r="J26" s="4"/>
    </row>
  </sheetData>
  <autoFilter ref="A1:Q11" xr:uid="{3E4D2707-AB3A-41B1-811F-7083CEBDA611}">
    <sortState xmlns:xlrd2="http://schemas.microsoft.com/office/spreadsheetml/2017/richdata2" ref="A2:Q11">
      <sortCondition descending="1" ref="Q1:Q11"/>
    </sortState>
  </autoFilter>
  <conditionalFormatting sqref="L2:N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C2" sqref="C2"/>
    </sheetView>
  </sheetViews>
  <sheetFormatPr defaultRowHeight="15" x14ac:dyDescent="0.25"/>
  <cols>
    <col min="1" max="1" width="34" bestFit="1" customWidth="1"/>
    <col min="2" max="4" width="6.7109375" customWidth="1"/>
  </cols>
  <sheetData>
    <row r="1" spans="1:7" x14ac:dyDescent="0.25">
      <c r="A1" s="7" t="s">
        <v>28</v>
      </c>
      <c r="B1" s="8" t="s">
        <v>29</v>
      </c>
      <c r="C1" s="8" t="s">
        <v>36</v>
      </c>
      <c r="D1" s="8" t="s">
        <v>37</v>
      </c>
      <c r="F1" s="6" t="s">
        <v>31</v>
      </c>
      <c r="G1" s="6" t="s">
        <v>33</v>
      </c>
    </row>
    <row r="2" spans="1:7" x14ac:dyDescent="0.25">
      <c r="A2" s="9" t="s">
        <v>3</v>
      </c>
      <c r="B2" s="11" t="s">
        <v>27</v>
      </c>
      <c r="C2" s="10">
        <v>0.81923693978831325</v>
      </c>
      <c r="D2" s="11" t="s">
        <v>27</v>
      </c>
      <c r="F2" s="6" t="s">
        <v>32</v>
      </c>
      <c r="G2" s="6" t="s">
        <v>34</v>
      </c>
    </row>
    <row r="3" spans="1:7" x14ac:dyDescent="0.25">
      <c r="A3" s="9" t="s">
        <v>11</v>
      </c>
      <c r="B3" s="11">
        <v>2.3434349084705007E-2</v>
      </c>
      <c r="C3" s="11" t="s">
        <v>27</v>
      </c>
      <c r="D3" s="11">
        <v>5.6268221587648815E-3</v>
      </c>
      <c r="F3" s="6" t="s">
        <v>30</v>
      </c>
      <c r="G3" s="6" t="s">
        <v>35</v>
      </c>
    </row>
    <row r="4" spans="1:7" x14ac:dyDescent="0.25">
      <c r="A4" s="9" t="s">
        <v>9</v>
      </c>
      <c r="B4" s="11" t="s">
        <v>27</v>
      </c>
      <c r="C4" s="11" t="s">
        <v>27</v>
      </c>
      <c r="D4" s="11" t="s">
        <v>27</v>
      </c>
    </row>
    <row r="5" spans="1:7" x14ac:dyDescent="0.25">
      <c r="A5" s="9" t="s">
        <v>7</v>
      </c>
      <c r="B5" s="11" t="s">
        <v>27</v>
      </c>
      <c r="C5" s="11" t="s">
        <v>27</v>
      </c>
      <c r="D5" s="11" t="s">
        <v>27</v>
      </c>
    </row>
    <row r="6" spans="1:7" x14ac:dyDescent="0.25">
      <c r="A6" s="9" t="s">
        <v>6</v>
      </c>
      <c r="B6" s="11" t="s">
        <v>27</v>
      </c>
      <c r="C6" s="11" t="s">
        <v>27</v>
      </c>
      <c r="D6" s="11" t="s">
        <v>27</v>
      </c>
    </row>
    <row r="7" spans="1:7" x14ac:dyDescent="0.25">
      <c r="A7" s="9" t="s">
        <v>4</v>
      </c>
      <c r="B7" s="11" t="s">
        <v>27</v>
      </c>
      <c r="C7" s="11" t="s">
        <v>27</v>
      </c>
      <c r="D7" s="11" t="s">
        <v>27</v>
      </c>
    </row>
    <row r="8" spans="1:7" x14ac:dyDescent="0.25">
      <c r="A8" s="9" t="s">
        <v>10</v>
      </c>
      <c r="B8" s="11" t="s">
        <v>27</v>
      </c>
      <c r="C8" s="11" t="s">
        <v>27</v>
      </c>
      <c r="D8" s="11" t="s">
        <v>27</v>
      </c>
    </row>
    <row r="9" spans="1:7" x14ac:dyDescent="0.25">
      <c r="A9" s="9" t="s">
        <v>8</v>
      </c>
      <c r="B9" s="11" t="s">
        <v>27</v>
      </c>
      <c r="C9" s="11" t="s">
        <v>27</v>
      </c>
      <c r="D9" s="11" t="s">
        <v>27</v>
      </c>
    </row>
    <row r="10" spans="1:7" x14ac:dyDescent="0.25">
      <c r="A10" s="9" t="s">
        <v>14</v>
      </c>
      <c r="B10" s="11" t="s">
        <v>27</v>
      </c>
      <c r="C10" s="11" t="s">
        <v>27</v>
      </c>
      <c r="D10" s="11" t="s">
        <v>27</v>
      </c>
    </row>
    <row r="11" spans="1:7" x14ac:dyDescent="0.25">
      <c r="A11" s="9" t="s">
        <v>5</v>
      </c>
      <c r="B11" s="11" t="s">
        <v>27</v>
      </c>
      <c r="C11" s="11" t="s">
        <v>27</v>
      </c>
      <c r="D11" s="11" t="s">
        <v>27</v>
      </c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M269"/>
  <sheetViews>
    <sheetView workbookViewId="0">
      <selection activeCell="C3" sqref="C3"/>
    </sheetView>
  </sheetViews>
  <sheetFormatPr defaultRowHeight="15" x14ac:dyDescent="0.25"/>
  <cols>
    <col min="1" max="1" width="17.85546875" customWidth="1"/>
    <col min="2" max="2" width="16.7109375" style="4" bestFit="1" customWidth="1"/>
    <col min="3" max="4" width="9.140625" style="4"/>
    <col min="5" max="5" width="9.140625" style="5"/>
    <col min="7" max="7" width="9.5703125" bestFit="1" customWidth="1"/>
    <col min="10" max="10" width="51" customWidth="1"/>
    <col min="11" max="13" width="30.7109375" customWidth="1"/>
    <col min="14" max="14" width="16.42578125" bestFit="1" customWidth="1"/>
  </cols>
  <sheetData>
    <row r="1" spans="1:13" x14ac:dyDescent="0.25">
      <c r="A1" s="6" t="s">
        <v>3</v>
      </c>
      <c r="B1" s="12"/>
      <c r="C1" s="12"/>
      <c r="D1" s="12"/>
      <c r="E1" s="13"/>
      <c r="F1" s="6"/>
      <c r="G1" s="6"/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B2" s="2" t="s">
        <v>22</v>
      </c>
      <c r="C2" s="2" t="s">
        <v>51</v>
      </c>
      <c r="D2" s="2" t="s">
        <v>21</v>
      </c>
      <c r="E2" s="14" t="s">
        <v>44</v>
      </c>
      <c r="F2" s="1" t="s">
        <v>43</v>
      </c>
      <c r="J2" t="s">
        <v>3</v>
      </c>
      <c r="K2" s="5">
        <v>6</v>
      </c>
      <c r="L2" s="5">
        <v>15</v>
      </c>
      <c r="M2" s="5">
        <v>3</v>
      </c>
    </row>
    <row r="3" spans="1:13" x14ac:dyDescent="0.25">
      <c r="A3" t="s">
        <v>19</v>
      </c>
      <c r="B3" s="4">
        <f>AVERAGE(C3:C4)</f>
        <v>4.8153409090909092</v>
      </c>
      <c r="C3" s="4">
        <f>D3/E3*sample_size_weighting_factor</f>
        <v>6.8181818181818183</v>
      </c>
      <c r="D3" s="4">
        <v>15</v>
      </c>
      <c r="E3" s="14">
        <v>33</v>
      </c>
      <c r="F3" s="3">
        <v>0.21428571428571427</v>
      </c>
      <c r="G3" s="4">
        <f>((B3-C3)^2)/B3</f>
        <v>0.83304002413515699</v>
      </c>
      <c r="J3" t="s">
        <v>7</v>
      </c>
      <c r="K3" s="5">
        <v>3</v>
      </c>
      <c r="L3" s="5">
        <v>7</v>
      </c>
      <c r="M3" s="5">
        <v>3</v>
      </c>
    </row>
    <row r="4" spans="1:13" x14ac:dyDescent="0.25">
      <c r="A4" t="s">
        <v>20</v>
      </c>
      <c r="B4" s="4">
        <f>AVERAGE(C3:C4)</f>
        <v>4.8153409090909092</v>
      </c>
      <c r="C4" s="4">
        <f>D4/E4*sample_size_weighting_factor</f>
        <v>2.8125</v>
      </c>
      <c r="D4" s="4">
        <v>3</v>
      </c>
      <c r="E4" s="14">
        <v>16</v>
      </c>
      <c r="F4" s="3">
        <v>9.0909090909090912E-2</v>
      </c>
      <c r="G4" s="4">
        <f>((B4-C4)^2)/B4</f>
        <v>0.83304002413515699</v>
      </c>
      <c r="J4" t="s">
        <v>9</v>
      </c>
      <c r="K4" s="5">
        <v>2</v>
      </c>
      <c r="L4" s="5">
        <v>8</v>
      </c>
      <c r="M4" s="5">
        <v>5</v>
      </c>
    </row>
    <row r="5" spans="1:13" x14ac:dyDescent="0.25">
      <c r="J5" t="s">
        <v>8</v>
      </c>
      <c r="K5" s="5">
        <v>2</v>
      </c>
      <c r="L5" s="5">
        <v>7</v>
      </c>
      <c r="M5" s="5">
        <v>0</v>
      </c>
    </row>
    <row r="6" spans="1:13" x14ac:dyDescent="0.25">
      <c r="F6" s="4" t="s">
        <v>23</v>
      </c>
      <c r="G6" s="4">
        <f>SUM(G3:G4)</f>
        <v>1.666080048270314</v>
      </c>
      <c r="J6" t="s">
        <v>6</v>
      </c>
      <c r="K6" s="5">
        <v>3</v>
      </c>
      <c r="L6" s="5">
        <v>8</v>
      </c>
      <c r="M6" s="5">
        <v>4</v>
      </c>
    </row>
    <row r="7" spans="1:13" x14ac:dyDescent="0.25">
      <c r="F7" s="4" t="s">
        <v>24</v>
      </c>
      <c r="G7">
        <f>2-1</f>
        <v>1</v>
      </c>
      <c r="J7" t="s">
        <v>4</v>
      </c>
      <c r="K7" s="5">
        <v>4</v>
      </c>
      <c r="L7" s="5">
        <v>6</v>
      </c>
      <c r="M7" s="5">
        <v>2</v>
      </c>
    </row>
    <row r="8" spans="1:13" x14ac:dyDescent="0.25">
      <c r="F8" s="4" t="s">
        <v>25</v>
      </c>
      <c r="G8" s="3">
        <f>_xlfn.CHISQ.TEST(C3:C4,B3:B4)</f>
        <v>0.19678440336583067</v>
      </c>
      <c r="J8" t="s">
        <v>10</v>
      </c>
      <c r="K8" s="5">
        <v>2</v>
      </c>
      <c r="L8" s="5">
        <v>7</v>
      </c>
      <c r="M8" s="5">
        <v>2</v>
      </c>
    </row>
    <row r="9" spans="1:13" x14ac:dyDescent="0.25">
      <c r="J9" t="s">
        <v>14</v>
      </c>
      <c r="K9" s="5">
        <v>0</v>
      </c>
      <c r="L9" s="5">
        <v>6</v>
      </c>
      <c r="M9" s="5">
        <v>3</v>
      </c>
    </row>
    <row r="10" spans="1:13" x14ac:dyDescent="0.25">
      <c r="A10" s="6" t="s">
        <v>3</v>
      </c>
      <c r="B10" s="12"/>
      <c r="C10" s="12"/>
      <c r="D10" s="12"/>
      <c r="E10" s="13"/>
      <c r="F10" s="6"/>
      <c r="G10" s="6"/>
      <c r="J10" t="s">
        <v>11</v>
      </c>
      <c r="K10" s="5">
        <v>1</v>
      </c>
      <c r="L10" s="5">
        <v>5</v>
      </c>
      <c r="M10" s="5">
        <v>11</v>
      </c>
    </row>
    <row r="11" spans="1:13" x14ac:dyDescent="0.25">
      <c r="B11" s="2" t="s">
        <v>22</v>
      </c>
      <c r="C11" s="2" t="s">
        <v>51</v>
      </c>
      <c r="D11" s="2" t="s">
        <v>21</v>
      </c>
      <c r="E11" s="14" t="s">
        <v>44</v>
      </c>
      <c r="F11" s="1" t="s">
        <v>43</v>
      </c>
      <c r="J11" t="s">
        <v>5</v>
      </c>
      <c r="K11" s="5">
        <v>5</v>
      </c>
      <c r="L11" s="5">
        <v>1</v>
      </c>
      <c r="M11" s="5">
        <v>0</v>
      </c>
    </row>
    <row r="12" spans="1:13" x14ac:dyDescent="0.25">
      <c r="A12" t="s">
        <v>19</v>
      </c>
      <c r="B12" s="4">
        <f>AVERAGE(C12:C13)</f>
        <v>6.4090909090909092</v>
      </c>
      <c r="C12" s="4">
        <f>D12/E12*sample_size_weighting_factor</f>
        <v>6.8181818181818183</v>
      </c>
      <c r="D12" s="4">
        <v>15</v>
      </c>
      <c r="E12" s="5">
        <v>33</v>
      </c>
      <c r="F12" s="3">
        <v>0.21428571428571427</v>
      </c>
      <c r="G12" s="4">
        <f>((B12-C12)^2)/B12</f>
        <v>2.6112185686653779E-2</v>
      </c>
    </row>
    <row r="13" spans="1:13" x14ac:dyDescent="0.25">
      <c r="A13" t="s">
        <v>26</v>
      </c>
      <c r="B13" s="4">
        <f>AVERAGE(C12:C13)</f>
        <v>6.4090909090909092</v>
      </c>
      <c r="C13" s="4">
        <f>D13/E13*sample_size_weighting_factor</f>
        <v>6</v>
      </c>
      <c r="D13" s="4">
        <v>6</v>
      </c>
      <c r="E13" s="5">
        <v>15</v>
      </c>
      <c r="F13" s="3">
        <v>0.21428571428571427</v>
      </c>
      <c r="G13" s="4">
        <f>((B13-C13)^2)/B13</f>
        <v>2.6112185686653779E-2</v>
      </c>
    </row>
    <row r="14" spans="1:13" x14ac:dyDescent="0.25">
      <c r="G14" s="5"/>
    </row>
    <row r="15" spans="1:13" x14ac:dyDescent="0.25">
      <c r="F15" s="4" t="s">
        <v>23</v>
      </c>
      <c r="G15" s="4">
        <f>SUM(G12:G13)</f>
        <v>5.2224371373307557E-2</v>
      </c>
    </row>
    <row r="16" spans="1:13" x14ac:dyDescent="0.25">
      <c r="F16" s="4" t="s">
        <v>24</v>
      </c>
      <c r="G16" s="5">
        <f>2-1</f>
        <v>1</v>
      </c>
      <c r="J16" t="s">
        <v>28</v>
      </c>
      <c r="K16" t="s">
        <v>29</v>
      </c>
      <c r="L16" t="s">
        <v>36</v>
      </c>
      <c r="M16" t="s">
        <v>37</v>
      </c>
    </row>
    <row r="17" spans="1:13" x14ac:dyDescent="0.25">
      <c r="F17" s="4" t="s">
        <v>25</v>
      </c>
      <c r="G17" s="3">
        <f>_xlfn.CHISQ.TEST(C12:C13,B12:B13)</f>
        <v>0.81923693978831325</v>
      </c>
      <c r="J17" t="s">
        <v>3</v>
      </c>
      <c r="L17" s="3">
        <v>0.81923693978831325</v>
      </c>
    </row>
    <row r="18" spans="1:13" x14ac:dyDescent="0.25">
      <c r="J18" t="s">
        <v>11</v>
      </c>
      <c r="K18" s="3">
        <v>2.3434349084705007E-2</v>
      </c>
      <c r="M18" s="3">
        <v>5.6268221587648815E-3</v>
      </c>
    </row>
    <row r="19" spans="1:13" x14ac:dyDescent="0.25">
      <c r="A19" s="6" t="s">
        <v>3</v>
      </c>
      <c r="B19" s="12"/>
      <c r="C19" s="12"/>
      <c r="D19" s="12"/>
      <c r="E19" s="13"/>
      <c r="F19" s="6"/>
      <c r="G19" s="6"/>
      <c r="J19" t="s">
        <v>9</v>
      </c>
    </row>
    <row r="20" spans="1:13" x14ac:dyDescent="0.25">
      <c r="B20" s="2" t="s">
        <v>22</v>
      </c>
      <c r="C20" s="2" t="s">
        <v>51</v>
      </c>
      <c r="D20" s="2" t="s">
        <v>21</v>
      </c>
      <c r="E20" s="14" t="s">
        <v>44</v>
      </c>
      <c r="F20" s="1" t="s">
        <v>43</v>
      </c>
      <c r="J20" t="s">
        <v>7</v>
      </c>
    </row>
    <row r="21" spans="1:13" x14ac:dyDescent="0.25">
      <c r="A21" t="s">
        <v>20</v>
      </c>
      <c r="B21" s="4">
        <f>AVERAGE(C21:C22)</f>
        <v>4.40625</v>
      </c>
      <c r="C21" s="4">
        <f>D21/E21*sample_size_weighting_factor</f>
        <v>2.8125</v>
      </c>
      <c r="D21" s="4">
        <v>3</v>
      </c>
      <c r="E21" s="5">
        <v>16</v>
      </c>
      <c r="F21" s="3">
        <v>9.0909090909090912E-2</v>
      </c>
      <c r="G21" s="4">
        <f>((B21-C21)^2)/B21</f>
        <v>0.57646276595744683</v>
      </c>
      <c r="J21" t="s">
        <v>6</v>
      </c>
    </row>
    <row r="22" spans="1:13" x14ac:dyDescent="0.25">
      <c r="A22" t="s">
        <v>26</v>
      </c>
      <c r="B22" s="4">
        <f>AVERAGE(C21:C22)</f>
        <v>4.40625</v>
      </c>
      <c r="C22" s="4">
        <f>D22/E22*sample_size_weighting_factor</f>
        <v>6</v>
      </c>
      <c r="D22" s="4">
        <v>6</v>
      </c>
      <c r="E22" s="5">
        <v>15</v>
      </c>
      <c r="F22" s="3">
        <v>0.21428571428571427</v>
      </c>
      <c r="G22" s="4">
        <f>((B22-C22)^2)/B22</f>
        <v>0.57646276595744683</v>
      </c>
      <c r="J22" t="s">
        <v>4</v>
      </c>
    </row>
    <row r="23" spans="1:13" x14ac:dyDescent="0.25">
      <c r="J23" t="s">
        <v>10</v>
      </c>
    </row>
    <row r="24" spans="1:13" x14ac:dyDescent="0.25">
      <c r="F24" s="4" t="s">
        <v>23</v>
      </c>
      <c r="G24" s="4">
        <f>SUM(G21:G22)</f>
        <v>1.1529255319148937</v>
      </c>
      <c r="J24" t="s">
        <v>8</v>
      </c>
    </row>
    <row r="25" spans="1:13" x14ac:dyDescent="0.25">
      <c r="F25" s="4" t="s">
        <v>24</v>
      </c>
      <c r="G25">
        <f>2-1</f>
        <v>1</v>
      </c>
      <c r="J25" t="s">
        <v>14</v>
      </c>
    </row>
    <row r="26" spans="1:13" x14ac:dyDescent="0.25">
      <c r="F26" s="4" t="s">
        <v>25</v>
      </c>
      <c r="G26" s="3">
        <f>_xlfn.CHISQ.TEST(C21:C22,B21:B22)</f>
        <v>0.28293756974157025</v>
      </c>
      <c r="J26" t="s">
        <v>5</v>
      </c>
    </row>
    <row r="28" spans="1:13" x14ac:dyDescent="0.25">
      <c r="A28" s="6" t="s">
        <v>11</v>
      </c>
      <c r="B28" s="12"/>
      <c r="C28" s="12"/>
      <c r="D28" s="12"/>
      <c r="E28" s="13"/>
      <c r="F28" s="6"/>
      <c r="G28" s="6"/>
    </row>
    <row r="29" spans="1:13" x14ac:dyDescent="0.25">
      <c r="B29" s="2" t="s">
        <v>22</v>
      </c>
      <c r="C29" s="2" t="s">
        <v>51</v>
      </c>
      <c r="D29" s="2" t="s">
        <v>21</v>
      </c>
      <c r="E29" s="14" t="s">
        <v>44</v>
      </c>
      <c r="F29" s="1" t="s">
        <v>43</v>
      </c>
    </row>
    <row r="30" spans="1:13" x14ac:dyDescent="0.25">
      <c r="A30" t="s">
        <v>19</v>
      </c>
      <c r="B30" s="4">
        <f>AVERAGE(C30:C31)</f>
        <v>6.2926136363636367</v>
      </c>
      <c r="C30" s="4">
        <f>D30/E30*sample_size_weighting_factor</f>
        <v>2.2727272727272729</v>
      </c>
      <c r="D30" s="4">
        <v>5</v>
      </c>
      <c r="E30" s="14">
        <v>33</v>
      </c>
      <c r="F30" s="3">
        <v>7.1428571428571425E-2</v>
      </c>
      <c r="G30" s="4">
        <f>((B30-C30)^2)/B30</f>
        <v>2.5680086702236808</v>
      </c>
    </row>
    <row r="31" spans="1:13" x14ac:dyDescent="0.25">
      <c r="A31" t="s">
        <v>20</v>
      </c>
      <c r="B31" s="4">
        <f>AVERAGE(C30:C31)</f>
        <v>6.2926136363636367</v>
      </c>
      <c r="C31" s="4">
        <f>D31/E31*sample_size_weighting_factor</f>
        <v>10.3125</v>
      </c>
      <c r="D31" s="4">
        <v>11</v>
      </c>
      <c r="E31" s="14">
        <v>16</v>
      </c>
      <c r="F31" s="3">
        <v>0.33333333333333331</v>
      </c>
      <c r="G31" s="4">
        <f>((B31-C31)^2)/B31</f>
        <v>2.5680086702236808</v>
      </c>
    </row>
    <row r="33" spans="1:13" x14ac:dyDescent="0.25">
      <c r="F33" s="4" t="s">
        <v>23</v>
      </c>
      <c r="G33">
        <f>SUM(G30:G31)</f>
        <v>5.1360173404473617</v>
      </c>
    </row>
    <row r="34" spans="1:13" x14ac:dyDescent="0.25">
      <c r="F34" s="4" t="s">
        <v>24</v>
      </c>
      <c r="G34">
        <f>2-1</f>
        <v>1</v>
      </c>
    </row>
    <row r="35" spans="1:13" x14ac:dyDescent="0.25">
      <c r="F35" s="4" t="s">
        <v>25</v>
      </c>
      <c r="G35" s="3">
        <f>_xlfn.CHISQ.TEST(C30:C31,B30:B31)</f>
        <v>2.3434349084705007E-2</v>
      </c>
    </row>
    <row r="37" spans="1:13" x14ac:dyDescent="0.25">
      <c r="A37" s="6" t="s">
        <v>11</v>
      </c>
      <c r="B37" s="12"/>
      <c r="C37" s="12"/>
      <c r="D37" s="12"/>
      <c r="E37" s="13"/>
      <c r="F37" s="6"/>
      <c r="G37" s="6"/>
    </row>
    <row r="38" spans="1:13" x14ac:dyDescent="0.25">
      <c r="B38" s="2" t="s">
        <v>22</v>
      </c>
      <c r="C38" s="2" t="s">
        <v>51</v>
      </c>
      <c r="D38" s="2" t="s">
        <v>21</v>
      </c>
      <c r="E38" s="14" t="s">
        <v>44</v>
      </c>
      <c r="F38" s="1" t="s">
        <v>43</v>
      </c>
    </row>
    <row r="39" spans="1:13" x14ac:dyDescent="0.25">
      <c r="A39" t="s">
        <v>19</v>
      </c>
      <c r="B39" s="4">
        <f>AVERAGE(C39:C40)</f>
        <v>1.6363636363636365</v>
      </c>
      <c r="C39" s="4">
        <f>D39/E39*sample_size_weighting_factor</f>
        <v>2.2727272727272729</v>
      </c>
      <c r="D39" s="4">
        <v>5</v>
      </c>
      <c r="E39" s="5">
        <v>33</v>
      </c>
      <c r="F39" s="3">
        <v>7.1428571428571425E-2</v>
      </c>
      <c r="G39" s="4">
        <f>((B39-C39)^2)/B39</f>
        <v>0.24747474747474754</v>
      </c>
      <c r="J39" s="15"/>
      <c r="K39" s="15"/>
      <c r="L39" s="15"/>
      <c r="M39" s="15"/>
    </row>
    <row r="40" spans="1:13" x14ac:dyDescent="0.25">
      <c r="A40" t="s">
        <v>26</v>
      </c>
      <c r="B40" s="4">
        <f>AVERAGE(C39:C40)</f>
        <v>1.6363636363636365</v>
      </c>
      <c r="C40" s="4">
        <f>D40/E40*sample_size_weighting_factor</f>
        <v>1</v>
      </c>
      <c r="D40" s="4">
        <v>1</v>
      </c>
      <c r="E40" s="5">
        <v>15</v>
      </c>
      <c r="F40" s="3">
        <v>3.5714285714285712E-2</v>
      </c>
      <c r="G40" s="4">
        <f>((B40-C40)^2)/B40</f>
        <v>0.24747474747474754</v>
      </c>
      <c r="J40" s="15"/>
      <c r="K40" s="15"/>
      <c r="L40" s="15"/>
      <c r="M40" s="15"/>
    </row>
    <row r="41" spans="1:13" x14ac:dyDescent="0.25">
      <c r="G41" s="5"/>
      <c r="J41" s="15"/>
      <c r="K41" s="15"/>
      <c r="L41" s="15"/>
      <c r="M41" s="15"/>
    </row>
    <row r="42" spans="1:13" x14ac:dyDescent="0.25">
      <c r="F42" s="4" t="s">
        <v>23</v>
      </c>
      <c r="G42" s="4">
        <f>SUM(G39:G40)</f>
        <v>0.49494949494949508</v>
      </c>
    </row>
    <row r="43" spans="1:13" x14ac:dyDescent="0.25">
      <c r="F43" s="4" t="s">
        <v>24</v>
      </c>
      <c r="G43" s="5">
        <f>2-1</f>
        <v>1</v>
      </c>
    </row>
    <row r="44" spans="1:13" x14ac:dyDescent="0.25">
      <c r="F44" s="4" t="s">
        <v>25</v>
      </c>
      <c r="G44" s="3">
        <f>_xlfn.CHISQ.TEST(C39:C40,B39:B40)</f>
        <v>0.48172771631662625</v>
      </c>
    </row>
    <row r="46" spans="1:13" x14ac:dyDescent="0.25">
      <c r="A46" s="6" t="s">
        <v>11</v>
      </c>
      <c r="B46" s="12"/>
      <c r="C46" s="12"/>
      <c r="D46" s="12"/>
      <c r="E46" s="13"/>
      <c r="F46" s="6"/>
      <c r="G46" s="6"/>
    </row>
    <row r="47" spans="1:13" x14ac:dyDescent="0.25">
      <c r="B47" s="2" t="s">
        <v>22</v>
      </c>
      <c r="C47" s="2" t="s">
        <v>51</v>
      </c>
      <c r="D47" s="2" t="s">
        <v>21</v>
      </c>
      <c r="E47" s="14" t="s">
        <v>44</v>
      </c>
      <c r="F47" s="1" t="s">
        <v>43</v>
      </c>
    </row>
    <row r="48" spans="1:13" x14ac:dyDescent="0.25">
      <c r="A48" t="s">
        <v>20</v>
      </c>
      <c r="B48" s="4">
        <f>AVERAGE(C48:C49)</f>
        <v>5.65625</v>
      </c>
      <c r="C48" s="4">
        <f>D48/E48*sample_size_weighting_factor</f>
        <v>10.3125</v>
      </c>
      <c r="D48" s="4">
        <v>11</v>
      </c>
      <c r="E48" s="5">
        <v>16</v>
      </c>
      <c r="F48" s="3">
        <v>0.33333333333333331</v>
      </c>
      <c r="G48" s="4">
        <f>((B48-C48)^2)/B48</f>
        <v>3.8330455801104972</v>
      </c>
    </row>
    <row r="49" spans="1:7" x14ac:dyDescent="0.25">
      <c r="A49" t="s">
        <v>26</v>
      </c>
      <c r="B49" s="4">
        <f>AVERAGE(C48:C49)</f>
        <v>5.65625</v>
      </c>
      <c r="C49" s="4">
        <f>D49/E49*sample_size_weighting_factor</f>
        <v>1</v>
      </c>
      <c r="D49" s="4">
        <v>1</v>
      </c>
      <c r="E49" s="5">
        <v>15</v>
      </c>
      <c r="F49" s="3">
        <v>3.5714285714285712E-2</v>
      </c>
      <c r="G49" s="4">
        <f>((B49-C49)^2)/B49</f>
        <v>3.8330455801104972</v>
      </c>
    </row>
    <row r="51" spans="1:7" x14ac:dyDescent="0.25">
      <c r="F51" s="4" t="s">
        <v>23</v>
      </c>
      <c r="G51" s="4">
        <f>SUM(G48:G49)</f>
        <v>7.6660911602209945</v>
      </c>
    </row>
    <row r="52" spans="1:7" x14ac:dyDescent="0.25">
      <c r="F52" s="4" t="s">
        <v>24</v>
      </c>
      <c r="G52">
        <f>2-1</f>
        <v>1</v>
      </c>
    </row>
    <row r="53" spans="1:7" x14ac:dyDescent="0.25">
      <c r="F53" s="4" t="s">
        <v>25</v>
      </c>
      <c r="G53" s="3">
        <f>_xlfn.CHISQ.TEST(C48:C49,B48:B49)</f>
        <v>5.6268221587648815E-3</v>
      </c>
    </row>
    <row r="55" spans="1:7" x14ac:dyDescent="0.25">
      <c r="A55" s="6" t="s">
        <v>9</v>
      </c>
      <c r="B55" s="12"/>
      <c r="C55" s="12"/>
      <c r="D55" s="12"/>
      <c r="E55" s="13"/>
      <c r="F55" s="6"/>
      <c r="G55" s="6"/>
    </row>
    <row r="56" spans="1:7" x14ac:dyDescent="0.25">
      <c r="B56" s="2" t="s">
        <v>22</v>
      </c>
      <c r="C56" s="2" t="s">
        <v>51</v>
      </c>
      <c r="D56" s="2" t="s">
        <v>21</v>
      </c>
      <c r="E56" s="14" t="s">
        <v>44</v>
      </c>
      <c r="F56" s="1" t="s">
        <v>43</v>
      </c>
    </row>
    <row r="57" spans="1:7" x14ac:dyDescent="0.25">
      <c r="A57" t="s">
        <v>19</v>
      </c>
      <c r="B57" s="4">
        <f>AVERAGE(C57:C58)</f>
        <v>4.1619318181818183</v>
      </c>
      <c r="C57" s="4">
        <f>D57/E57*sample_size_weighting_factor</f>
        <v>3.6363636363636367</v>
      </c>
      <c r="D57" s="4">
        <v>8</v>
      </c>
      <c r="E57" s="14">
        <v>33</v>
      </c>
      <c r="G57">
        <f>((B57-C57)^2)/B57</f>
        <v>6.6368678250077529E-2</v>
      </c>
    </row>
    <row r="58" spans="1:7" x14ac:dyDescent="0.25">
      <c r="A58" t="s">
        <v>20</v>
      </c>
      <c r="B58" s="4">
        <f>AVERAGE(C57:C58)</f>
        <v>4.1619318181818183</v>
      </c>
      <c r="C58" s="4">
        <f>D58/E58*sample_size_weighting_factor</f>
        <v>4.6875</v>
      </c>
      <c r="D58" s="4">
        <v>5</v>
      </c>
      <c r="E58" s="14">
        <v>16</v>
      </c>
      <c r="G58">
        <f>((B58-C58)^2)/B58</f>
        <v>6.6368678250077529E-2</v>
      </c>
    </row>
    <row r="60" spans="1:7" x14ac:dyDescent="0.25">
      <c r="F60" s="4" t="s">
        <v>23</v>
      </c>
      <c r="G60">
        <f>SUM(G57:G58)</f>
        <v>0.13273735650015506</v>
      </c>
    </row>
    <row r="61" spans="1:7" x14ac:dyDescent="0.25">
      <c r="F61" s="4" t="s">
        <v>24</v>
      </c>
      <c r="G61">
        <f>2-1</f>
        <v>1</v>
      </c>
    </row>
    <row r="62" spans="1:7" x14ac:dyDescent="0.25">
      <c r="F62" s="4" t="s">
        <v>25</v>
      </c>
      <c r="G62" s="3">
        <f>_xlfn.CHISQ.TEST(C57:C58,B57:B58)</f>
        <v>0.71561056779176224</v>
      </c>
    </row>
    <row r="64" spans="1:7" x14ac:dyDescent="0.25">
      <c r="A64" s="6" t="s">
        <v>9</v>
      </c>
      <c r="B64" s="12"/>
      <c r="C64" s="12"/>
      <c r="D64" s="12"/>
      <c r="E64" s="13"/>
      <c r="F64" s="6"/>
      <c r="G64" s="6"/>
    </row>
    <row r="65" spans="1:7" x14ac:dyDescent="0.25">
      <c r="B65" s="2" t="s">
        <v>22</v>
      </c>
      <c r="C65" s="2" t="s">
        <v>51</v>
      </c>
      <c r="D65" s="2" t="s">
        <v>21</v>
      </c>
      <c r="E65" s="14" t="s">
        <v>44</v>
      </c>
      <c r="F65" s="1" t="s">
        <v>43</v>
      </c>
    </row>
    <row r="66" spans="1:7" x14ac:dyDescent="0.25">
      <c r="A66" t="s">
        <v>19</v>
      </c>
      <c r="B66" s="4">
        <f>AVERAGE(C66:C67)</f>
        <v>2.8181818181818183</v>
      </c>
      <c r="C66" s="4">
        <f>D66/E66*sample_size_weighting_factor</f>
        <v>3.6363636363636367</v>
      </c>
      <c r="D66" s="4">
        <v>8</v>
      </c>
      <c r="E66" s="5">
        <v>33</v>
      </c>
      <c r="G66" s="5">
        <f>((B66-C66)^2)/B66</f>
        <v>0.23753665689149567</v>
      </c>
    </row>
    <row r="67" spans="1:7" x14ac:dyDescent="0.25">
      <c r="A67" t="s">
        <v>26</v>
      </c>
      <c r="B67" s="4">
        <f>AVERAGE(C66:C67)</f>
        <v>2.8181818181818183</v>
      </c>
      <c r="C67" s="4">
        <f>D67/E67*sample_size_weighting_factor</f>
        <v>2</v>
      </c>
      <c r="D67" s="4">
        <v>2</v>
      </c>
      <c r="E67" s="5">
        <v>15</v>
      </c>
      <c r="G67" s="5">
        <f>((B67-C67)^2)/B67</f>
        <v>0.23753665689149567</v>
      </c>
    </row>
    <row r="68" spans="1:7" x14ac:dyDescent="0.25">
      <c r="G68" s="5"/>
    </row>
    <row r="69" spans="1:7" x14ac:dyDescent="0.25">
      <c r="F69" s="4" t="s">
        <v>23</v>
      </c>
      <c r="G69" s="5">
        <f>SUM(G66:G67)</f>
        <v>0.47507331378299134</v>
      </c>
    </row>
    <row r="70" spans="1:7" x14ac:dyDescent="0.25">
      <c r="F70" s="4" t="s">
        <v>24</v>
      </c>
      <c r="G70" s="5">
        <f>2-1</f>
        <v>1</v>
      </c>
    </row>
    <row r="71" spans="1:7" x14ac:dyDescent="0.25">
      <c r="F71" s="4" t="s">
        <v>25</v>
      </c>
      <c r="G71" s="3">
        <f>_xlfn.CHISQ.TEST(C66:C67,B66:B67)</f>
        <v>0.49066241895350371</v>
      </c>
    </row>
    <row r="73" spans="1:7" x14ac:dyDescent="0.25">
      <c r="A73" s="6" t="s">
        <v>9</v>
      </c>
      <c r="B73" s="12"/>
      <c r="C73" s="12"/>
      <c r="D73" s="12"/>
      <c r="E73" s="13"/>
      <c r="F73" s="6"/>
      <c r="G73" s="6"/>
    </row>
    <row r="74" spans="1:7" x14ac:dyDescent="0.25">
      <c r="B74" s="2" t="s">
        <v>22</v>
      </c>
      <c r="C74" s="2" t="s">
        <v>51</v>
      </c>
      <c r="D74" s="2" t="s">
        <v>21</v>
      </c>
      <c r="E74" s="14" t="s">
        <v>44</v>
      </c>
      <c r="F74" s="1" t="s">
        <v>43</v>
      </c>
    </row>
    <row r="75" spans="1:7" x14ac:dyDescent="0.25">
      <c r="A75" t="s">
        <v>20</v>
      </c>
      <c r="B75" s="4">
        <f>AVERAGE(C75:C76)</f>
        <v>3.34375</v>
      </c>
      <c r="C75" s="4">
        <f>D75/E75*sample_size_weighting_factor</f>
        <v>4.6875</v>
      </c>
      <c r="D75" s="4">
        <v>5</v>
      </c>
      <c r="E75" s="5">
        <v>16</v>
      </c>
      <c r="G75">
        <f>((B75-C75)^2)/B75</f>
        <v>0.54001168224299068</v>
      </c>
    </row>
    <row r="76" spans="1:7" x14ac:dyDescent="0.25">
      <c r="A76" t="s">
        <v>26</v>
      </c>
      <c r="B76" s="4">
        <f>AVERAGE(C75:C76)</f>
        <v>3.34375</v>
      </c>
      <c r="C76" s="4">
        <f>D76/E76*sample_size_weighting_factor</f>
        <v>2</v>
      </c>
      <c r="D76" s="4">
        <v>2</v>
      </c>
      <c r="E76" s="5">
        <v>15</v>
      </c>
      <c r="G76">
        <f>((B76-C76)^2)/B76</f>
        <v>0.54001168224299068</v>
      </c>
    </row>
    <row r="78" spans="1:7" x14ac:dyDescent="0.25">
      <c r="F78" s="4" t="s">
        <v>23</v>
      </c>
      <c r="G78">
        <f>SUM(G75:G76)</f>
        <v>1.0800233644859814</v>
      </c>
    </row>
    <row r="79" spans="1:7" x14ac:dyDescent="0.25">
      <c r="F79" s="4" t="s">
        <v>24</v>
      </c>
      <c r="G79">
        <f>2-1</f>
        <v>1</v>
      </c>
    </row>
    <row r="80" spans="1:7" x14ac:dyDescent="0.25">
      <c r="F80" s="4" t="s">
        <v>25</v>
      </c>
      <c r="G80" s="3">
        <f>_xlfn.CHISQ.TEST(C75:C76,B75:B76)</f>
        <v>0.29869232925958872</v>
      </c>
    </row>
    <row r="82" spans="1:12" x14ac:dyDescent="0.25">
      <c r="A82" s="6" t="s">
        <v>7</v>
      </c>
      <c r="B82" s="12"/>
      <c r="C82" s="12"/>
      <c r="D82" s="12"/>
      <c r="E82" s="13"/>
      <c r="F82" s="6"/>
      <c r="G82" s="6"/>
    </row>
    <row r="83" spans="1:12" x14ac:dyDescent="0.25">
      <c r="B83" s="2" t="s">
        <v>22</v>
      </c>
      <c r="C83" s="2" t="s">
        <v>51</v>
      </c>
      <c r="D83" s="2" t="s">
        <v>21</v>
      </c>
      <c r="E83" s="14" t="s">
        <v>44</v>
      </c>
      <c r="F83" s="1" t="s">
        <v>43</v>
      </c>
    </row>
    <row r="84" spans="1:12" x14ac:dyDescent="0.25">
      <c r="A84" t="s">
        <v>19</v>
      </c>
      <c r="B84" s="4">
        <f>AVERAGE(C84:C85)</f>
        <v>2.9971590909090908</v>
      </c>
      <c r="C84" s="4">
        <f>D84/E84*sample_size_weighting_factor</f>
        <v>3.1818181818181821</v>
      </c>
      <c r="D84" s="4">
        <v>7</v>
      </c>
      <c r="E84" s="14">
        <v>33</v>
      </c>
      <c r="G84">
        <f>((B84-C84)^2)/B84</f>
        <v>1.1377100387763938E-2</v>
      </c>
    </row>
    <row r="85" spans="1:12" x14ac:dyDescent="0.25">
      <c r="A85" t="s">
        <v>20</v>
      </c>
      <c r="B85" s="4">
        <f>AVERAGE(C84:C85)</f>
        <v>2.9971590909090908</v>
      </c>
      <c r="C85" s="4">
        <f>D85/E85*sample_size_weighting_factor</f>
        <v>2.8125</v>
      </c>
      <c r="D85" s="4">
        <v>3</v>
      </c>
      <c r="E85" s="14">
        <v>16</v>
      </c>
      <c r="G85">
        <f>((B85-C85)^2)/B85</f>
        <v>1.1377100387763886E-2</v>
      </c>
    </row>
    <row r="87" spans="1:12" x14ac:dyDescent="0.25">
      <c r="F87" s="4" t="s">
        <v>23</v>
      </c>
      <c r="G87">
        <f>SUM(G84:G85)</f>
        <v>2.2754200775527825E-2</v>
      </c>
    </row>
    <row r="88" spans="1:12" x14ac:dyDescent="0.25">
      <c r="F88" s="4" t="s">
        <v>24</v>
      </c>
      <c r="G88">
        <f>2-1</f>
        <v>1</v>
      </c>
    </row>
    <row r="89" spans="1:12" x14ac:dyDescent="0.25">
      <c r="F89" s="4" t="s">
        <v>25</v>
      </c>
      <c r="G89" s="3">
        <f>_xlfn.CHISQ.TEST(C84:C85,B84:B85)</f>
        <v>0.88009802216273769</v>
      </c>
    </row>
    <row r="91" spans="1:12" x14ac:dyDescent="0.25">
      <c r="A91" s="6" t="s">
        <v>7</v>
      </c>
      <c r="B91" s="12"/>
      <c r="C91" s="12"/>
      <c r="D91" s="12"/>
      <c r="E91" s="13"/>
      <c r="F91" s="6"/>
      <c r="G91" s="6"/>
      <c r="J91" s="16"/>
      <c r="K91" s="16"/>
      <c r="L91" s="16"/>
    </row>
    <row r="92" spans="1:12" x14ac:dyDescent="0.25">
      <c r="B92" s="2" t="s">
        <v>22</v>
      </c>
      <c r="C92" s="2" t="s">
        <v>51</v>
      </c>
      <c r="D92" s="2" t="s">
        <v>21</v>
      </c>
      <c r="E92" s="14" t="s">
        <v>44</v>
      </c>
      <c r="F92" s="1" t="s">
        <v>43</v>
      </c>
    </row>
    <row r="93" spans="1:12" x14ac:dyDescent="0.25">
      <c r="A93" t="s">
        <v>19</v>
      </c>
      <c r="B93" s="4">
        <f>AVERAGE(C93:C94)</f>
        <v>3.0909090909090908</v>
      </c>
      <c r="C93" s="4">
        <f>D93/E93*sample_size_weighting_factor</f>
        <v>3.1818181818181821</v>
      </c>
      <c r="D93" s="4">
        <v>7</v>
      </c>
      <c r="E93" s="5">
        <v>33</v>
      </c>
      <c r="G93" s="5">
        <f>((B93-C93)^2)/B93</f>
        <v>2.6737967914438718E-3</v>
      </c>
    </row>
    <row r="94" spans="1:12" x14ac:dyDescent="0.25">
      <c r="A94" t="s">
        <v>26</v>
      </c>
      <c r="B94" s="4">
        <f>AVERAGE(C93:C94)</f>
        <v>3.0909090909090908</v>
      </c>
      <c r="C94" s="4">
        <f>D94/E94*sample_size_weighting_factor</f>
        <v>3</v>
      </c>
      <c r="D94" s="4">
        <v>3</v>
      </c>
      <c r="E94" s="5">
        <v>15</v>
      </c>
      <c r="G94" s="5">
        <f>((B94-C94)^2)/B94</f>
        <v>2.6737967914438453E-3</v>
      </c>
    </row>
    <row r="95" spans="1:12" x14ac:dyDescent="0.25">
      <c r="G95" s="5"/>
    </row>
    <row r="96" spans="1:12" x14ac:dyDescent="0.25">
      <c r="F96" s="4" t="s">
        <v>23</v>
      </c>
      <c r="G96" s="5">
        <f>SUM(G93:G94)</f>
        <v>5.3475935828877167E-3</v>
      </c>
    </row>
    <row r="97" spans="1:7" x14ac:dyDescent="0.25">
      <c r="F97" s="4" t="s">
        <v>24</v>
      </c>
      <c r="G97" s="5">
        <f>2-1</f>
        <v>1</v>
      </c>
    </row>
    <row r="98" spans="1:7" x14ac:dyDescent="0.25">
      <c r="F98" s="4" t="s">
        <v>25</v>
      </c>
      <c r="G98" s="3">
        <f>_xlfn.CHISQ.TEST(C93:C94,B93:B94)</f>
        <v>0.94170486337877402</v>
      </c>
    </row>
    <row r="100" spans="1:7" x14ac:dyDescent="0.25">
      <c r="A100" s="6" t="s">
        <v>7</v>
      </c>
      <c r="B100" s="12"/>
      <c r="C100" s="12"/>
      <c r="D100" s="12"/>
      <c r="E100" s="13"/>
      <c r="F100" s="6"/>
      <c r="G100" s="6"/>
    </row>
    <row r="101" spans="1:7" x14ac:dyDescent="0.25">
      <c r="B101" s="2" t="s">
        <v>22</v>
      </c>
      <c r="C101" s="2" t="s">
        <v>51</v>
      </c>
      <c r="D101" s="2" t="s">
        <v>21</v>
      </c>
      <c r="E101" s="14" t="s">
        <v>44</v>
      </c>
      <c r="F101" s="1" t="s">
        <v>43</v>
      </c>
    </row>
    <row r="102" spans="1:7" x14ac:dyDescent="0.25">
      <c r="A102" t="s">
        <v>20</v>
      </c>
      <c r="B102" s="4">
        <f>AVERAGE(C102:C103)</f>
        <v>2.90625</v>
      </c>
      <c r="C102" s="4">
        <f>D102/E102*sample_size_weighting_factor</f>
        <v>2.8125</v>
      </c>
      <c r="D102" s="4">
        <v>3</v>
      </c>
      <c r="E102" s="5">
        <v>16</v>
      </c>
      <c r="G102">
        <f>((B102-C102)^2)/B102</f>
        <v>3.0241935483870967E-3</v>
      </c>
    </row>
    <row r="103" spans="1:7" x14ac:dyDescent="0.25">
      <c r="A103" t="s">
        <v>26</v>
      </c>
      <c r="B103" s="4">
        <f>AVERAGE(C102:C103)</f>
        <v>2.90625</v>
      </c>
      <c r="C103" s="4">
        <f>D103/E103*sample_size_weighting_factor</f>
        <v>3</v>
      </c>
      <c r="D103" s="4">
        <v>3</v>
      </c>
      <c r="E103" s="5">
        <v>15</v>
      </c>
      <c r="G103">
        <f>((B103-C103)^2)/B103</f>
        <v>3.0241935483870967E-3</v>
      </c>
    </row>
    <row r="105" spans="1:7" x14ac:dyDescent="0.25">
      <c r="F105" s="4" t="s">
        <v>23</v>
      </c>
      <c r="G105">
        <f>SUM(G102:G103)</f>
        <v>6.0483870967741934E-3</v>
      </c>
    </row>
    <row r="106" spans="1:7" x14ac:dyDescent="0.25">
      <c r="F106" s="4" t="s">
        <v>24</v>
      </c>
      <c r="G106">
        <f>2-1</f>
        <v>1</v>
      </c>
    </row>
    <row r="107" spans="1:7" x14ac:dyDescent="0.25">
      <c r="F107" s="4" t="s">
        <v>25</v>
      </c>
      <c r="G107" s="3">
        <f>_xlfn.CHISQ.TEST(C102:C103,B102:B103)</f>
        <v>0.9380099152299437</v>
      </c>
    </row>
    <row r="109" spans="1:7" x14ac:dyDescent="0.25">
      <c r="A109" s="6" t="s">
        <v>6</v>
      </c>
      <c r="B109" s="12"/>
      <c r="C109" s="12"/>
      <c r="D109" s="12"/>
      <c r="E109" s="13"/>
      <c r="F109" s="6"/>
      <c r="G109" s="6"/>
    </row>
    <row r="110" spans="1:7" x14ac:dyDescent="0.25">
      <c r="B110" s="2" t="s">
        <v>22</v>
      </c>
      <c r="C110" s="2" t="s">
        <v>51</v>
      </c>
      <c r="D110" s="2" t="s">
        <v>21</v>
      </c>
      <c r="E110" s="14" t="s">
        <v>44</v>
      </c>
      <c r="F110" s="1" t="s">
        <v>43</v>
      </c>
    </row>
    <row r="111" spans="1:7" x14ac:dyDescent="0.25">
      <c r="A111" t="s">
        <v>19</v>
      </c>
      <c r="B111" s="4">
        <f>AVERAGE(C111:C112)</f>
        <v>3.6931818181818183</v>
      </c>
      <c r="C111" s="4">
        <f>D111/E111*sample_size_weighting_factor</f>
        <v>3.6363636363636367</v>
      </c>
      <c r="D111" s="4">
        <v>8</v>
      </c>
      <c r="E111" s="14">
        <v>33</v>
      </c>
      <c r="G111">
        <f>((B111-C111)^2)/B111</f>
        <v>8.7412587412586903E-4</v>
      </c>
    </row>
    <row r="112" spans="1:7" x14ac:dyDescent="0.25">
      <c r="A112" t="s">
        <v>20</v>
      </c>
      <c r="B112" s="4">
        <f>AVERAGE(C111:C112)</f>
        <v>3.6931818181818183</v>
      </c>
      <c r="C112" s="4">
        <f>D112/E112*sample_size_weighting_factor</f>
        <v>3.75</v>
      </c>
      <c r="D112" s="4">
        <v>4</v>
      </c>
      <c r="E112" s="14">
        <v>16</v>
      </c>
      <c r="G112">
        <f>((B112-C112)^2)/B112</f>
        <v>8.7412587412586903E-4</v>
      </c>
    </row>
    <row r="114" spans="1:7" x14ac:dyDescent="0.25">
      <c r="F114" s="4" t="s">
        <v>23</v>
      </c>
      <c r="G114">
        <f>SUM(G111:G112)</f>
        <v>1.7482517482517381E-3</v>
      </c>
    </row>
    <row r="115" spans="1:7" x14ac:dyDescent="0.25">
      <c r="F115" s="4" t="s">
        <v>24</v>
      </c>
      <c r="G115">
        <f>2-1</f>
        <v>1</v>
      </c>
    </row>
    <row r="116" spans="1:7" x14ac:dyDescent="0.25">
      <c r="F116" s="4" t="s">
        <v>25</v>
      </c>
      <c r="G116" s="3">
        <f>_xlfn.CHISQ.TEST(C111:C112,B111:B112)</f>
        <v>0.96664848864539143</v>
      </c>
    </row>
    <row r="118" spans="1:7" x14ac:dyDescent="0.25">
      <c r="A118" s="6" t="s">
        <v>6</v>
      </c>
      <c r="B118" s="12"/>
      <c r="C118" s="12"/>
      <c r="D118" s="12"/>
      <c r="E118" s="13"/>
      <c r="F118" s="6"/>
      <c r="G118" s="6"/>
    </row>
    <row r="119" spans="1:7" x14ac:dyDescent="0.25">
      <c r="B119" s="2" t="s">
        <v>22</v>
      </c>
      <c r="C119" s="2" t="s">
        <v>51</v>
      </c>
      <c r="D119" s="2" t="s">
        <v>21</v>
      </c>
      <c r="E119" s="14" t="s">
        <v>44</v>
      </c>
      <c r="F119" s="1" t="s">
        <v>43</v>
      </c>
    </row>
    <row r="120" spans="1:7" x14ac:dyDescent="0.25">
      <c r="A120" t="s">
        <v>19</v>
      </c>
      <c r="B120" s="4">
        <f>AVERAGE(C120:C121)</f>
        <v>3.3181818181818183</v>
      </c>
      <c r="C120" s="4">
        <f>D120/E120*sample_size_weighting_factor</f>
        <v>3.6363636363636367</v>
      </c>
      <c r="D120" s="4">
        <v>8</v>
      </c>
      <c r="E120" s="5">
        <v>33</v>
      </c>
      <c r="G120" s="4">
        <f>((B120-C120)^2)/B120</f>
        <v>3.0510585305105885E-2</v>
      </c>
    </row>
    <row r="121" spans="1:7" x14ac:dyDescent="0.25">
      <c r="A121" t="s">
        <v>26</v>
      </c>
      <c r="B121" s="4">
        <f>AVERAGE(C120:C121)</f>
        <v>3.3181818181818183</v>
      </c>
      <c r="C121" s="4">
        <f>D121/E121*sample_size_weighting_factor</f>
        <v>3</v>
      </c>
      <c r="D121" s="4">
        <v>3</v>
      </c>
      <c r="E121" s="5">
        <v>15</v>
      </c>
      <c r="G121" s="4">
        <f>((B121-C121)^2)/B121</f>
        <v>3.0510585305105885E-2</v>
      </c>
    </row>
    <row r="122" spans="1:7" x14ac:dyDescent="0.25">
      <c r="G122" s="5"/>
    </row>
    <row r="123" spans="1:7" x14ac:dyDescent="0.25">
      <c r="F123" s="4" t="s">
        <v>23</v>
      </c>
      <c r="G123" s="5">
        <f>SUM(G120:G121)</f>
        <v>6.102117061021177E-2</v>
      </c>
    </row>
    <row r="124" spans="1:7" x14ac:dyDescent="0.25">
      <c r="F124" s="4" t="s">
        <v>24</v>
      </c>
      <c r="G124" s="5">
        <f>2-1</f>
        <v>1</v>
      </c>
    </row>
    <row r="125" spans="1:7" x14ac:dyDescent="0.25">
      <c r="F125" s="4" t="s">
        <v>25</v>
      </c>
      <c r="G125" s="3">
        <f>_xlfn.CHISQ.TEST(C120:C121,B120:B121)</f>
        <v>0.80488915829496399</v>
      </c>
    </row>
    <row r="127" spans="1:7" x14ac:dyDescent="0.25">
      <c r="A127" s="6" t="s">
        <v>6</v>
      </c>
      <c r="B127" s="12"/>
      <c r="C127" s="12"/>
      <c r="D127" s="12"/>
      <c r="E127" s="13"/>
      <c r="F127" s="6"/>
      <c r="G127" s="6"/>
    </row>
    <row r="128" spans="1:7" x14ac:dyDescent="0.25">
      <c r="B128" s="2" t="s">
        <v>22</v>
      </c>
      <c r="C128" s="2" t="s">
        <v>51</v>
      </c>
      <c r="D128" s="2" t="s">
        <v>21</v>
      </c>
      <c r="E128" s="14" t="s">
        <v>44</v>
      </c>
      <c r="F128" s="1" t="s">
        <v>43</v>
      </c>
    </row>
    <row r="129" spans="1:7" x14ac:dyDescent="0.25">
      <c r="A129" t="s">
        <v>20</v>
      </c>
      <c r="B129" s="4">
        <f>AVERAGE(C129:C130)</f>
        <v>3.375</v>
      </c>
      <c r="C129" s="4">
        <f>D129/E129*sample_size_weighting_factor</f>
        <v>3.75</v>
      </c>
      <c r="D129" s="4">
        <v>4</v>
      </c>
      <c r="E129" s="5">
        <v>16</v>
      </c>
      <c r="G129">
        <f>((B129-C129)^2)/B129</f>
        <v>4.1666666666666664E-2</v>
      </c>
    </row>
    <row r="130" spans="1:7" x14ac:dyDescent="0.25">
      <c r="A130" t="s">
        <v>26</v>
      </c>
      <c r="B130" s="4">
        <f>AVERAGE(C129:C130)</f>
        <v>3.375</v>
      </c>
      <c r="C130" s="4">
        <f>D130/E130*sample_size_weighting_factor</f>
        <v>3</v>
      </c>
      <c r="D130" s="4">
        <v>3</v>
      </c>
      <c r="E130" s="5">
        <v>15</v>
      </c>
      <c r="G130">
        <f>((B130-C130)^2)/B130</f>
        <v>4.1666666666666664E-2</v>
      </c>
    </row>
    <row r="132" spans="1:7" x14ac:dyDescent="0.25">
      <c r="F132" s="4" t="s">
        <v>23</v>
      </c>
      <c r="G132">
        <f>SUM(G129:G130)</f>
        <v>8.3333333333333329E-2</v>
      </c>
    </row>
    <row r="133" spans="1:7" x14ac:dyDescent="0.25">
      <c r="F133" s="4" t="s">
        <v>24</v>
      </c>
      <c r="G133">
        <f>2-1</f>
        <v>1</v>
      </c>
    </row>
    <row r="134" spans="1:7" x14ac:dyDescent="0.25">
      <c r="F134" s="4" t="s">
        <v>25</v>
      </c>
      <c r="G134" s="3">
        <f>_xlfn.CHISQ.TEST(C129:C130,B129:B130)</f>
        <v>0.77282999268444752</v>
      </c>
    </row>
    <row r="136" spans="1:7" x14ac:dyDescent="0.25">
      <c r="A136" s="6" t="s">
        <v>4</v>
      </c>
      <c r="B136" s="12"/>
      <c r="C136" s="12"/>
      <c r="D136" s="12"/>
      <c r="E136" s="13"/>
      <c r="F136" s="6"/>
      <c r="G136" s="6"/>
    </row>
    <row r="137" spans="1:7" x14ac:dyDescent="0.25">
      <c r="B137" s="2" t="s">
        <v>22</v>
      </c>
      <c r="C137" s="2" t="s">
        <v>51</v>
      </c>
      <c r="D137" s="2" t="s">
        <v>21</v>
      </c>
      <c r="E137" s="14" t="s">
        <v>44</v>
      </c>
      <c r="F137" s="1" t="s">
        <v>43</v>
      </c>
    </row>
    <row r="138" spans="1:7" x14ac:dyDescent="0.25">
      <c r="A138" t="s">
        <v>19</v>
      </c>
      <c r="B138" s="4">
        <f>AVERAGE(C138:C139)</f>
        <v>2.3011363636363638</v>
      </c>
      <c r="C138" s="4">
        <f>D138/E138*sample_size_weighting_factor</f>
        <v>2.7272727272727275</v>
      </c>
      <c r="D138" s="4">
        <v>6</v>
      </c>
      <c r="E138" s="14">
        <v>33</v>
      </c>
      <c r="G138">
        <f>((B138-C138)^2)/B138</f>
        <v>7.891414141414145E-2</v>
      </c>
    </row>
    <row r="139" spans="1:7" x14ac:dyDescent="0.25">
      <c r="A139" t="s">
        <v>20</v>
      </c>
      <c r="B139" s="4">
        <f>AVERAGE(C138:C139)</f>
        <v>2.3011363636363638</v>
      </c>
      <c r="C139" s="4">
        <f>D139/E139*sample_size_weighting_factor</f>
        <v>1.875</v>
      </c>
      <c r="D139" s="4">
        <v>2</v>
      </c>
      <c r="E139" s="14">
        <v>16</v>
      </c>
      <c r="G139">
        <f>((B139-C139)^2)/B139</f>
        <v>7.891414141414145E-2</v>
      </c>
    </row>
    <row r="141" spans="1:7" x14ac:dyDescent="0.25">
      <c r="F141" s="4" t="s">
        <v>23</v>
      </c>
      <c r="G141">
        <f>SUM(G138:G139)</f>
        <v>0.1578282828282829</v>
      </c>
    </row>
    <row r="142" spans="1:7" x14ac:dyDescent="0.25">
      <c r="F142" s="4" t="s">
        <v>24</v>
      </c>
      <c r="G142">
        <f>2-1</f>
        <v>1</v>
      </c>
    </row>
    <row r="143" spans="1:7" x14ac:dyDescent="0.25">
      <c r="F143" s="4" t="s">
        <v>25</v>
      </c>
      <c r="G143" s="3">
        <f>_xlfn.CHISQ.TEST(C138:C139,B138:B139)</f>
        <v>0.69116388532826112</v>
      </c>
    </row>
    <row r="145" spans="1:7" x14ac:dyDescent="0.25">
      <c r="A145" s="6" t="s">
        <v>4</v>
      </c>
      <c r="B145" s="12"/>
      <c r="C145" s="12"/>
      <c r="D145" s="12"/>
      <c r="E145" s="13"/>
      <c r="F145" s="6"/>
      <c r="G145" s="6"/>
    </row>
    <row r="146" spans="1:7" x14ac:dyDescent="0.25">
      <c r="B146" s="2" t="s">
        <v>22</v>
      </c>
      <c r="C146" s="2" t="s">
        <v>51</v>
      </c>
      <c r="D146" s="2" t="s">
        <v>21</v>
      </c>
      <c r="E146" s="14" t="s">
        <v>44</v>
      </c>
      <c r="F146" s="1" t="s">
        <v>43</v>
      </c>
    </row>
    <row r="147" spans="1:7" x14ac:dyDescent="0.25">
      <c r="A147" t="s">
        <v>19</v>
      </c>
      <c r="B147" s="4">
        <f>AVERAGE(C147:C148)</f>
        <v>3.3636363636363638</v>
      </c>
      <c r="C147" s="4">
        <f>D147/E147*sample_size_weighting_factor</f>
        <v>2.7272727272727275</v>
      </c>
      <c r="D147" s="4">
        <v>6</v>
      </c>
      <c r="E147" s="5">
        <v>33</v>
      </c>
      <c r="G147" s="5">
        <f>((B147-C147)^2)/B147</f>
        <v>0.12039312039312035</v>
      </c>
    </row>
    <row r="148" spans="1:7" x14ac:dyDescent="0.25">
      <c r="A148" t="s">
        <v>26</v>
      </c>
      <c r="B148" s="4">
        <f>AVERAGE(C147:C148)</f>
        <v>3.3636363636363638</v>
      </c>
      <c r="C148" s="4">
        <f>D148/E148*sample_size_weighting_factor</f>
        <v>4</v>
      </c>
      <c r="D148" s="4">
        <v>4</v>
      </c>
      <c r="E148" s="5">
        <v>15</v>
      </c>
      <c r="G148" s="5">
        <f>((B148-C148)^2)/B148</f>
        <v>0.12039312039312035</v>
      </c>
    </row>
    <row r="149" spans="1:7" x14ac:dyDescent="0.25">
      <c r="G149" s="5"/>
    </row>
    <row r="150" spans="1:7" x14ac:dyDescent="0.25">
      <c r="F150" s="4" t="s">
        <v>23</v>
      </c>
      <c r="G150" s="5">
        <f>SUM(G147:G148)</f>
        <v>0.2407862407862407</v>
      </c>
    </row>
    <row r="151" spans="1:7" x14ac:dyDescent="0.25">
      <c r="F151" s="4" t="s">
        <v>24</v>
      </c>
      <c r="G151" s="5">
        <f>2-1</f>
        <v>1</v>
      </c>
    </row>
    <row r="152" spans="1:7" x14ac:dyDescent="0.25">
      <c r="F152" s="4" t="s">
        <v>25</v>
      </c>
      <c r="G152" s="3">
        <f>_xlfn.CHISQ.TEST(C147:C148,B147:B148)</f>
        <v>0.62363882612764932</v>
      </c>
    </row>
    <row r="154" spans="1:7" x14ac:dyDescent="0.25">
      <c r="A154" s="6" t="s">
        <v>4</v>
      </c>
      <c r="B154" s="12"/>
      <c r="C154" s="12"/>
      <c r="D154" s="12"/>
      <c r="E154" s="13"/>
      <c r="F154" s="6"/>
      <c r="G154" s="6"/>
    </row>
    <row r="155" spans="1:7" x14ac:dyDescent="0.25">
      <c r="B155" s="2" t="s">
        <v>22</v>
      </c>
      <c r="C155" s="2" t="s">
        <v>51</v>
      </c>
      <c r="D155" s="2" t="s">
        <v>21</v>
      </c>
      <c r="E155" s="14" t="s">
        <v>44</v>
      </c>
      <c r="F155" s="1" t="s">
        <v>43</v>
      </c>
    </row>
    <row r="156" spans="1:7" x14ac:dyDescent="0.25">
      <c r="A156" t="s">
        <v>20</v>
      </c>
      <c r="B156" s="4">
        <f>AVERAGE(C156:C157)</f>
        <v>2.9375</v>
      </c>
      <c r="C156" s="4">
        <f>D156/E156*sample_size_weighting_factor</f>
        <v>1.875</v>
      </c>
      <c r="D156" s="4">
        <v>2</v>
      </c>
      <c r="E156" s="5">
        <v>16</v>
      </c>
      <c r="G156">
        <f>((B156-C156)^2)/B156</f>
        <v>0.38430851063829785</v>
      </c>
    </row>
    <row r="157" spans="1:7" x14ac:dyDescent="0.25">
      <c r="A157" t="s">
        <v>26</v>
      </c>
      <c r="B157" s="4">
        <f>AVERAGE(C156:C157)</f>
        <v>2.9375</v>
      </c>
      <c r="C157" s="4">
        <f>D157/E157*sample_size_weighting_factor</f>
        <v>4</v>
      </c>
      <c r="D157" s="4">
        <v>4</v>
      </c>
      <c r="E157" s="5">
        <v>15</v>
      </c>
      <c r="G157">
        <f>((B157-C157)^2)/B157</f>
        <v>0.38430851063829785</v>
      </c>
    </row>
    <row r="159" spans="1:7" x14ac:dyDescent="0.25">
      <c r="F159" s="4" t="s">
        <v>23</v>
      </c>
      <c r="G159">
        <f>SUM(G156:G157)</f>
        <v>0.7686170212765957</v>
      </c>
    </row>
    <row r="160" spans="1:7" x14ac:dyDescent="0.25">
      <c r="F160" s="4" t="s">
        <v>24</v>
      </c>
      <c r="G160">
        <f>2-1</f>
        <v>1</v>
      </c>
    </row>
    <row r="161" spans="1:7" x14ac:dyDescent="0.25">
      <c r="F161" s="4" t="s">
        <v>25</v>
      </c>
      <c r="G161" s="3">
        <f>_xlfn.CHISQ.TEST(C156:C157,B156:B157)</f>
        <v>0.38064522815696583</v>
      </c>
    </row>
    <row r="163" spans="1:7" x14ac:dyDescent="0.25">
      <c r="A163" s="6" t="s">
        <v>10</v>
      </c>
      <c r="B163" s="12"/>
      <c r="C163" s="12"/>
      <c r="D163" s="12"/>
      <c r="E163" s="13"/>
      <c r="F163" s="6"/>
      <c r="G163" s="6"/>
    </row>
    <row r="164" spans="1:7" x14ac:dyDescent="0.25">
      <c r="B164" s="2" t="s">
        <v>22</v>
      </c>
      <c r="C164" s="2" t="s">
        <v>51</v>
      </c>
      <c r="D164" s="2" t="s">
        <v>21</v>
      </c>
      <c r="E164" s="14" t="s">
        <v>44</v>
      </c>
      <c r="F164" s="1" t="s">
        <v>43</v>
      </c>
    </row>
    <row r="165" spans="1:7" x14ac:dyDescent="0.25">
      <c r="A165" t="s">
        <v>19</v>
      </c>
      <c r="B165" s="4">
        <f>AVERAGE(C165:C166)</f>
        <v>2.5284090909090908</v>
      </c>
      <c r="C165" s="4">
        <f>D165/E165*sample_size_weighting_factor</f>
        <v>3.1818181818181821</v>
      </c>
      <c r="D165" s="4">
        <v>7</v>
      </c>
      <c r="E165" s="14">
        <v>33</v>
      </c>
      <c r="G165">
        <f>((B165-C165)^2)/B165</f>
        <v>0.16885852911133831</v>
      </c>
    </row>
    <row r="166" spans="1:7" x14ac:dyDescent="0.25">
      <c r="A166" t="s">
        <v>20</v>
      </c>
      <c r="B166" s="4">
        <f>AVERAGE(C165:C166)</f>
        <v>2.5284090909090908</v>
      </c>
      <c r="C166" s="4">
        <f>D166/E166*sample_size_weighting_factor</f>
        <v>1.875</v>
      </c>
      <c r="D166" s="4">
        <v>2</v>
      </c>
      <c r="E166" s="14">
        <v>16</v>
      </c>
      <c r="G166">
        <f>((B166-C166)^2)/B166</f>
        <v>0.16885852911133806</v>
      </c>
    </row>
    <row r="168" spans="1:7" x14ac:dyDescent="0.25">
      <c r="F168" s="4" t="s">
        <v>23</v>
      </c>
      <c r="G168">
        <f>SUM(G165:G166)</f>
        <v>0.33771705822267639</v>
      </c>
    </row>
    <row r="169" spans="1:7" x14ac:dyDescent="0.25">
      <c r="F169" s="4" t="s">
        <v>24</v>
      </c>
      <c r="G169">
        <f>2-1</f>
        <v>1</v>
      </c>
    </row>
    <row r="170" spans="1:7" x14ac:dyDescent="0.25">
      <c r="F170" s="4" t="s">
        <v>25</v>
      </c>
      <c r="G170" s="3">
        <f>_xlfn.CHISQ.TEST(C165:C166,B165:B166)</f>
        <v>0.56114995262279299</v>
      </c>
    </row>
    <row r="172" spans="1:7" x14ac:dyDescent="0.25">
      <c r="A172" s="6" t="s">
        <v>10</v>
      </c>
      <c r="B172" s="12"/>
      <c r="C172" s="12"/>
      <c r="D172" s="12"/>
      <c r="E172" s="13"/>
      <c r="F172" s="6"/>
      <c r="G172" s="6"/>
    </row>
    <row r="173" spans="1:7" x14ac:dyDescent="0.25">
      <c r="B173" s="2" t="s">
        <v>22</v>
      </c>
      <c r="C173" s="2" t="s">
        <v>51</v>
      </c>
      <c r="D173" s="2" t="s">
        <v>21</v>
      </c>
      <c r="E173" s="14" t="s">
        <v>44</v>
      </c>
      <c r="F173" s="1" t="s">
        <v>43</v>
      </c>
    </row>
    <row r="174" spans="1:7" x14ac:dyDescent="0.25">
      <c r="A174" t="s">
        <v>19</v>
      </c>
      <c r="B174" s="4">
        <f>AVERAGE(C174:C175)</f>
        <v>2.5909090909090908</v>
      </c>
      <c r="C174" s="4">
        <f>D174/E174*sample_size_weighting_factor</f>
        <v>3.1818181818181821</v>
      </c>
      <c r="D174" s="4">
        <v>7</v>
      </c>
      <c r="E174" s="5">
        <v>33</v>
      </c>
      <c r="G174" s="5">
        <f>((B174-C174)^2)/B174</f>
        <v>0.13476874003189809</v>
      </c>
    </row>
    <row r="175" spans="1:7" x14ac:dyDescent="0.25">
      <c r="A175" t="s">
        <v>26</v>
      </c>
      <c r="B175" s="4">
        <f>AVERAGE(C174:C175)</f>
        <v>2.5909090909090908</v>
      </c>
      <c r="C175" s="4">
        <f>D175/E175*sample_size_weighting_factor</f>
        <v>2</v>
      </c>
      <c r="D175" s="4">
        <v>2</v>
      </c>
      <c r="E175" s="5">
        <v>15</v>
      </c>
      <c r="G175" s="5">
        <f>((B175-C175)^2)/B175</f>
        <v>0.1347687400318979</v>
      </c>
    </row>
    <row r="176" spans="1:7" x14ac:dyDescent="0.25">
      <c r="G176" s="5"/>
    </row>
    <row r="177" spans="1:7" x14ac:dyDescent="0.25">
      <c r="F177" s="4" t="s">
        <v>23</v>
      </c>
      <c r="G177" s="5">
        <f>SUM(G174:G175)</f>
        <v>0.26953748006379596</v>
      </c>
    </row>
    <row r="178" spans="1:7" x14ac:dyDescent="0.25">
      <c r="F178" s="4" t="s">
        <v>24</v>
      </c>
      <c r="G178" s="5">
        <f>2-1</f>
        <v>1</v>
      </c>
    </row>
    <row r="179" spans="1:7" x14ac:dyDescent="0.25">
      <c r="F179" s="4" t="s">
        <v>25</v>
      </c>
      <c r="G179" s="3">
        <f>_xlfn.CHISQ.TEST(C174:C175,B174:B175)</f>
        <v>0.6036422033902622</v>
      </c>
    </row>
    <row r="181" spans="1:7" x14ac:dyDescent="0.25">
      <c r="A181" s="6" t="s">
        <v>10</v>
      </c>
      <c r="B181" s="12"/>
      <c r="C181" s="12"/>
      <c r="D181" s="12"/>
      <c r="E181" s="13"/>
      <c r="F181" s="6"/>
      <c r="G181" s="6"/>
    </row>
    <row r="182" spans="1:7" x14ac:dyDescent="0.25">
      <c r="B182" s="2" t="s">
        <v>22</v>
      </c>
      <c r="C182" s="2" t="s">
        <v>51</v>
      </c>
      <c r="D182" s="2" t="s">
        <v>21</v>
      </c>
      <c r="E182" s="14" t="s">
        <v>44</v>
      </c>
      <c r="F182" s="1" t="s">
        <v>43</v>
      </c>
    </row>
    <row r="183" spans="1:7" x14ac:dyDescent="0.25">
      <c r="A183" t="s">
        <v>20</v>
      </c>
      <c r="B183" s="4">
        <f>AVERAGE(C183:C184)</f>
        <v>1.9375</v>
      </c>
      <c r="C183" s="4">
        <f>D183/E183*sample_size_weighting_factor</f>
        <v>1.875</v>
      </c>
      <c r="D183" s="4">
        <v>2</v>
      </c>
      <c r="E183" s="5">
        <v>16</v>
      </c>
      <c r="G183">
        <f>((B183-C183)^2)/B183</f>
        <v>2.0161290322580645E-3</v>
      </c>
    </row>
    <row r="184" spans="1:7" x14ac:dyDescent="0.25">
      <c r="A184" t="s">
        <v>26</v>
      </c>
      <c r="B184" s="4">
        <f>AVERAGE(C183:C184)</f>
        <v>1.9375</v>
      </c>
      <c r="C184" s="4">
        <f>D184/E184*sample_size_weighting_factor</f>
        <v>2</v>
      </c>
      <c r="D184" s="4">
        <v>2</v>
      </c>
      <c r="E184" s="5">
        <v>15</v>
      </c>
      <c r="G184">
        <f>((B184-C184)^2)/B184</f>
        <v>2.0161290322580645E-3</v>
      </c>
    </row>
    <row r="186" spans="1:7" x14ac:dyDescent="0.25">
      <c r="F186" s="4" t="s">
        <v>23</v>
      </c>
      <c r="G186">
        <f>SUM(G183:G184)</f>
        <v>4.0322580645161289E-3</v>
      </c>
    </row>
    <row r="187" spans="1:7" x14ac:dyDescent="0.25">
      <c r="F187" s="4" t="s">
        <v>24</v>
      </c>
      <c r="G187">
        <f>2-1</f>
        <v>1</v>
      </c>
    </row>
    <row r="188" spans="1:7" x14ac:dyDescent="0.25">
      <c r="F188" s="4" t="s">
        <v>25</v>
      </c>
      <c r="G188" s="3">
        <f>_xlfn.CHISQ.TEST(C183:C184,B183:B184)</f>
        <v>0.9493683086818695</v>
      </c>
    </row>
    <row r="190" spans="1:7" x14ac:dyDescent="0.25">
      <c r="A190" s="6" t="s">
        <v>8</v>
      </c>
      <c r="B190" s="12"/>
      <c r="C190" s="12"/>
      <c r="D190" s="12"/>
      <c r="E190" s="13"/>
      <c r="F190" s="6"/>
      <c r="G190" s="6"/>
    </row>
    <row r="191" spans="1:7" x14ac:dyDescent="0.25">
      <c r="B191" s="2" t="s">
        <v>22</v>
      </c>
      <c r="C191" s="2" t="s">
        <v>51</v>
      </c>
      <c r="D191" s="2" t="s">
        <v>21</v>
      </c>
      <c r="E191" s="14" t="s">
        <v>44</v>
      </c>
      <c r="F191" s="1" t="s">
        <v>43</v>
      </c>
    </row>
    <row r="192" spans="1:7" x14ac:dyDescent="0.25">
      <c r="A192" t="s">
        <v>19</v>
      </c>
      <c r="B192" s="4">
        <f>AVERAGE(C192:C193)</f>
        <v>1.5909090909090911</v>
      </c>
      <c r="C192" s="4">
        <f>D192/E192*sample_size_weighting_factor</f>
        <v>3.1818181818181821</v>
      </c>
      <c r="D192" s="4">
        <v>7</v>
      </c>
      <c r="E192" s="14">
        <v>33</v>
      </c>
      <c r="G192">
        <f>((B192-C192)^2)/B192</f>
        <v>1.5909090909090911</v>
      </c>
    </row>
    <row r="193" spans="1:7" x14ac:dyDescent="0.25">
      <c r="A193" t="s">
        <v>20</v>
      </c>
      <c r="B193" s="4">
        <f>AVERAGE(C192:C193)</f>
        <v>1.5909090909090911</v>
      </c>
      <c r="C193" s="4">
        <f>D193/E193*sample_size_weighting_factor</f>
        <v>0</v>
      </c>
      <c r="D193" s="4">
        <v>0</v>
      </c>
      <c r="E193" s="14">
        <v>16</v>
      </c>
      <c r="G193">
        <f>((B193-C193)^2)/B193</f>
        <v>1.5909090909090911</v>
      </c>
    </row>
    <row r="195" spans="1:7" x14ac:dyDescent="0.25">
      <c r="F195" s="4" t="s">
        <v>23</v>
      </c>
      <c r="G195">
        <f>SUM(G192:G193)</f>
        <v>3.1818181818181821</v>
      </c>
    </row>
    <row r="196" spans="1:7" x14ac:dyDescent="0.25">
      <c r="F196" s="4" t="s">
        <v>24</v>
      </c>
      <c r="G196">
        <f>2-1</f>
        <v>1</v>
      </c>
    </row>
    <row r="197" spans="1:7" x14ac:dyDescent="0.25">
      <c r="F197" s="4" t="s">
        <v>25</v>
      </c>
      <c r="G197" s="3">
        <f>_xlfn.CHISQ.TEST(C192:C193,B192:B193)</f>
        <v>7.4461831417405519E-2</v>
      </c>
    </row>
    <row r="199" spans="1:7" x14ac:dyDescent="0.25">
      <c r="A199" s="6" t="s">
        <v>8</v>
      </c>
      <c r="B199" s="12"/>
      <c r="C199" s="12"/>
      <c r="D199" s="12"/>
      <c r="E199" s="13"/>
      <c r="F199" s="6"/>
      <c r="G199" s="6"/>
    </row>
    <row r="200" spans="1:7" x14ac:dyDescent="0.25">
      <c r="B200" s="2" t="s">
        <v>22</v>
      </c>
      <c r="C200" s="2" t="s">
        <v>51</v>
      </c>
      <c r="D200" s="2" t="s">
        <v>21</v>
      </c>
      <c r="E200" s="14" t="s">
        <v>44</v>
      </c>
      <c r="F200" s="1" t="s">
        <v>43</v>
      </c>
    </row>
    <row r="201" spans="1:7" x14ac:dyDescent="0.25">
      <c r="A201" t="s">
        <v>19</v>
      </c>
      <c r="B201" s="4">
        <f>AVERAGE(C201:C202)</f>
        <v>2.5909090909090908</v>
      </c>
      <c r="C201" s="4">
        <f>D201/E201*sample_size_weighting_factor</f>
        <v>3.1818181818181821</v>
      </c>
      <c r="D201" s="4">
        <v>7</v>
      </c>
      <c r="E201" s="5">
        <v>33</v>
      </c>
      <c r="G201" s="5">
        <f>((B201-C201)^2)/B201</f>
        <v>0.13476874003189809</v>
      </c>
    </row>
    <row r="202" spans="1:7" x14ac:dyDescent="0.25">
      <c r="A202" t="s">
        <v>26</v>
      </c>
      <c r="B202" s="4">
        <f>AVERAGE(C201:C202)</f>
        <v>2.5909090909090908</v>
      </c>
      <c r="C202" s="4">
        <f>D202/E202*sample_size_weighting_factor</f>
        <v>2</v>
      </c>
      <c r="D202" s="4">
        <v>2</v>
      </c>
      <c r="E202" s="5">
        <v>15</v>
      </c>
      <c r="G202" s="5">
        <f>((B202-C202)^2)/B202</f>
        <v>0.1347687400318979</v>
      </c>
    </row>
    <row r="203" spans="1:7" x14ac:dyDescent="0.25">
      <c r="G203" s="5"/>
    </row>
    <row r="204" spans="1:7" x14ac:dyDescent="0.25">
      <c r="F204" s="4" t="s">
        <v>23</v>
      </c>
      <c r="G204" s="5">
        <f>SUM(G201:G202)</f>
        <v>0.26953748006379596</v>
      </c>
    </row>
    <row r="205" spans="1:7" x14ac:dyDescent="0.25">
      <c r="F205" s="4" t="s">
        <v>24</v>
      </c>
      <c r="G205" s="5">
        <f>2-1</f>
        <v>1</v>
      </c>
    </row>
    <row r="206" spans="1:7" x14ac:dyDescent="0.25">
      <c r="F206" s="4" t="s">
        <v>25</v>
      </c>
      <c r="G206" s="3">
        <f>_xlfn.CHISQ.TEST(C201:C202,B201:B202)</f>
        <v>0.6036422033902622</v>
      </c>
    </row>
    <row r="208" spans="1:7" x14ac:dyDescent="0.25">
      <c r="A208" s="6" t="s">
        <v>8</v>
      </c>
      <c r="B208" s="12"/>
      <c r="C208" s="12"/>
      <c r="D208" s="12"/>
      <c r="E208" s="13"/>
      <c r="F208" s="6"/>
      <c r="G208" s="6"/>
    </row>
    <row r="209" spans="1:7" x14ac:dyDescent="0.25">
      <c r="B209" s="2" t="s">
        <v>22</v>
      </c>
      <c r="C209" s="2" t="s">
        <v>51</v>
      </c>
      <c r="D209" s="2" t="s">
        <v>21</v>
      </c>
      <c r="E209" s="14" t="s">
        <v>44</v>
      </c>
      <c r="F209" s="1" t="s">
        <v>43</v>
      </c>
    </row>
    <row r="210" spans="1:7" x14ac:dyDescent="0.25">
      <c r="A210" t="s">
        <v>20</v>
      </c>
      <c r="B210" s="4">
        <f>AVERAGE(C210:C211)</f>
        <v>1</v>
      </c>
      <c r="C210" s="4">
        <f>D210/E210*sample_size_weighting_factor</f>
        <v>0</v>
      </c>
      <c r="D210" s="4">
        <v>0</v>
      </c>
      <c r="E210" s="5">
        <v>16</v>
      </c>
      <c r="G210">
        <f>((B210-C210)^2)/B210</f>
        <v>1</v>
      </c>
    </row>
    <row r="211" spans="1:7" x14ac:dyDescent="0.25">
      <c r="A211" t="s">
        <v>26</v>
      </c>
      <c r="B211" s="4">
        <f>AVERAGE(C210:C211)</f>
        <v>1</v>
      </c>
      <c r="C211" s="4">
        <f>D211/E211*sample_size_weighting_factor</f>
        <v>2</v>
      </c>
      <c r="D211" s="4">
        <v>2</v>
      </c>
      <c r="E211" s="5">
        <v>15</v>
      </c>
      <c r="G211">
        <f>((B211-C211)^2)/B211</f>
        <v>1</v>
      </c>
    </row>
    <row r="213" spans="1:7" x14ac:dyDescent="0.25">
      <c r="F213" s="4" t="s">
        <v>23</v>
      </c>
      <c r="G213">
        <f>SUM(G210:G211)</f>
        <v>2</v>
      </c>
    </row>
    <row r="214" spans="1:7" x14ac:dyDescent="0.25">
      <c r="F214" s="4" t="s">
        <v>24</v>
      </c>
      <c r="G214">
        <f>2-1</f>
        <v>1</v>
      </c>
    </row>
    <row r="215" spans="1:7" x14ac:dyDescent="0.25">
      <c r="F215" s="4" t="s">
        <v>25</v>
      </c>
      <c r="G215" s="3">
        <f>_xlfn.CHISQ.TEST(C210:C211,B210:B211)</f>
        <v>0.15729920705028513</v>
      </c>
    </row>
    <row r="217" spans="1:7" x14ac:dyDescent="0.25">
      <c r="A217" s="6" t="s">
        <v>14</v>
      </c>
      <c r="B217" s="12"/>
      <c r="C217" s="12"/>
      <c r="D217" s="12"/>
      <c r="E217" s="13"/>
      <c r="F217" s="6"/>
      <c r="G217" s="6"/>
    </row>
    <row r="218" spans="1:7" x14ac:dyDescent="0.25">
      <c r="B218" s="2" t="s">
        <v>22</v>
      </c>
      <c r="C218" s="2" t="s">
        <v>51</v>
      </c>
      <c r="D218" s="2" t="s">
        <v>21</v>
      </c>
      <c r="E218" s="14" t="s">
        <v>44</v>
      </c>
      <c r="F218" s="1" t="s">
        <v>43</v>
      </c>
    </row>
    <row r="219" spans="1:7" x14ac:dyDescent="0.25">
      <c r="A219" t="s">
        <v>19</v>
      </c>
      <c r="B219" s="4">
        <f>AVERAGE(C219:C220)</f>
        <v>2.7698863636363638</v>
      </c>
      <c r="C219" s="4">
        <f>D219/E219*sample_size_weighting_factor</f>
        <v>2.7272727272727275</v>
      </c>
      <c r="D219" s="4">
        <v>6</v>
      </c>
      <c r="E219" s="14">
        <v>33</v>
      </c>
      <c r="G219">
        <f>((B219-C219)^2)/B219</f>
        <v>6.5559440559440183E-4</v>
      </c>
    </row>
    <row r="220" spans="1:7" x14ac:dyDescent="0.25">
      <c r="A220" t="s">
        <v>20</v>
      </c>
      <c r="B220" s="4">
        <f>AVERAGE(C219:C220)</f>
        <v>2.7698863636363638</v>
      </c>
      <c r="C220" s="4">
        <f>D220/E220*sample_size_weighting_factor</f>
        <v>2.8125</v>
      </c>
      <c r="D220" s="4">
        <v>3</v>
      </c>
      <c r="E220" s="14">
        <v>16</v>
      </c>
      <c r="G220">
        <f>((B220-C220)^2)/B220</f>
        <v>6.5559440559440183E-4</v>
      </c>
    </row>
    <row r="222" spans="1:7" x14ac:dyDescent="0.25">
      <c r="F222" s="4" t="s">
        <v>23</v>
      </c>
      <c r="G222">
        <f>SUM(G219:G220)</f>
        <v>1.3111888111888037E-3</v>
      </c>
    </row>
    <row r="223" spans="1:7" x14ac:dyDescent="0.25">
      <c r="F223" s="4" t="s">
        <v>24</v>
      </c>
      <c r="G223">
        <f>2-1</f>
        <v>1</v>
      </c>
    </row>
    <row r="224" spans="1:7" x14ac:dyDescent="0.25">
      <c r="F224" s="4" t="s">
        <v>25</v>
      </c>
      <c r="G224" s="3">
        <f>_xlfn.CHISQ.TEST(C219:C220,B219:B220)</f>
        <v>0.97111464029801242</v>
      </c>
    </row>
    <row r="226" spans="1:7" x14ac:dyDescent="0.25">
      <c r="A226" s="6" t="s">
        <v>14</v>
      </c>
      <c r="B226" s="12"/>
      <c r="C226" s="12"/>
      <c r="D226" s="12"/>
      <c r="E226" s="13"/>
      <c r="F226" s="6"/>
      <c r="G226" s="6"/>
    </row>
    <row r="227" spans="1:7" x14ac:dyDescent="0.25">
      <c r="B227" s="2" t="s">
        <v>22</v>
      </c>
      <c r="C227" s="2" t="s">
        <v>51</v>
      </c>
      <c r="D227" s="2" t="s">
        <v>21</v>
      </c>
      <c r="E227" s="14" t="s">
        <v>44</v>
      </c>
      <c r="F227" s="1" t="s">
        <v>43</v>
      </c>
    </row>
    <row r="228" spans="1:7" x14ac:dyDescent="0.25">
      <c r="A228" t="s">
        <v>19</v>
      </c>
      <c r="B228" s="4">
        <f>AVERAGE(C228:C229)</f>
        <v>1.3636363636363638</v>
      </c>
      <c r="C228" s="4">
        <f>D228/E228*sample_size_weighting_factor</f>
        <v>2.7272727272727275</v>
      </c>
      <c r="D228" s="4">
        <v>6</v>
      </c>
      <c r="E228" s="5">
        <v>33</v>
      </c>
      <c r="G228" s="5">
        <f>((B228-C228)^2)/B228</f>
        <v>1.3636363636363638</v>
      </c>
    </row>
    <row r="229" spans="1:7" x14ac:dyDescent="0.25">
      <c r="A229" t="s">
        <v>26</v>
      </c>
      <c r="B229" s="4">
        <f>AVERAGE(C228:C229)</f>
        <v>1.3636363636363638</v>
      </c>
      <c r="C229" s="4">
        <f>D229/E229*sample_size_weighting_factor</f>
        <v>0</v>
      </c>
      <c r="D229" s="4">
        <v>0</v>
      </c>
      <c r="E229" s="5">
        <v>15</v>
      </c>
      <c r="G229" s="5">
        <f>((B229-C229)^2)/B229</f>
        <v>1.3636363636363638</v>
      </c>
    </row>
    <row r="230" spans="1:7" x14ac:dyDescent="0.25">
      <c r="G230" s="5"/>
    </row>
    <row r="231" spans="1:7" x14ac:dyDescent="0.25">
      <c r="F231" s="4" t="s">
        <v>23</v>
      </c>
      <c r="G231" s="5">
        <f>SUM(G228:G229)</f>
        <v>2.7272727272727275</v>
      </c>
    </row>
    <row r="232" spans="1:7" x14ac:dyDescent="0.25">
      <c r="F232" s="4" t="s">
        <v>24</v>
      </c>
      <c r="G232" s="5">
        <f>2-1</f>
        <v>1</v>
      </c>
    </row>
    <row r="233" spans="1:7" x14ac:dyDescent="0.25">
      <c r="F233" s="4" t="s">
        <v>25</v>
      </c>
      <c r="G233" s="3">
        <f>_xlfn.CHISQ.TEST(C228:C229,B228:B229)</f>
        <v>9.8647610429299176E-2</v>
      </c>
    </row>
    <row r="235" spans="1:7" x14ac:dyDescent="0.25">
      <c r="A235" s="6" t="s">
        <v>14</v>
      </c>
      <c r="B235" s="12"/>
      <c r="C235" s="12"/>
      <c r="D235" s="12"/>
      <c r="E235" s="13"/>
      <c r="F235" s="6"/>
      <c r="G235" s="6"/>
    </row>
    <row r="236" spans="1:7" x14ac:dyDescent="0.25">
      <c r="B236" s="2" t="s">
        <v>22</v>
      </c>
      <c r="C236" s="2" t="s">
        <v>51</v>
      </c>
      <c r="D236" s="2" t="s">
        <v>21</v>
      </c>
      <c r="E236" s="14" t="s">
        <v>44</v>
      </c>
      <c r="F236" s="1" t="s">
        <v>43</v>
      </c>
    </row>
    <row r="237" spans="1:7" x14ac:dyDescent="0.25">
      <c r="A237" t="s">
        <v>20</v>
      </c>
      <c r="B237" s="4">
        <f>AVERAGE(C237:C238)</f>
        <v>1.40625</v>
      </c>
      <c r="C237" s="4">
        <f>D237/E237*sample_size_weighting_factor</f>
        <v>2.8125</v>
      </c>
      <c r="D237" s="4">
        <v>3</v>
      </c>
      <c r="E237" s="5">
        <v>16</v>
      </c>
      <c r="G237">
        <f>((B237-C237)^2)/B237</f>
        <v>1.40625</v>
      </c>
    </row>
    <row r="238" spans="1:7" x14ac:dyDescent="0.25">
      <c r="A238" t="s">
        <v>26</v>
      </c>
      <c r="B238" s="4">
        <f>AVERAGE(C237:C238)</f>
        <v>1.40625</v>
      </c>
      <c r="C238" s="4">
        <f>D238/E238*sample_size_weighting_factor</f>
        <v>0</v>
      </c>
      <c r="D238" s="4">
        <v>0</v>
      </c>
      <c r="E238" s="5">
        <v>15</v>
      </c>
      <c r="G238">
        <f>((B238-C238)^2)/B238</f>
        <v>1.40625</v>
      </c>
    </row>
    <row r="240" spans="1:7" x14ac:dyDescent="0.25">
      <c r="F240" s="4" t="s">
        <v>23</v>
      </c>
      <c r="G240">
        <f>SUM(G237:G238)</f>
        <v>2.8125</v>
      </c>
    </row>
    <row r="241" spans="1:13" x14ac:dyDescent="0.25">
      <c r="F241" s="4" t="s">
        <v>24</v>
      </c>
      <c r="G241">
        <f>2-1</f>
        <v>1</v>
      </c>
    </row>
    <row r="242" spans="1:13" x14ac:dyDescent="0.25">
      <c r="F242" s="4" t="s">
        <v>25</v>
      </c>
      <c r="G242" s="3">
        <f>_xlfn.CHISQ.TEST(C237:C238,B237:B238)</f>
        <v>9.3532512689093114E-2</v>
      </c>
    </row>
    <row r="244" spans="1:13" x14ac:dyDescent="0.25">
      <c r="A244" s="6" t="s">
        <v>5</v>
      </c>
      <c r="B244" s="12"/>
      <c r="C244" s="12"/>
      <c r="D244" s="12"/>
      <c r="E244" s="13"/>
      <c r="F244" s="6"/>
      <c r="G244" s="6"/>
      <c r="J244" s="17"/>
      <c r="K244" s="17"/>
      <c r="L244" s="17"/>
      <c r="M244" s="17"/>
    </row>
    <row r="245" spans="1:13" x14ac:dyDescent="0.25">
      <c r="B245" s="2" t="s">
        <v>22</v>
      </c>
      <c r="C245" s="2" t="s">
        <v>51</v>
      </c>
      <c r="D245" s="2" t="s">
        <v>21</v>
      </c>
      <c r="E245" s="14" t="s">
        <v>44</v>
      </c>
      <c r="F245" s="1" t="s">
        <v>43</v>
      </c>
      <c r="J245" s="15"/>
      <c r="K245" s="16"/>
      <c r="L245" s="16"/>
      <c r="M245" s="16"/>
    </row>
    <row r="246" spans="1:13" x14ac:dyDescent="0.25">
      <c r="A246" t="s">
        <v>19</v>
      </c>
      <c r="B246" s="4">
        <f>AVERAGE(C246:C247)</f>
        <v>0.22727272727272729</v>
      </c>
      <c r="C246" s="4">
        <f>D246/E246*sample_size_weighting_factor</f>
        <v>0.45454545454545459</v>
      </c>
      <c r="D246" s="4">
        <v>1</v>
      </c>
      <c r="E246" s="14">
        <v>33</v>
      </c>
      <c r="G246">
        <f>((B246-C246)^2)/B246</f>
        <v>0.22727272727272729</v>
      </c>
      <c r="J246" s="15"/>
      <c r="K246" s="16"/>
      <c r="L246" s="16"/>
      <c r="M246" s="16"/>
    </row>
    <row r="247" spans="1:13" x14ac:dyDescent="0.25">
      <c r="A247" t="s">
        <v>20</v>
      </c>
      <c r="B247" s="4">
        <f>AVERAGE(C246:C247)</f>
        <v>0.22727272727272729</v>
      </c>
      <c r="C247" s="4">
        <f>D247/E247*sample_size_weighting_factor</f>
        <v>0</v>
      </c>
      <c r="D247" s="4">
        <v>0</v>
      </c>
      <c r="E247" s="14">
        <v>16</v>
      </c>
      <c r="G247">
        <f>((B247-C247)^2)/B247</f>
        <v>0.22727272727272729</v>
      </c>
      <c r="J247" s="15"/>
      <c r="K247" s="16"/>
      <c r="L247" s="16"/>
      <c r="M247" s="16"/>
    </row>
    <row r="248" spans="1:13" x14ac:dyDescent="0.25">
      <c r="J248" s="15"/>
      <c r="K248" s="16"/>
      <c r="L248" s="16"/>
      <c r="M248" s="16"/>
    </row>
    <row r="249" spans="1:13" x14ac:dyDescent="0.25">
      <c r="F249" s="4" t="s">
        <v>23</v>
      </c>
      <c r="G249">
        <f>SUM(G246:G247)</f>
        <v>0.45454545454545459</v>
      </c>
      <c r="J249" s="15"/>
      <c r="K249" s="16"/>
      <c r="L249" s="16"/>
      <c r="M249" s="16"/>
    </row>
    <row r="250" spans="1:13" x14ac:dyDescent="0.25">
      <c r="F250" s="4" t="s">
        <v>24</v>
      </c>
      <c r="G250">
        <f>2-1</f>
        <v>1</v>
      </c>
      <c r="J250" s="15"/>
      <c r="K250" s="16"/>
      <c r="L250" s="16"/>
      <c r="M250" s="16"/>
    </row>
    <row r="251" spans="1:13" x14ac:dyDescent="0.25">
      <c r="F251" s="4" t="s">
        <v>25</v>
      </c>
      <c r="G251" s="3">
        <f>_xlfn.CHISQ.TEST(C246:C247,B246:B247)</f>
        <v>0.50018425707079439</v>
      </c>
      <c r="J251" s="15"/>
      <c r="K251" s="16"/>
      <c r="L251" s="16"/>
      <c r="M251" s="16"/>
    </row>
    <row r="252" spans="1:13" x14ac:dyDescent="0.25">
      <c r="J252" s="15"/>
      <c r="K252" s="16"/>
      <c r="L252" s="16"/>
      <c r="M252" s="16"/>
    </row>
    <row r="253" spans="1:13" x14ac:dyDescent="0.25">
      <c r="A253" s="6" t="s">
        <v>5</v>
      </c>
      <c r="B253" s="12"/>
      <c r="C253" s="12"/>
      <c r="D253" s="12"/>
      <c r="E253" s="13"/>
      <c r="F253" s="6"/>
      <c r="G253" s="6"/>
      <c r="J253" s="15"/>
      <c r="K253" s="16"/>
      <c r="L253" s="16"/>
      <c r="M253" s="16"/>
    </row>
    <row r="254" spans="1:13" x14ac:dyDescent="0.25">
      <c r="B254" s="2" t="s">
        <v>22</v>
      </c>
      <c r="C254" s="2" t="s">
        <v>51</v>
      </c>
      <c r="D254" s="2" t="s">
        <v>21</v>
      </c>
      <c r="E254" s="14" t="s">
        <v>44</v>
      </c>
      <c r="F254" s="1" t="s">
        <v>43</v>
      </c>
      <c r="J254" s="15"/>
      <c r="K254" s="16"/>
      <c r="L254" s="16"/>
      <c r="M254" s="16"/>
    </row>
    <row r="255" spans="1:13" x14ac:dyDescent="0.25">
      <c r="A255" t="s">
        <v>19</v>
      </c>
      <c r="B255" s="4">
        <f>AVERAGE(C255:C256)</f>
        <v>2.7272727272727275</v>
      </c>
      <c r="C255" s="4">
        <f>D255/E255*sample_size_weighting_factor</f>
        <v>0.45454545454545459</v>
      </c>
      <c r="D255" s="4">
        <v>1</v>
      </c>
      <c r="E255" s="5">
        <v>33</v>
      </c>
      <c r="G255" s="5">
        <f>((B255-C255)^2)/B255</f>
        <v>1.8939393939393943</v>
      </c>
    </row>
    <row r="256" spans="1:13" x14ac:dyDescent="0.25">
      <c r="A256" t="s">
        <v>26</v>
      </c>
      <c r="B256" s="4">
        <f>AVERAGE(C255:C256)</f>
        <v>2.7272727272727275</v>
      </c>
      <c r="C256" s="4">
        <f>D256/E256*sample_size_weighting_factor</f>
        <v>5</v>
      </c>
      <c r="D256" s="4">
        <v>5</v>
      </c>
      <c r="E256" s="5">
        <v>15</v>
      </c>
      <c r="G256" s="5">
        <f>((B256-C256)^2)/B256</f>
        <v>1.8939393939393931</v>
      </c>
    </row>
    <row r="257" spans="1:7" x14ac:dyDescent="0.25">
      <c r="G257" s="5"/>
    </row>
    <row r="258" spans="1:7" x14ac:dyDescent="0.25">
      <c r="F258" s="4" t="s">
        <v>23</v>
      </c>
      <c r="G258" s="5">
        <f>SUM(G255:G256)</f>
        <v>3.7878787878787872</v>
      </c>
    </row>
    <row r="259" spans="1:7" x14ac:dyDescent="0.25">
      <c r="F259" s="4" t="s">
        <v>24</v>
      </c>
      <c r="G259" s="5">
        <f>2-1</f>
        <v>1</v>
      </c>
    </row>
    <row r="260" spans="1:7" x14ac:dyDescent="0.25">
      <c r="F260" s="4" t="s">
        <v>25</v>
      </c>
      <c r="G260" s="3">
        <f>_xlfn.CHISQ.TEST(C255:C256,B255:B256)</f>
        <v>5.1625033394238587E-2</v>
      </c>
    </row>
    <row r="262" spans="1:7" x14ac:dyDescent="0.25">
      <c r="A262" s="6" t="s">
        <v>5</v>
      </c>
      <c r="B262" s="12"/>
      <c r="C262" s="12"/>
      <c r="D262" s="12"/>
      <c r="E262" s="13"/>
      <c r="F262" s="6"/>
      <c r="G262" s="6"/>
    </row>
    <row r="263" spans="1:7" x14ac:dyDescent="0.25">
      <c r="B263" s="2" t="s">
        <v>22</v>
      </c>
      <c r="C263" s="2" t="s">
        <v>51</v>
      </c>
      <c r="D263" s="2" t="s">
        <v>21</v>
      </c>
      <c r="E263" s="14" t="s">
        <v>44</v>
      </c>
      <c r="F263" s="1" t="s">
        <v>43</v>
      </c>
    </row>
    <row r="264" spans="1:7" x14ac:dyDescent="0.25">
      <c r="A264" t="s">
        <v>20</v>
      </c>
      <c r="B264" s="4">
        <f>AVERAGE(C264:C265)</f>
        <v>2.5</v>
      </c>
      <c r="C264" s="4">
        <f>D264/E264*sample_size_weighting_factor</f>
        <v>0</v>
      </c>
      <c r="D264" s="4">
        <v>0</v>
      </c>
      <c r="E264" s="5">
        <v>16</v>
      </c>
      <c r="G264">
        <f>((B264-C264)^2)/B264</f>
        <v>2.5</v>
      </c>
    </row>
    <row r="265" spans="1:7" x14ac:dyDescent="0.25">
      <c r="A265" t="s">
        <v>26</v>
      </c>
      <c r="B265" s="4">
        <f>AVERAGE(C264:C265)</f>
        <v>2.5</v>
      </c>
      <c r="C265" s="4">
        <f>D265/E265*sample_size_weighting_factor</f>
        <v>5</v>
      </c>
      <c r="D265" s="4">
        <v>5</v>
      </c>
      <c r="E265" s="5">
        <v>15</v>
      </c>
      <c r="G265">
        <f>((B265-C265)^2)/B265</f>
        <v>2.5</v>
      </c>
    </row>
    <row r="267" spans="1:7" x14ac:dyDescent="0.25">
      <c r="F267" s="4" t="s">
        <v>23</v>
      </c>
      <c r="G267">
        <f>SUM(G264:G265)</f>
        <v>5</v>
      </c>
    </row>
    <row r="268" spans="1:7" x14ac:dyDescent="0.25">
      <c r="F268" s="4" t="s">
        <v>24</v>
      </c>
      <c r="G268">
        <f>2-1</f>
        <v>1</v>
      </c>
    </row>
    <row r="269" spans="1:7" x14ac:dyDescent="0.25">
      <c r="F269" s="4" t="s">
        <v>25</v>
      </c>
      <c r="G269" s="3">
        <f>_xlfn.CHISQ.TEST(C264:C265,B264:B265)</f>
        <v>2.5347318677468252E-2</v>
      </c>
    </row>
  </sheetData>
  <conditionalFormatting sqref="B3:B4 B12:B13 B21:B22 B30:B31 B39:B40 B48:B49 B57:B58 B66:B67 B75:B76 B84:B85 B93:B94 B102:B103 B111:B112 B120:B121 B129:B130 B138:B139 B147:B148 B156:B157 B165:B166 B174:B175 B183:B184 B192:B193 B201:B202 B210:B211 B219:B220 B228:B229 B237:B238 B246:B247 B255:B256 B264:B265">
    <cfRule type="cellIs" dxfId="1" priority="3" operator="greaterThanOrEqual">
      <formula>5</formula>
    </cfRule>
  </conditionalFormatting>
  <conditionalFormatting sqref="G8 G17 G26 G35 G44 G53 G62 G71 G80 G89 G98 G107 G116 G125 G134 G143 G152 G161 G170 G179 G188 G197 G206 G215 G224 G233 G242 G251 G260 G269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2746-B9AD-4C4D-B15D-C7F681D1E06B}">
  <dimension ref="A1:F26"/>
  <sheetViews>
    <sheetView topLeftCell="B16" zoomScaleNormal="100" workbookViewId="0">
      <selection activeCell="F26" sqref="F26"/>
    </sheetView>
  </sheetViews>
  <sheetFormatPr defaultRowHeight="15" x14ac:dyDescent="0.25"/>
  <cols>
    <col min="1" max="1" width="44" bestFit="1" customWidth="1"/>
    <col min="2" max="2" width="48.5703125" bestFit="1" customWidth="1"/>
    <col min="3" max="5" width="8.85546875" style="1"/>
  </cols>
  <sheetData>
    <row r="1" spans="1:6" x14ac:dyDescent="0.25">
      <c r="A1" s="6" t="s">
        <v>41</v>
      </c>
    </row>
    <row r="2" spans="1:6" x14ac:dyDescent="0.25">
      <c r="A2" s="22" t="s">
        <v>15</v>
      </c>
      <c r="B2" s="19"/>
      <c r="C2" s="23" t="s">
        <v>38</v>
      </c>
      <c r="D2" s="23" t="s">
        <v>39</v>
      </c>
      <c r="E2" s="23" t="s">
        <v>40</v>
      </c>
    </row>
    <row r="3" spans="1:6" x14ac:dyDescent="0.25">
      <c r="A3" s="19" t="s">
        <v>3</v>
      </c>
      <c r="B3" s="19"/>
      <c r="C3" s="24">
        <f>VLOOKUP(A3,Smartphone!A:C,2,FALSE)</f>
        <v>15</v>
      </c>
      <c r="D3" s="24">
        <f>VLOOKUP(A3,Integrated!A:C,2,FALSE)</f>
        <v>3</v>
      </c>
      <c r="E3" s="24">
        <f>VLOOKUP(A3,Streaming!A:C,2,FALSE)</f>
        <v>6</v>
      </c>
    </row>
    <row r="4" spans="1:6" x14ac:dyDescent="0.25">
      <c r="A4" s="19" t="s">
        <v>7</v>
      </c>
      <c r="B4" s="19"/>
      <c r="C4" s="24">
        <f>VLOOKUP(A4,Smartphone!A:C,2,FALSE)</f>
        <v>7</v>
      </c>
      <c r="D4" s="24">
        <f>VLOOKUP(A4,Integrated!A:C,2,FALSE)</f>
        <v>3</v>
      </c>
      <c r="E4" s="24">
        <f>VLOOKUP(A4,Streaming!A:C,2,FALSE)</f>
        <v>3</v>
      </c>
    </row>
    <row r="5" spans="1:6" x14ac:dyDescent="0.25">
      <c r="A5" s="19" t="s">
        <v>9</v>
      </c>
      <c r="B5" s="19"/>
      <c r="C5" s="24">
        <f>VLOOKUP(A5,Smartphone!A:C,2,FALSE)</f>
        <v>8</v>
      </c>
      <c r="D5" s="24">
        <f>VLOOKUP(A5,Integrated!A:C,2,FALSE)</f>
        <v>5</v>
      </c>
      <c r="E5" s="24">
        <f>VLOOKUP(A5,Streaming!A:C,2,FALSE)</f>
        <v>2</v>
      </c>
    </row>
    <row r="6" spans="1:6" x14ac:dyDescent="0.25">
      <c r="A6" s="19" t="s">
        <v>8</v>
      </c>
      <c r="B6" s="19"/>
      <c r="C6" s="24">
        <f>VLOOKUP(A6,Smartphone!A:C,2,FALSE)</f>
        <v>7</v>
      </c>
      <c r="D6" s="24"/>
      <c r="E6" s="24">
        <f>VLOOKUP(A6,Streaming!A:C,2,FALSE)</f>
        <v>2</v>
      </c>
    </row>
    <row r="7" spans="1:6" x14ac:dyDescent="0.25">
      <c r="A7" s="19" t="s">
        <v>6</v>
      </c>
      <c r="B7" s="19"/>
      <c r="C7" s="24">
        <f>VLOOKUP(A7,Smartphone!A:C,2,FALSE)</f>
        <v>8</v>
      </c>
      <c r="D7" s="24">
        <f>VLOOKUP(A7,Integrated!A:C,2,FALSE)</f>
        <v>4</v>
      </c>
      <c r="E7" s="24">
        <f>VLOOKUP(A7,Streaming!A:C,2,FALSE)</f>
        <v>3</v>
      </c>
    </row>
    <row r="8" spans="1:6" x14ac:dyDescent="0.25">
      <c r="A8" s="19" t="s">
        <v>4</v>
      </c>
      <c r="B8" s="19"/>
      <c r="C8" s="24">
        <f>VLOOKUP(A8,Smartphone!A:C,2,FALSE)</f>
        <v>6</v>
      </c>
      <c r="D8" s="24">
        <f>VLOOKUP(A8,Integrated!A:C,2,FALSE)</f>
        <v>2</v>
      </c>
      <c r="E8" s="24">
        <f>VLOOKUP(A8,Streaming!A:C,2,FALSE)</f>
        <v>4</v>
      </c>
    </row>
    <row r="9" spans="1:6" x14ac:dyDescent="0.25">
      <c r="A9" s="19" t="s">
        <v>10</v>
      </c>
      <c r="B9" s="19"/>
      <c r="C9" s="24">
        <f>VLOOKUP(A9,Smartphone!A:C,2,FALSE)</f>
        <v>7</v>
      </c>
      <c r="D9" s="24">
        <f>VLOOKUP(A9,Integrated!A:C,2,FALSE)</f>
        <v>2</v>
      </c>
      <c r="E9" s="24">
        <f>VLOOKUP(A9,Streaming!A:C,2,FALSE)</f>
        <v>2</v>
      </c>
    </row>
    <row r="10" spans="1:6" x14ac:dyDescent="0.25">
      <c r="A10" s="19" t="s">
        <v>14</v>
      </c>
      <c r="B10" s="19"/>
      <c r="C10" s="24">
        <f>VLOOKUP(A10,Smartphone!A:C,2,FALSE)</f>
        <v>6</v>
      </c>
      <c r="D10" s="24">
        <f>VLOOKUP(A10,Integrated!A:C,2,FALSE)</f>
        <v>3</v>
      </c>
      <c r="E10" s="24"/>
    </row>
    <row r="11" spans="1:6" x14ac:dyDescent="0.25">
      <c r="A11" s="19" t="s">
        <v>11</v>
      </c>
      <c r="B11" s="19"/>
      <c r="C11" s="24">
        <f>VLOOKUP(A11,Smartphone!A:C,2,FALSE)</f>
        <v>5</v>
      </c>
      <c r="D11" s="24">
        <f>VLOOKUP(A11,Integrated!A:C,2,FALSE)</f>
        <v>11</v>
      </c>
      <c r="E11" s="24">
        <f>VLOOKUP(A11,Streaming!A:C,2,FALSE)</f>
        <v>1</v>
      </c>
    </row>
    <row r="12" spans="1:6" x14ac:dyDescent="0.25">
      <c r="A12" s="19" t="s">
        <v>5</v>
      </c>
      <c r="B12" s="19"/>
      <c r="C12" s="24">
        <f>VLOOKUP(A12,Smartphone!A:C,2,FALSE)</f>
        <v>1</v>
      </c>
      <c r="D12" s="24"/>
      <c r="E12" s="24">
        <f>VLOOKUP(A12,Streaming!A:C,2,FALSE)</f>
        <v>5</v>
      </c>
    </row>
    <row r="15" spans="1:6" x14ac:dyDescent="0.25">
      <c r="A15" s="6" t="s">
        <v>42</v>
      </c>
    </row>
    <row r="16" spans="1:6" x14ac:dyDescent="0.25">
      <c r="A16" s="22" t="s">
        <v>15</v>
      </c>
      <c r="B16" s="19"/>
      <c r="C16" s="23" t="s">
        <v>38</v>
      </c>
      <c r="D16" s="23" t="s">
        <v>39</v>
      </c>
      <c r="E16" s="23" t="s">
        <v>40</v>
      </c>
      <c r="F16" s="23" t="s">
        <v>21</v>
      </c>
    </row>
    <row r="17" spans="1:6" x14ac:dyDescent="0.25">
      <c r="A17" s="19" t="s">
        <v>3</v>
      </c>
      <c r="B17" s="19" t="str">
        <f>A17&amp;" w(f)="&amp;ROUND(F17,1)&amp;""</f>
        <v>Conflict between other system and navigation w(f)=15,6</v>
      </c>
      <c r="C17" s="24">
        <f>VLOOKUP(A17,All!B:Q,4,FALSE)</f>
        <v>6.8181818181818183</v>
      </c>
      <c r="D17" s="24">
        <f>VLOOKUP(A17,All!B:Q,7,FALSE)</f>
        <v>2.8125</v>
      </c>
      <c r="E17" s="24">
        <f>VLOOKUP(A17,All!B:Q,10,FALSE)</f>
        <v>6</v>
      </c>
      <c r="F17" s="25">
        <f>VLOOKUP(A17,All!B:Q,14,FALSE)</f>
        <v>15.630681818181818</v>
      </c>
    </row>
    <row r="18" spans="1:6" x14ac:dyDescent="0.25">
      <c r="A18" s="19" t="s">
        <v>11</v>
      </c>
      <c r="B18" s="19" t="str">
        <f t="shared" ref="B18:B26" si="0">A18&amp;" w(f)="&amp;ROUND(F18,1)&amp;""</f>
        <v>Bad instructions or difficulty interpreting w(f)=13,6</v>
      </c>
      <c r="C18" s="24">
        <f>VLOOKUP(A18,All!B:Q,4,FALSE)</f>
        <v>2.2727272727272729</v>
      </c>
      <c r="D18" s="24">
        <f>VLOOKUP(A18,All!B:Q,7,FALSE)</f>
        <v>10.3125</v>
      </c>
      <c r="E18" s="24">
        <f>VLOOKUP(A18,All!B:Q,10,FALSE)</f>
        <v>1</v>
      </c>
      <c r="F18" s="25">
        <f>VLOOKUP(A18,All!B:Q,14,FALSE)</f>
        <v>13.585227272727273</v>
      </c>
    </row>
    <row r="19" spans="1:6" x14ac:dyDescent="0.25">
      <c r="A19" s="19" t="s">
        <v>6</v>
      </c>
      <c r="B19" s="19" t="str">
        <f>A19&amp;" w(f)="&amp;ROUND(F19,1)&amp;""</f>
        <v>Navigation and traffic related notifications w(f)=10,4</v>
      </c>
      <c r="C19" s="24">
        <f>VLOOKUP(A19,All!B:Q,4,FALSE)</f>
        <v>3.6363636363636367</v>
      </c>
      <c r="D19" s="24">
        <f>VLOOKUP(A19,All!B:Q,7,FALSE)</f>
        <v>3.75</v>
      </c>
      <c r="E19" s="24">
        <f>VLOOKUP(A19,All!B:Q,10,FALSE)</f>
        <v>3</v>
      </c>
      <c r="F19" s="25">
        <f>VLOOKUP(A19,All!B:Q,14,FALSE)</f>
        <v>10.386363636363637</v>
      </c>
    </row>
    <row r="20" spans="1:6" x14ac:dyDescent="0.25">
      <c r="A20" s="19" t="s">
        <v>9</v>
      </c>
      <c r="B20" s="19" t="str">
        <f t="shared" si="0"/>
        <v>Navigation interferes with driving tasks w(f)=10,3</v>
      </c>
      <c r="C20" s="24">
        <f>VLOOKUP(A20,All!B:Q,4,FALSE)</f>
        <v>3.6363636363636367</v>
      </c>
      <c r="D20" s="24">
        <f>VLOOKUP(A20,All!B:Q,7,FALSE)</f>
        <v>4.6875</v>
      </c>
      <c r="E20" s="24">
        <f>VLOOKUP(A20,All!B:Q,10,FALSE)</f>
        <v>2</v>
      </c>
      <c r="F20" s="25">
        <f>VLOOKUP(A20,All!B:Q,14,FALSE)</f>
        <v>10.323863636363637</v>
      </c>
    </row>
    <row r="21" spans="1:6" x14ac:dyDescent="0.25">
      <c r="A21" s="19" t="s">
        <v>7</v>
      </c>
      <c r="B21" s="19" t="str">
        <f t="shared" si="0"/>
        <v>Searching what lane to take w(f)=9</v>
      </c>
      <c r="C21" s="24">
        <f>VLOOKUP(A21,All!B:Q,4,FALSE)</f>
        <v>3.1818181818181821</v>
      </c>
      <c r="D21" s="24">
        <f>VLOOKUP(A21,All!B:Q,7,FALSE)</f>
        <v>2.8125</v>
      </c>
      <c r="E21" s="24">
        <f>VLOOKUP(A21,All!B:Q,10,FALSE)</f>
        <v>3</v>
      </c>
      <c r="F21" s="25">
        <f>VLOOKUP(A21,All!B:Q,14,FALSE)</f>
        <v>8.9943181818181817</v>
      </c>
    </row>
    <row r="22" spans="1:6" x14ac:dyDescent="0.25">
      <c r="A22" s="19" t="s">
        <v>8</v>
      </c>
      <c r="B22" s="19" t="str">
        <f>A22&amp;" w(f)="&amp;ROUND(F22,1)&amp;""</f>
        <v>Message notifications interfere with navigation w(f)=9</v>
      </c>
      <c r="C22" s="24">
        <f>VLOOKUP(A22,All!B:Q,4,FALSE)</f>
        <v>3.1818181818181821</v>
      </c>
      <c r="D22" s="24">
        <f>VLOOKUP(A22,All!B:Q,7,FALSE)</f>
        <v>0</v>
      </c>
      <c r="E22" s="24">
        <f>VLOOKUP(A22,All!B:Q,10,FALSE)</f>
        <v>2</v>
      </c>
      <c r="F22" s="25">
        <f>VLOOKUP(A22,All!B:Q,14,FALSE)</f>
        <v>9</v>
      </c>
    </row>
    <row r="23" spans="1:6" x14ac:dyDescent="0.25">
      <c r="A23" s="19" t="s">
        <v>14</v>
      </c>
      <c r="B23" s="19" t="str">
        <f>A23&amp;" w(f)="&amp;ROUND(F23,1)&amp;""</f>
        <v>Communication failure w(f)=9</v>
      </c>
      <c r="C23" s="24">
        <f>VLOOKUP(A23,All!B:Q,4,FALSE)</f>
        <v>2.7272727272727275</v>
      </c>
      <c r="D23" s="24">
        <f>VLOOKUP(A23,All!B:Q,7,FALSE)</f>
        <v>1.3636363636363638</v>
      </c>
      <c r="E23" s="24">
        <f>VLOOKUP(A23,All!B:Q,10,FALSE)</f>
        <v>0</v>
      </c>
      <c r="F23" s="25">
        <f>VLOOKUP(A23,All!B:Q,14,FALSE)</f>
        <v>9</v>
      </c>
    </row>
    <row r="24" spans="1:6" x14ac:dyDescent="0.25">
      <c r="A24" s="19" t="s">
        <v>4</v>
      </c>
      <c r="B24" s="19" t="str">
        <f t="shared" si="0"/>
        <v>Route changes or suggestions w(f)=8,6</v>
      </c>
      <c r="C24" s="24">
        <f>VLOOKUP(A24,All!B:Q,4,FALSE)</f>
        <v>2.7272727272727275</v>
      </c>
      <c r="D24" s="24">
        <f>VLOOKUP(A24,All!B:Q,7,FALSE)</f>
        <v>1.875</v>
      </c>
      <c r="E24" s="24">
        <f>VLOOKUP(A24,All!B:Q,10,FALSE)</f>
        <v>4</v>
      </c>
      <c r="F24" s="25">
        <f>VLOOKUP(A24,All!B:Q,14,FALSE)</f>
        <v>8.6022727272727266</v>
      </c>
    </row>
    <row r="25" spans="1:6" x14ac:dyDescent="0.25">
      <c r="A25" s="19" t="s">
        <v>10</v>
      </c>
      <c r="B25" s="19" t="str">
        <f t="shared" si="0"/>
        <v>Navigation system failure w(f)=7,1</v>
      </c>
      <c r="C25" s="24">
        <f>VLOOKUP(A25,All!B:Q,4,FALSE)</f>
        <v>3.1818181818181821</v>
      </c>
      <c r="D25" s="24">
        <f>VLOOKUP(A25,All!B:Q,7,FALSE)</f>
        <v>1.875</v>
      </c>
      <c r="E25" s="24">
        <f>VLOOKUP(A25,All!B:Q,10,FALSE)</f>
        <v>2</v>
      </c>
      <c r="F25" s="25">
        <f>VLOOKUP(A25,All!B:Q,14,FALSE)</f>
        <v>7.0568181818181817</v>
      </c>
    </row>
    <row r="26" spans="1:6" x14ac:dyDescent="0.25">
      <c r="A26" s="19" t="s">
        <v>5</v>
      </c>
      <c r="B26" s="19" t="str">
        <f t="shared" si="0"/>
        <v>Traffic camera notifications w(f)=6</v>
      </c>
      <c r="C26" s="24">
        <f>VLOOKUP(A26,All!B:Q,4,FALSE)</f>
        <v>0.45454545454545459</v>
      </c>
      <c r="D26" s="24">
        <f>VLOOKUP(A26,All!B:Q,7,FALSE)</f>
        <v>0</v>
      </c>
      <c r="E26" s="24">
        <f>VLOOKUP(A26,All!B:Q,10,FALSE)</f>
        <v>5</v>
      </c>
      <c r="F26" s="25">
        <f>VLOOKUP(A26,All!B:Q,14,FALSE)</f>
        <v>6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C14"/>
  <sheetViews>
    <sheetView workbookViewId="0">
      <selection activeCell="D1" sqref="D1:E1048576"/>
    </sheetView>
  </sheetViews>
  <sheetFormatPr defaultRowHeight="15" x14ac:dyDescent="0.25"/>
  <cols>
    <col min="1" max="1" width="44" bestFit="1" customWidth="1"/>
    <col min="2" max="3" width="9.14062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1">
        <v>6</v>
      </c>
      <c r="C2" s="1">
        <v>0.21428571428571427</v>
      </c>
    </row>
    <row r="3" spans="1:3" x14ac:dyDescent="0.25">
      <c r="A3" t="s">
        <v>4</v>
      </c>
      <c r="B3" s="1">
        <v>4</v>
      </c>
      <c r="C3" s="1">
        <v>0.14285714285714285</v>
      </c>
    </row>
    <row r="4" spans="1:3" x14ac:dyDescent="0.25">
      <c r="A4" t="s">
        <v>5</v>
      </c>
      <c r="B4" s="1">
        <v>5</v>
      </c>
      <c r="C4" s="1">
        <v>0.17857142857142858</v>
      </c>
    </row>
    <row r="5" spans="1:3" x14ac:dyDescent="0.25">
      <c r="A5" t="s">
        <v>6</v>
      </c>
      <c r="B5" s="1">
        <v>3</v>
      </c>
      <c r="C5" s="1">
        <v>0.10714285714285714</v>
      </c>
    </row>
    <row r="6" spans="1:3" x14ac:dyDescent="0.25">
      <c r="A6" t="s">
        <v>7</v>
      </c>
      <c r="B6" s="1">
        <v>3</v>
      </c>
      <c r="C6" s="1">
        <v>0.10714285714285714</v>
      </c>
    </row>
    <row r="7" spans="1:3" x14ac:dyDescent="0.25">
      <c r="A7" t="s">
        <v>8</v>
      </c>
      <c r="B7" s="1">
        <v>2</v>
      </c>
      <c r="C7" s="1">
        <v>7.1428571428571425E-2</v>
      </c>
    </row>
    <row r="8" spans="1:3" x14ac:dyDescent="0.25">
      <c r="A8" t="s">
        <v>9</v>
      </c>
      <c r="B8" s="1">
        <v>2</v>
      </c>
      <c r="C8" s="1">
        <v>7.1428571428571425E-2</v>
      </c>
    </row>
    <row r="9" spans="1:3" x14ac:dyDescent="0.25">
      <c r="A9" t="s">
        <v>10</v>
      </c>
      <c r="B9" s="1">
        <v>2</v>
      </c>
      <c r="C9" s="1">
        <v>7.1428571428571425E-2</v>
      </c>
    </row>
    <row r="10" spans="1:3" x14ac:dyDescent="0.25">
      <c r="A10" t="s">
        <v>11</v>
      </c>
      <c r="B10" s="1">
        <v>1</v>
      </c>
      <c r="C10" s="1">
        <v>3.5714285714285712E-2</v>
      </c>
    </row>
    <row r="14" spans="1:3" x14ac:dyDescent="0.25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C15"/>
  <sheetViews>
    <sheetView workbookViewId="0">
      <selection activeCell="D1" sqref="D1:E1048576"/>
    </sheetView>
  </sheetViews>
  <sheetFormatPr defaultRowHeight="15" x14ac:dyDescent="0.25"/>
  <cols>
    <col min="1" max="1" width="24.85546875" customWidth="1"/>
  </cols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3</v>
      </c>
      <c r="B2">
        <v>15</v>
      </c>
      <c r="C2">
        <v>0.21428571428571427</v>
      </c>
    </row>
    <row r="3" spans="1:3" x14ac:dyDescent="0.25">
      <c r="A3" t="s">
        <v>9</v>
      </c>
      <c r="B3">
        <v>8</v>
      </c>
      <c r="C3">
        <v>0.11428571428571428</v>
      </c>
    </row>
    <row r="4" spans="1:3" x14ac:dyDescent="0.25">
      <c r="A4" t="s">
        <v>7</v>
      </c>
      <c r="B4">
        <v>7</v>
      </c>
      <c r="C4">
        <v>0.1</v>
      </c>
    </row>
    <row r="5" spans="1:3" x14ac:dyDescent="0.25">
      <c r="A5" t="s">
        <v>8</v>
      </c>
      <c r="B5">
        <v>7</v>
      </c>
      <c r="C5">
        <v>0.1</v>
      </c>
    </row>
    <row r="6" spans="1:3" x14ac:dyDescent="0.25">
      <c r="A6" t="s">
        <v>6</v>
      </c>
      <c r="B6">
        <v>8</v>
      </c>
      <c r="C6">
        <v>0.11428571428571428</v>
      </c>
    </row>
    <row r="7" spans="1:3" x14ac:dyDescent="0.25">
      <c r="A7" t="s">
        <v>10</v>
      </c>
      <c r="B7">
        <v>7</v>
      </c>
      <c r="C7">
        <v>0.1</v>
      </c>
    </row>
    <row r="8" spans="1:3" x14ac:dyDescent="0.25">
      <c r="A8" t="s">
        <v>4</v>
      </c>
      <c r="B8">
        <v>6</v>
      </c>
      <c r="C8">
        <v>8.5714285714285715E-2</v>
      </c>
    </row>
    <row r="9" spans="1:3" x14ac:dyDescent="0.25">
      <c r="A9" t="s">
        <v>14</v>
      </c>
      <c r="B9">
        <v>6</v>
      </c>
      <c r="C9">
        <v>8.5714285714285715E-2</v>
      </c>
    </row>
    <row r="10" spans="1:3" x14ac:dyDescent="0.25">
      <c r="A10" t="s">
        <v>11</v>
      </c>
      <c r="B10">
        <v>5</v>
      </c>
      <c r="C10">
        <v>7.1428571428571425E-2</v>
      </c>
    </row>
    <row r="11" spans="1:3" x14ac:dyDescent="0.25">
      <c r="A11" t="s">
        <v>5</v>
      </c>
      <c r="B11">
        <v>1</v>
      </c>
      <c r="C11">
        <v>1.4285714285714285E-2</v>
      </c>
    </row>
    <row r="15" spans="1:3" x14ac:dyDescent="0.25">
      <c r="A15" s="1"/>
      <c r="B15" s="1"/>
      <c r="C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C12"/>
  <sheetViews>
    <sheetView workbookViewId="0">
      <selection activeCell="D1" sqref="D1:E104857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11</v>
      </c>
      <c r="B2">
        <v>11</v>
      </c>
      <c r="C2">
        <v>0.33333333333333331</v>
      </c>
    </row>
    <row r="3" spans="1:3" x14ac:dyDescent="0.25">
      <c r="A3" t="s">
        <v>9</v>
      </c>
      <c r="B3">
        <v>5</v>
      </c>
      <c r="C3">
        <v>0.15151515151515152</v>
      </c>
    </row>
    <row r="4" spans="1:3" x14ac:dyDescent="0.25">
      <c r="A4" t="s">
        <v>6</v>
      </c>
      <c r="B4">
        <v>4</v>
      </c>
      <c r="C4">
        <v>0.12121212121212122</v>
      </c>
    </row>
    <row r="5" spans="1:3" x14ac:dyDescent="0.25">
      <c r="A5" t="s">
        <v>7</v>
      </c>
      <c r="B5">
        <v>3</v>
      </c>
      <c r="C5">
        <v>9.0909090909090912E-2</v>
      </c>
    </row>
    <row r="6" spans="1:3" x14ac:dyDescent="0.25">
      <c r="A6" t="s">
        <v>14</v>
      </c>
      <c r="B6">
        <v>3</v>
      </c>
      <c r="C6">
        <v>9.0909090909090912E-2</v>
      </c>
    </row>
    <row r="7" spans="1:3" x14ac:dyDescent="0.25">
      <c r="A7" t="s">
        <v>3</v>
      </c>
      <c r="B7">
        <v>3</v>
      </c>
      <c r="C7">
        <v>9.0909090909090912E-2</v>
      </c>
    </row>
    <row r="8" spans="1:3" x14ac:dyDescent="0.25">
      <c r="A8" t="s">
        <v>4</v>
      </c>
      <c r="B8">
        <v>2</v>
      </c>
      <c r="C8">
        <v>6.0606060606060608E-2</v>
      </c>
    </row>
    <row r="9" spans="1:3" x14ac:dyDescent="0.25">
      <c r="A9" t="s">
        <v>10</v>
      </c>
      <c r="B9">
        <v>2</v>
      </c>
      <c r="C9">
        <v>6.0606060606060608E-2</v>
      </c>
    </row>
    <row r="12" spans="1:3" x14ac:dyDescent="0.25">
      <c r="B12" s="1"/>
      <c r="C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ECD6-A17F-4B7A-B922-16B2FBBF09F4}">
  <dimension ref="A1:B1"/>
  <sheetViews>
    <sheetView workbookViewId="0"/>
  </sheetViews>
  <sheetFormatPr defaultRowHeight="15" x14ac:dyDescent="0.25"/>
  <cols>
    <col min="1" max="1" width="28.42578125" bestFit="1" customWidth="1"/>
  </cols>
  <sheetData>
    <row r="1" spans="1:2" x14ac:dyDescent="0.25">
      <c r="A1" t="s">
        <v>53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B4127B81-5C6D-4120-B79E-95536F2B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All</vt:lpstr>
      <vt:lpstr>Chi-square p-values</vt:lpstr>
      <vt:lpstr>Chi-Square one way</vt:lpstr>
      <vt:lpstr>Overview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2023-07-31T16:07:43Z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