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co\OneDrive\Área de Trabalho\"/>
    </mc:Choice>
  </mc:AlternateContent>
  <xr:revisionPtr revIDLastSave="0" documentId="13_ncr:1_{F805B3A7-1469-4412-A788-23912DD6B95F}" xr6:coauthVersionLast="47" xr6:coauthVersionMax="47" xr10:uidLastSave="{00000000-0000-0000-0000-000000000000}"/>
  <bookViews>
    <workbookView xWindow="-120" yWindow="-120" windowWidth="20730" windowHeight="11160" activeTab="1" xr2:uid="{29ECF764-D552-4769-801A-9DE26E2D52C5}"/>
  </bookViews>
  <sheets>
    <sheet name="Custo" sheetId="2" r:id="rId1"/>
    <sheet name="Pri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2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K54" i="1" l="1"/>
  <c r="K55" i="1"/>
  <c r="K56" i="1"/>
  <c r="K57" i="1"/>
  <c r="K58" i="1"/>
  <c r="K59" i="1"/>
  <c r="K60" i="1"/>
  <c r="K61" i="1"/>
  <c r="K62" i="1"/>
  <c r="K63" i="1"/>
  <c r="K64" i="1"/>
  <c r="K6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5" i="1"/>
  <c r="C6" i="1"/>
  <c r="C10" i="1" l="1"/>
  <c r="C16" i="1" s="1"/>
  <c r="L5" i="1"/>
  <c r="K42" i="1" l="1"/>
  <c r="K46" i="1"/>
  <c r="K50" i="1"/>
  <c r="K49" i="1"/>
  <c r="K43" i="1"/>
  <c r="K47" i="1"/>
  <c r="K51" i="1"/>
  <c r="K44" i="1"/>
  <c r="K48" i="1"/>
  <c r="K52" i="1"/>
  <c r="K45" i="1"/>
  <c r="K53" i="1"/>
  <c r="K30" i="1"/>
  <c r="K34" i="1"/>
  <c r="K38" i="1"/>
  <c r="K37" i="1"/>
  <c r="K31" i="1"/>
  <c r="K35" i="1"/>
  <c r="K39" i="1"/>
  <c r="K32" i="1"/>
  <c r="K36" i="1"/>
  <c r="K40" i="1"/>
  <c r="K33" i="1"/>
  <c r="K41" i="1"/>
  <c r="K7" i="1"/>
  <c r="K11" i="1"/>
  <c r="K15" i="1"/>
  <c r="K19" i="1"/>
  <c r="K23" i="1"/>
  <c r="K27" i="1"/>
  <c r="I6" i="1"/>
  <c r="K18" i="1"/>
  <c r="K26" i="1"/>
  <c r="K8" i="1"/>
  <c r="K12" i="1"/>
  <c r="K16" i="1"/>
  <c r="K20" i="1"/>
  <c r="K24" i="1"/>
  <c r="K28" i="1"/>
  <c r="K10" i="1"/>
  <c r="K9" i="1"/>
  <c r="K13" i="1"/>
  <c r="K17" i="1"/>
  <c r="K21" i="1"/>
  <c r="K25" i="1"/>
  <c r="K29" i="1"/>
  <c r="K6" i="1"/>
  <c r="K14" i="1"/>
  <c r="K22" i="1"/>
  <c r="H6" i="1" l="1"/>
  <c r="L6" i="1" s="1"/>
  <c r="I7" i="1" s="1"/>
  <c r="H7" i="1" s="1"/>
  <c r="L7" i="1" s="1"/>
  <c r="I8" i="1" l="1"/>
  <c r="H8" i="1" l="1"/>
  <c r="L8" i="1" s="1"/>
  <c r="I9" i="1" l="1"/>
  <c r="H9" i="1" l="1"/>
  <c r="L9" i="1" s="1"/>
  <c r="I10" i="1" l="1"/>
  <c r="H10" i="1" l="1"/>
  <c r="L10" i="1" s="1"/>
  <c r="I11" i="1" l="1"/>
  <c r="H11" i="1" l="1"/>
  <c r="L11" i="1" s="1"/>
  <c r="I12" i="1" l="1"/>
  <c r="H12" i="1" l="1"/>
  <c r="L12" i="1" s="1"/>
  <c r="I13" i="1" l="1"/>
  <c r="H13" i="1" l="1"/>
  <c r="L13" i="1" s="1"/>
  <c r="I14" i="1" l="1"/>
  <c r="H14" i="1" l="1"/>
  <c r="L14" i="1" s="1"/>
  <c r="I15" i="1" l="1"/>
  <c r="H15" i="1" s="1"/>
  <c r="L15" i="1" s="1"/>
  <c r="I16" i="1" l="1"/>
  <c r="H16" i="1" s="1"/>
  <c r="L16" i="1" s="1"/>
  <c r="I17" i="1" l="1"/>
  <c r="H17" i="1" l="1"/>
  <c r="L17" i="1" s="1"/>
  <c r="I18" i="1" l="1"/>
  <c r="H18" i="1" l="1"/>
  <c r="L18" i="1" s="1"/>
  <c r="I19" i="1" l="1"/>
  <c r="H19" i="1" s="1"/>
  <c r="L19" i="1" s="1"/>
  <c r="I20" i="1" l="1"/>
  <c r="H20" i="1" l="1"/>
  <c r="L20" i="1" s="1"/>
  <c r="I21" i="1" l="1"/>
  <c r="H21" i="1" s="1"/>
  <c r="L21" i="1" s="1"/>
  <c r="I22" i="1" l="1"/>
  <c r="H22" i="1" s="1"/>
  <c r="L22" i="1" s="1"/>
  <c r="I23" i="1" l="1"/>
  <c r="H23" i="1" s="1"/>
  <c r="L23" i="1" s="1"/>
  <c r="I24" i="1" l="1"/>
  <c r="H24" i="1" s="1"/>
  <c r="L24" i="1" s="1"/>
  <c r="I25" i="1" l="1"/>
  <c r="H25" i="1" s="1"/>
  <c r="L25" i="1" s="1"/>
  <c r="I26" i="1" l="1"/>
  <c r="H26" i="1" l="1"/>
  <c r="L26" i="1" s="1"/>
  <c r="I27" i="1" l="1"/>
  <c r="H27" i="1" l="1"/>
  <c r="L27" i="1" s="1"/>
  <c r="I28" i="1" l="1"/>
  <c r="H28" i="1" s="1"/>
  <c r="L28" i="1" s="1"/>
  <c r="I29" i="1" l="1"/>
  <c r="H29" i="1" l="1"/>
  <c r="L29" i="1" s="1"/>
  <c r="I30" i="1" l="1"/>
  <c r="H30" i="1" s="1"/>
  <c r="L30" i="1" s="1"/>
  <c r="I31" i="1" l="1"/>
  <c r="H31" i="1" s="1"/>
  <c r="L31" i="1" s="1"/>
  <c r="I32" i="1" l="1"/>
  <c r="H32" i="1" s="1"/>
  <c r="L32" i="1" s="1"/>
  <c r="I33" i="1" l="1"/>
  <c r="H33" i="1" s="1"/>
  <c r="L33" i="1" s="1"/>
  <c r="I34" i="1" l="1"/>
  <c r="H34" i="1" s="1"/>
  <c r="L34" i="1" s="1"/>
  <c r="I35" i="1" l="1"/>
  <c r="H35" i="1" s="1"/>
  <c r="L35" i="1" s="1"/>
  <c r="I36" i="1" l="1"/>
  <c r="H36" i="1" s="1"/>
  <c r="L36" i="1" s="1"/>
  <c r="I37" i="1" l="1"/>
  <c r="H37" i="1" s="1"/>
  <c r="L37" i="1" s="1"/>
  <c r="I38" i="1" l="1"/>
  <c r="H38" i="1" s="1"/>
  <c r="L38" i="1" s="1"/>
  <c r="I39" i="1" l="1"/>
  <c r="H39" i="1" s="1"/>
  <c r="L39" i="1" s="1"/>
  <c r="I40" i="1" l="1"/>
  <c r="H40" i="1" s="1"/>
  <c r="L40" i="1" s="1"/>
  <c r="I41" i="1" l="1"/>
  <c r="H41" i="1" s="1"/>
  <c r="L41" i="1" s="1"/>
  <c r="I42" i="1" l="1"/>
  <c r="H42" i="1" s="1"/>
  <c r="L42" i="1" s="1"/>
  <c r="I43" i="1" l="1"/>
  <c r="H43" i="1" s="1"/>
  <c r="L43" i="1" s="1"/>
  <c r="I44" i="1" l="1"/>
  <c r="H44" i="1" s="1"/>
  <c r="L44" i="1" s="1"/>
  <c r="I45" i="1" l="1"/>
  <c r="H45" i="1" s="1"/>
  <c r="L45" i="1" s="1"/>
  <c r="I46" i="1" l="1"/>
  <c r="H46" i="1" s="1"/>
  <c r="L46" i="1" s="1"/>
  <c r="I47" i="1" l="1"/>
  <c r="H47" i="1" s="1"/>
  <c r="L47" i="1" s="1"/>
  <c r="I48" i="1" l="1"/>
  <c r="H48" i="1" s="1"/>
  <c r="L48" i="1" s="1"/>
  <c r="I49" i="1" l="1"/>
  <c r="H49" i="1" s="1"/>
  <c r="L49" i="1" s="1"/>
  <c r="I50" i="1" l="1"/>
  <c r="H50" i="1" s="1"/>
  <c r="L50" i="1" s="1"/>
  <c r="I51" i="1" l="1"/>
  <c r="H51" i="1" s="1"/>
  <c r="L51" i="1" s="1"/>
  <c r="I52" i="1" l="1"/>
  <c r="H52" i="1" s="1"/>
  <c r="L52" i="1" s="1"/>
  <c r="I53" i="1" l="1"/>
  <c r="H53" i="1" s="1"/>
  <c r="L53" i="1" s="1"/>
  <c r="I54" i="1" l="1"/>
  <c r="H54" i="1" s="1"/>
  <c r="L54" i="1" s="1"/>
  <c r="I55" i="1" l="1"/>
  <c r="H55" i="1" s="1"/>
  <c r="L55" i="1" s="1"/>
  <c r="I56" i="1" l="1"/>
  <c r="H56" i="1" s="1"/>
  <c r="L56" i="1" s="1"/>
  <c r="I57" i="1" l="1"/>
  <c r="H57" i="1" s="1"/>
  <c r="L57" i="1" s="1"/>
  <c r="I58" i="1" l="1"/>
  <c r="H58" i="1" s="1"/>
  <c r="L58" i="1" s="1"/>
  <c r="I59" i="1" l="1"/>
  <c r="H59" i="1" s="1"/>
  <c r="L59" i="1" s="1"/>
  <c r="I60" i="1" l="1"/>
  <c r="H60" i="1" s="1"/>
  <c r="L60" i="1" s="1"/>
  <c r="I61" i="1" l="1"/>
  <c r="H61" i="1" s="1"/>
  <c r="L61" i="1" s="1"/>
  <c r="I62" i="1" l="1"/>
  <c r="H62" i="1" s="1"/>
  <c r="L62" i="1" s="1"/>
  <c r="I63" i="1" l="1"/>
  <c r="H63" i="1" s="1"/>
  <c r="L63" i="1" s="1"/>
  <c r="I64" i="1" l="1"/>
  <c r="H64" i="1" s="1"/>
  <c r="L64" i="1" s="1"/>
  <c r="I65" i="1" l="1"/>
  <c r="H65" i="1" s="1"/>
  <c r="L65" i="1" s="1"/>
  <c r="I66" i="1" l="1"/>
  <c r="H66" i="1" s="1"/>
  <c r="L66" i="1" s="1"/>
  <c r="I67" i="1" l="1"/>
  <c r="H67" i="1" s="1"/>
  <c r="L67" i="1" s="1"/>
  <c r="I68" i="1" l="1"/>
  <c r="H68" i="1" s="1"/>
  <c r="L68" i="1" s="1"/>
  <c r="I69" i="1" l="1"/>
  <c r="H69" i="1" s="1"/>
  <c r="L69" i="1" s="1"/>
  <c r="I70" i="1" l="1"/>
  <c r="H70" i="1" s="1"/>
  <c r="L70" i="1" s="1"/>
  <c r="I71" i="1" l="1"/>
  <c r="H71" i="1" s="1"/>
  <c r="L71" i="1" s="1"/>
  <c r="I72" i="1" l="1"/>
  <c r="H72" i="1" s="1"/>
  <c r="L72" i="1" s="1"/>
  <c r="I73" i="1" l="1"/>
  <c r="H73" i="1" s="1"/>
  <c r="L73" i="1" s="1"/>
  <c r="I74" i="1" l="1"/>
  <c r="H74" i="1" s="1"/>
  <c r="L74" i="1" s="1"/>
  <c r="I75" i="1" l="1"/>
  <c r="H75" i="1" s="1"/>
  <c r="L75" i="1" s="1"/>
  <c r="I76" i="1" l="1"/>
  <c r="H76" i="1" s="1"/>
  <c r="L76" i="1" s="1"/>
  <c r="I77" i="1" l="1"/>
  <c r="H77" i="1" s="1"/>
  <c r="L77" i="1" s="1"/>
</calcChain>
</file>

<file path=xl/sharedStrings.xml><?xml version="1.0" encoding="utf-8"?>
<sst xmlns="http://schemas.openxmlformats.org/spreadsheetml/2006/main" count="21" uniqueCount="19">
  <si>
    <t>VLR FINANCIADO</t>
  </si>
  <si>
    <t>TX a.a.</t>
  </si>
  <si>
    <t>TAC</t>
  </si>
  <si>
    <t>PRAZO</t>
  </si>
  <si>
    <t>TX a.m.</t>
  </si>
  <si>
    <t>VLR DO BEM</t>
  </si>
  <si>
    <t>ENTRADA</t>
  </si>
  <si>
    <t>Mês</t>
  </si>
  <si>
    <t>Juros</t>
  </si>
  <si>
    <t>Saldo Devedor</t>
  </si>
  <si>
    <t>Amortização</t>
  </si>
  <si>
    <t>Spread a.a.</t>
  </si>
  <si>
    <t>Dados do Financiamento</t>
  </si>
  <si>
    <t>Simulação Tabela Price</t>
  </si>
  <si>
    <t>Custo de Captação</t>
  </si>
  <si>
    <t xml:space="preserve">Taxas a.a. </t>
  </si>
  <si>
    <t>Taxa a.m.</t>
  </si>
  <si>
    <t>Parcela</t>
  </si>
  <si>
    <t>Coeficiente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</si>
</sst>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Segoe UI Black"/>
      <family val="2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b/>
      <i/>
      <u val="doubleAccounting"/>
      <sz val="14"/>
      <color rgb="FF008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" fontId="1" fillId="0" borderId="0" xfId="0" applyNumberFormat="1" applyFont="1"/>
    <xf numFmtId="0" fontId="0" fillId="0" borderId="1" xfId="0" applyBorder="1"/>
    <xf numFmtId="2" fontId="0" fillId="0" borderId="1" xfId="0" applyNumberFormat="1" applyBorder="1"/>
    <xf numFmtId="4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4" fontId="1" fillId="0" borderId="1" xfId="0" applyNumberFormat="1" applyFont="1" applyBorder="1"/>
    <xf numFmtId="4" fontId="0" fillId="0" borderId="0" xfId="0" applyNumberFormat="1"/>
    <xf numFmtId="0" fontId="1" fillId="3" borderId="1" xfId="0" applyFont="1" applyFill="1" applyBorder="1"/>
    <xf numFmtId="4" fontId="1" fillId="3" borderId="1" xfId="0" applyNumberFormat="1" applyFont="1" applyFill="1" applyBorder="1"/>
    <xf numFmtId="0" fontId="1" fillId="3" borderId="0" xfId="0" applyFont="1" applyFill="1"/>
    <xf numFmtId="14" fontId="0" fillId="3" borderId="0" xfId="0" applyNumberFormat="1" applyFill="1"/>
    <xf numFmtId="0" fontId="0" fillId="3" borderId="1" xfId="0" applyFill="1" applyBorder="1"/>
    <xf numFmtId="2" fontId="0" fillId="3" borderId="1" xfId="0" applyNumberFormat="1" applyFill="1" applyBorder="1"/>
    <xf numFmtId="4" fontId="0" fillId="3" borderId="1" xfId="0" applyNumberFormat="1" applyFill="1" applyBorder="1"/>
    <xf numFmtId="4" fontId="0" fillId="3" borderId="0" xfId="0" applyNumberFormat="1" applyFill="1"/>
    <xf numFmtId="0" fontId="0" fillId="3" borderId="0" xfId="0" applyFill="1"/>
    <xf numFmtId="10" fontId="1" fillId="3" borderId="1" xfId="0" applyNumberFormat="1" applyFont="1" applyFill="1" applyBorder="1"/>
    <xf numFmtId="2" fontId="1" fillId="3" borderId="1" xfId="0" applyNumberFormat="1" applyFont="1" applyFill="1" applyBorder="1"/>
    <xf numFmtId="0" fontId="0" fillId="4" borderId="0" xfId="0" applyFill="1"/>
    <xf numFmtId="0" fontId="1" fillId="3" borderId="2" xfId="0" applyFont="1" applyFill="1" applyBorder="1"/>
    <xf numFmtId="0" fontId="1" fillId="3" borderId="0" xfId="0" applyFont="1" applyFill="1" applyBorder="1"/>
    <xf numFmtId="2" fontId="1" fillId="3" borderId="0" xfId="0" applyNumberFormat="1" applyFont="1" applyFill="1" applyBorder="1"/>
    <xf numFmtId="4" fontId="0" fillId="3" borderId="0" xfId="0" applyNumberFormat="1" applyFill="1" applyBorder="1"/>
    <xf numFmtId="0" fontId="1" fillId="3" borderId="3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6" fillId="0" borderId="1" xfId="0" applyFont="1" applyBorder="1"/>
    <xf numFmtId="0" fontId="8" fillId="3" borderId="0" xfId="0" applyFont="1" applyFill="1"/>
    <xf numFmtId="0" fontId="9" fillId="3" borderId="0" xfId="0" applyFont="1" applyFill="1"/>
    <xf numFmtId="16" fontId="10" fillId="3" borderId="1" xfId="0" applyNumberFormat="1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/>
    </xf>
    <xf numFmtId="10" fontId="9" fillId="3" borderId="1" xfId="1" quotePrefix="1" applyNumberFormat="1" applyFont="1" applyFill="1" applyBorder="1" applyAlignment="1">
      <alignment horizontal="center"/>
    </xf>
    <xf numFmtId="10" fontId="9" fillId="3" borderId="1" xfId="1" applyNumberFormat="1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6" fillId="3" borderId="3" xfId="0" applyFont="1" applyFill="1" applyBorder="1"/>
    <xf numFmtId="10" fontId="1" fillId="3" borderId="3" xfId="0" applyNumberFormat="1" applyFont="1" applyFill="1" applyBorder="1"/>
    <xf numFmtId="4" fontId="0" fillId="3" borderId="3" xfId="0" applyNumberFormat="1" applyFill="1" applyBorder="1"/>
    <xf numFmtId="164" fontId="0" fillId="3" borderId="1" xfId="0" applyNumberFormat="1" applyFill="1" applyBorder="1"/>
    <xf numFmtId="0" fontId="12" fillId="3" borderId="0" xfId="0" applyFont="1" applyFill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008000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B982-86D4-4C86-B4C9-1FDA03F46745}">
  <dimension ref="E5:J20"/>
  <sheetViews>
    <sheetView showGridLines="0" workbookViewId="0">
      <selection activeCell="B13" sqref="B13"/>
    </sheetView>
  </sheetViews>
  <sheetFormatPr defaultRowHeight="15" x14ac:dyDescent="0.25"/>
  <sheetData>
    <row r="5" spans="5:10" ht="20.25" x14ac:dyDescent="0.4">
      <c r="E5" s="42" t="s">
        <v>14</v>
      </c>
      <c r="F5" s="42"/>
      <c r="G5" s="42"/>
      <c r="H5" s="42"/>
      <c r="I5" s="42"/>
      <c r="J5" s="42"/>
    </row>
    <row r="6" spans="5:10" x14ac:dyDescent="0.25">
      <c r="E6" s="30"/>
      <c r="F6" s="30"/>
      <c r="G6" s="30"/>
      <c r="H6" s="30"/>
      <c r="I6" s="30"/>
      <c r="J6" s="30"/>
    </row>
    <row r="7" spans="5:10" x14ac:dyDescent="0.25">
      <c r="E7" s="31"/>
      <c r="F7" s="43" t="s">
        <v>15</v>
      </c>
      <c r="G7" s="44"/>
      <c r="H7" s="31"/>
      <c r="I7" s="43" t="s">
        <v>16</v>
      </c>
      <c r="J7" s="44"/>
    </row>
    <row r="8" spans="5:10" x14ac:dyDescent="0.25">
      <c r="E8" s="31"/>
      <c r="F8" s="32">
        <v>39324</v>
      </c>
      <c r="G8" s="32">
        <v>39325</v>
      </c>
      <c r="H8" s="33"/>
      <c r="I8" s="32">
        <v>39324</v>
      </c>
      <c r="J8" s="32">
        <v>39325</v>
      </c>
    </row>
    <row r="9" spans="5:10" x14ac:dyDescent="0.25">
      <c r="E9" s="34">
        <v>6</v>
      </c>
      <c r="F9" s="35">
        <v>0.10947615631216512</v>
      </c>
      <c r="G9" s="35">
        <v>0.10886851395744945</v>
      </c>
      <c r="H9" s="33"/>
      <c r="I9" s="36">
        <v>8.6949141251888573E-3</v>
      </c>
      <c r="J9" s="36">
        <v>8.6488653915193225E-3</v>
      </c>
    </row>
    <row r="10" spans="5:10" x14ac:dyDescent="0.25">
      <c r="E10" s="34">
        <v>9</v>
      </c>
      <c r="F10" s="35">
        <v>0.11023433316991582</v>
      </c>
      <c r="G10" s="35">
        <v>0.10935897979639009</v>
      </c>
      <c r="H10" s="33"/>
      <c r="I10" s="36">
        <v>8.7523383510386132E-3</v>
      </c>
      <c r="J10" s="36">
        <v>8.6860359805602805E-3</v>
      </c>
    </row>
    <row r="11" spans="5:10" x14ac:dyDescent="0.25">
      <c r="E11" s="34">
        <v>12</v>
      </c>
      <c r="F11" s="35">
        <v>0.111627133882376</v>
      </c>
      <c r="G11" s="35">
        <v>0.11057575837636424</v>
      </c>
      <c r="H11" s="33"/>
      <c r="I11" s="36">
        <v>8.8577353029208883E-3</v>
      </c>
      <c r="J11" s="36">
        <v>8.7781861180256104E-3</v>
      </c>
    </row>
    <row r="12" spans="5:10" x14ac:dyDescent="0.25">
      <c r="E12" s="34">
        <v>18</v>
      </c>
      <c r="F12" s="35">
        <v>0.11463879097248753</v>
      </c>
      <c r="G12" s="35">
        <v>0.11343973599137169</v>
      </c>
      <c r="H12" s="33"/>
      <c r="I12" s="36">
        <v>9.0852221988424464E-3</v>
      </c>
      <c r="J12" s="36">
        <v>8.9947186173924276E-3</v>
      </c>
    </row>
    <row r="13" spans="5:10" x14ac:dyDescent="0.25">
      <c r="E13" s="34">
        <v>24</v>
      </c>
      <c r="F13" s="35">
        <v>0.11648156625317418</v>
      </c>
      <c r="G13" s="35">
        <v>0.1153</v>
      </c>
      <c r="H13" s="33"/>
      <c r="I13" s="36">
        <v>9.2241393811196559E-3</v>
      </c>
      <c r="J13" s="36">
        <v>9.1339233703373601E-3</v>
      </c>
    </row>
    <row r="14" spans="5:10" x14ac:dyDescent="0.25">
      <c r="E14" s="34">
        <v>30</v>
      </c>
      <c r="F14" s="35">
        <v>0.1177713418365951</v>
      </c>
      <c r="G14" s="35">
        <v>0.11650519913584101</v>
      </c>
      <c r="H14" s="33"/>
      <c r="I14" s="36">
        <v>9.3212438325696034E-3</v>
      </c>
      <c r="J14" s="36">
        <v>9.2259195750343803E-3</v>
      </c>
    </row>
    <row r="15" spans="5:10" x14ac:dyDescent="0.25">
      <c r="E15" s="34">
        <v>36</v>
      </c>
      <c r="F15" s="35">
        <v>0.11868930737583105</v>
      </c>
      <c r="G15" s="35">
        <v>0.11738338561927364</v>
      </c>
      <c r="H15" s="37"/>
      <c r="I15" s="36">
        <v>9.3902929544646963E-3</v>
      </c>
      <c r="J15" s="36">
        <v>9.2920462422625416E-3</v>
      </c>
    </row>
    <row r="16" spans="5:10" x14ac:dyDescent="0.25">
      <c r="E16" s="34">
        <v>42</v>
      </c>
      <c r="F16" s="35">
        <v>0.11937033268254615</v>
      </c>
      <c r="G16" s="35">
        <v>0.11805848079904036</v>
      </c>
      <c r="H16" s="37"/>
      <c r="I16" s="36">
        <v>9.4414859443268107E-3</v>
      </c>
      <c r="J16" s="36">
        <v>9.3428479334323189E-3</v>
      </c>
    </row>
    <row r="17" spans="5:10" x14ac:dyDescent="0.25">
      <c r="E17" s="34">
        <v>48</v>
      </c>
      <c r="F17" s="35">
        <v>0.11985327746491903</v>
      </c>
      <c r="G17" s="35">
        <v>0.11852340397917183</v>
      </c>
      <c r="H17" s="37"/>
      <c r="I17" s="36">
        <v>9.4777718297622826E-3</v>
      </c>
      <c r="J17" s="36">
        <v>9.3778175915009143E-3</v>
      </c>
    </row>
    <row r="18" spans="5:10" x14ac:dyDescent="0.25">
      <c r="E18" s="34">
        <v>54</v>
      </c>
      <c r="F18" s="35">
        <v>0.12020801398272285</v>
      </c>
      <c r="G18" s="35">
        <v>0.11888120385386958</v>
      </c>
      <c r="H18" s="37"/>
      <c r="I18" s="36">
        <v>9.5044156958397075E-3</v>
      </c>
      <c r="J18" s="36">
        <v>9.4047207923071419E-3</v>
      </c>
    </row>
    <row r="19" spans="5:10" x14ac:dyDescent="0.25">
      <c r="E19" s="34">
        <v>60</v>
      </c>
      <c r="F19" s="35">
        <v>0.12063365168364903</v>
      </c>
      <c r="G19" s="35">
        <v>0.11927568446091019</v>
      </c>
      <c r="H19" s="37"/>
      <c r="I19" s="36">
        <v>9.5363746655250381E-3</v>
      </c>
      <c r="J19" s="36">
        <v>9.4343729018748768E-3</v>
      </c>
    </row>
    <row r="20" spans="5:10" x14ac:dyDescent="0.25">
      <c r="E20" s="34">
        <v>72</v>
      </c>
      <c r="F20" s="35">
        <v>0.12222628257993873</v>
      </c>
      <c r="G20" s="35">
        <v>0.12081243991153112</v>
      </c>
      <c r="H20" s="37"/>
      <c r="I20" s="36">
        <v>9.6558585895933913E-3</v>
      </c>
      <c r="J20" s="36">
        <v>9.5497956455656841E-3</v>
      </c>
    </row>
  </sheetData>
  <mergeCells count="3">
    <mergeCell ref="E5:J5"/>
    <mergeCell ref="F7:G7"/>
    <mergeCell ref="I7:J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2163-580D-43C1-9FB4-DBEFC19DDB15}">
  <dimension ref="B2:N77"/>
  <sheetViews>
    <sheetView showGridLines="0" tabSelected="1" workbookViewId="0">
      <selection activeCell="D19" sqref="D19"/>
    </sheetView>
  </sheetViews>
  <sheetFormatPr defaultRowHeight="15" x14ac:dyDescent="0.25"/>
  <cols>
    <col min="2" max="2" width="22.5703125" bestFit="1" customWidth="1"/>
    <col min="3" max="3" width="15.5703125" customWidth="1"/>
    <col min="4" max="5" width="7" customWidth="1"/>
    <col min="6" max="6" width="10.7109375" bestFit="1" customWidth="1"/>
    <col min="8" max="8" width="12" bestFit="1" customWidth="1"/>
    <col min="11" max="11" width="12.28515625" bestFit="1" customWidth="1"/>
    <col min="12" max="12" width="14" bestFit="1" customWidth="1"/>
  </cols>
  <sheetData>
    <row r="2" spans="2:14" ht="17.25" x14ac:dyDescent="0.3">
      <c r="B2" s="46" t="s">
        <v>12</v>
      </c>
      <c r="C2" s="46"/>
      <c r="D2" s="1"/>
      <c r="E2" s="1"/>
      <c r="G2" s="45" t="s">
        <v>13</v>
      </c>
      <c r="H2" s="45"/>
      <c r="I2" s="45"/>
      <c r="J2" s="45"/>
      <c r="K2" s="45"/>
      <c r="L2" s="45"/>
    </row>
    <row r="3" spans="2:14" ht="15.75" x14ac:dyDescent="0.25">
      <c r="B3" s="2"/>
      <c r="C3" s="2"/>
      <c r="D3" s="1"/>
      <c r="E3" s="1"/>
    </row>
    <row r="4" spans="2:14" ht="15.75" x14ac:dyDescent="0.25">
      <c r="B4" s="29" t="s">
        <v>5</v>
      </c>
      <c r="C4" s="8">
        <v>30000</v>
      </c>
      <c r="D4" s="1"/>
      <c r="E4" s="1"/>
      <c r="G4" s="7" t="s">
        <v>7</v>
      </c>
      <c r="H4" s="7" t="s">
        <v>10</v>
      </c>
      <c r="I4" s="7" t="s">
        <v>8</v>
      </c>
      <c r="J4" s="7" t="s">
        <v>2</v>
      </c>
      <c r="K4" s="7" t="s">
        <v>17</v>
      </c>
      <c r="L4" s="7" t="s">
        <v>9</v>
      </c>
    </row>
    <row r="5" spans="2:14" ht="15.75" x14ac:dyDescent="0.25">
      <c r="B5" s="27" t="s">
        <v>6</v>
      </c>
      <c r="C5" s="11">
        <v>5000</v>
      </c>
      <c r="D5" s="3"/>
      <c r="E5" s="3"/>
      <c r="G5" s="4">
        <v>0</v>
      </c>
      <c r="H5" s="5">
        <v>0</v>
      </c>
      <c r="I5" s="5">
        <v>0</v>
      </c>
      <c r="J5" s="5">
        <f>$C$7</f>
        <v>0</v>
      </c>
      <c r="K5" s="16"/>
      <c r="L5" s="6">
        <f>C6</f>
        <v>25000</v>
      </c>
      <c r="M5" s="9"/>
    </row>
    <row r="6" spans="2:14" s="18" customFormat="1" ht="15.75" x14ac:dyDescent="0.25">
      <c r="B6" s="27" t="s">
        <v>0</v>
      </c>
      <c r="C6" s="11">
        <f>(C4-C5)+C7</f>
        <v>25000</v>
      </c>
      <c r="D6" s="12"/>
      <c r="E6" s="12"/>
      <c r="F6" s="13">
        <v>44796</v>
      </c>
      <c r="G6" s="14">
        <v>1</v>
      </c>
      <c r="H6" s="15">
        <f>IF(G6&lt;=$C$8,K6-I6," ")</f>
        <v>372.61092837412832</v>
      </c>
      <c r="I6" s="16">
        <f>IF(G6&lt;=$C$8,L5*$C$9," ")</f>
        <v>340</v>
      </c>
      <c r="J6" s="5">
        <f t="shared" ref="J6:J69" si="0">$C$7</f>
        <v>0</v>
      </c>
      <c r="K6" s="16">
        <f>IF(G6&lt;=$C$8,PMT($C$9,$C$8,-$L$5,0)," ")</f>
        <v>712.61092837412832</v>
      </c>
      <c r="L6" s="16">
        <f>IF(G6&lt;=$C$8,L5-H6," ")</f>
        <v>24627.389071625872</v>
      </c>
      <c r="M6" s="17"/>
    </row>
    <row r="7" spans="2:14" s="18" customFormat="1" ht="15.75" x14ac:dyDescent="0.25">
      <c r="B7" s="27" t="s">
        <v>2</v>
      </c>
      <c r="C7" s="20">
        <v>0</v>
      </c>
      <c r="D7" s="12"/>
      <c r="E7" s="12"/>
      <c r="F7" s="13">
        <v>44827</v>
      </c>
      <c r="G7" s="14">
        <v>2</v>
      </c>
      <c r="H7" s="15">
        <f t="shared" ref="H7:H65" si="1">IF(G7&lt;=$C$8,K7-I7," ")</f>
        <v>377.67843700001646</v>
      </c>
      <c r="I7" s="16">
        <f t="shared" ref="I7:I65" si="2">IF(G7&lt;=$C$8,L6*$C$9," ")</f>
        <v>334.93249137411186</v>
      </c>
      <c r="J7" s="5">
        <f t="shared" si="0"/>
        <v>0</v>
      </c>
      <c r="K7" s="16">
        <f t="shared" ref="K7:K65" si="3">IF(G7&lt;=$C$8,PMT($C$9,$C$8,-$L$5,0)," ")</f>
        <v>712.61092837412832</v>
      </c>
      <c r="L7" s="16">
        <f t="shared" ref="L7:L65" si="4">IF(G7&lt;=$C$8,L6-H7," ")</f>
        <v>24249.710634625855</v>
      </c>
    </row>
    <row r="8" spans="2:14" s="18" customFormat="1" ht="15.75" x14ac:dyDescent="0.25">
      <c r="B8" s="27" t="s">
        <v>3</v>
      </c>
      <c r="C8" s="10">
        <v>48</v>
      </c>
      <c r="D8" s="12"/>
      <c r="E8" s="12"/>
      <c r="F8" s="13">
        <v>44857</v>
      </c>
      <c r="G8" s="14">
        <v>3</v>
      </c>
      <c r="H8" s="15">
        <f t="shared" si="1"/>
        <v>382.81486374321673</v>
      </c>
      <c r="I8" s="16">
        <f t="shared" si="2"/>
        <v>329.79606463091159</v>
      </c>
      <c r="J8" s="5">
        <f t="shared" si="0"/>
        <v>0</v>
      </c>
      <c r="K8" s="16">
        <f t="shared" si="3"/>
        <v>712.61092837412832</v>
      </c>
      <c r="L8" s="16">
        <f t="shared" si="4"/>
        <v>23866.895770882638</v>
      </c>
    </row>
    <row r="9" spans="2:14" s="18" customFormat="1" ht="15.75" x14ac:dyDescent="0.25">
      <c r="B9" s="27" t="s">
        <v>4</v>
      </c>
      <c r="C9" s="19">
        <v>1.3599999999999999E-2</v>
      </c>
      <c r="D9" s="12"/>
      <c r="E9" s="12"/>
      <c r="F9" s="13">
        <v>44888</v>
      </c>
      <c r="G9" s="14">
        <v>4</v>
      </c>
      <c r="H9" s="15">
        <f t="shared" si="1"/>
        <v>388.02114589012444</v>
      </c>
      <c r="I9" s="16">
        <f t="shared" si="2"/>
        <v>324.58978248400388</v>
      </c>
      <c r="J9" s="5">
        <f t="shared" si="0"/>
        <v>0</v>
      </c>
      <c r="K9" s="16">
        <f t="shared" si="3"/>
        <v>712.61092837412832</v>
      </c>
      <c r="L9" s="16">
        <f t="shared" si="4"/>
        <v>23478.874624992513</v>
      </c>
    </row>
    <row r="10" spans="2:14" s="18" customFormat="1" ht="15.75" x14ac:dyDescent="0.25">
      <c r="B10" s="27" t="s">
        <v>1</v>
      </c>
      <c r="C10" s="19">
        <f>((C9+1)^12)-1</f>
        <v>0.17597806877008071</v>
      </c>
      <c r="D10" s="12"/>
      <c r="E10" s="12"/>
      <c r="F10" s="13">
        <v>44918</v>
      </c>
      <c r="G10" s="14">
        <v>5</v>
      </c>
      <c r="H10" s="15">
        <f t="shared" si="1"/>
        <v>393.29823347423013</v>
      </c>
      <c r="I10" s="16">
        <f t="shared" si="2"/>
        <v>319.31269489989819</v>
      </c>
      <c r="J10" s="5">
        <f t="shared" si="0"/>
        <v>0</v>
      </c>
      <c r="K10" s="16">
        <f t="shared" si="3"/>
        <v>712.61092837412832</v>
      </c>
      <c r="L10" s="16">
        <f t="shared" si="4"/>
        <v>23085.576391518283</v>
      </c>
      <c r="N10" s="17"/>
    </row>
    <row r="11" spans="2:14" s="18" customFormat="1" ht="15.75" x14ac:dyDescent="0.25">
      <c r="B11" s="38"/>
      <c r="C11" s="39"/>
      <c r="D11" s="12"/>
      <c r="E11" s="12"/>
      <c r="F11" s="13">
        <v>44949</v>
      </c>
      <c r="G11" s="14">
        <v>6</v>
      </c>
      <c r="H11" s="15">
        <f t="shared" si="1"/>
        <v>398.64708944947967</v>
      </c>
      <c r="I11" s="16">
        <f t="shared" si="2"/>
        <v>313.96383892464866</v>
      </c>
      <c r="J11" s="5">
        <f t="shared" si="0"/>
        <v>0</v>
      </c>
      <c r="K11" s="16">
        <f t="shared" si="3"/>
        <v>712.61092837412832</v>
      </c>
      <c r="L11" s="16">
        <f t="shared" si="4"/>
        <v>22686.929302068802</v>
      </c>
    </row>
    <row r="12" spans="2:14" s="18" customFormat="1" ht="15.75" x14ac:dyDescent="0.25">
      <c r="B12" s="27" t="s">
        <v>18</v>
      </c>
      <c r="C12" s="41">
        <f>PMT(C9,C8,-100,0)/100</f>
        <v>2.8504437134965133E-2</v>
      </c>
      <c r="D12" s="12"/>
      <c r="E12" s="12"/>
      <c r="F12" s="13">
        <v>44980</v>
      </c>
      <c r="G12" s="14">
        <v>7</v>
      </c>
      <c r="H12" s="15">
        <f t="shared" si="1"/>
        <v>404.06868986599261</v>
      </c>
      <c r="I12" s="16">
        <f t="shared" si="2"/>
        <v>308.54223850813571</v>
      </c>
      <c r="J12" s="5">
        <f t="shared" si="0"/>
        <v>0</v>
      </c>
      <c r="K12" s="16">
        <f t="shared" si="3"/>
        <v>712.61092837412832</v>
      </c>
      <c r="L12" s="16">
        <f t="shared" si="4"/>
        <v>22282.86061220281</v>
      </c>
    </row>
    <row r="13" spans="2:14" s="18" customFormat="1" ht="15.75" x14ac:dyDescent="0.25">
      <c r="B13" s="38"/>
      <c r="C13" s="40"/>
      <c r="D13" s="12"/>
      <c r="E13" s="12"/>
      <c r="F13" s="13">
        <v>45008</v>
      </c>
      <c r="G13" s="14">
        <v>8</v>
      </c>
      <c r="H13" s="15">
        <f t="shared" si="1"/>
        <v>409.5640240481701</v>
      </c>
      <c r="I13" s="16">
        <f t="shared" si="2"/>
        <v>303.04690432595822</v>
      </c>
      <c r="J13" s="5">
        <f t="shared" si="0"/>
        <v>0</v>
      </c>
      <c r="K13" s="16">
        <f t="shared" si="3"/>
        <v>712.61092837412832</v>
      </c>
      <c r="L13" s="16">
        <f t="shared" si="4"/>
        <v>21873.296588154641</v>
      </c>
    </row>
    <row r="14" spans="2:14" s="18" customFormat="1" ht="15.75" x14ac:dyDescent="0.25">
      <c r="B14" s="27" t="s">
        <v>17</v>
      </c>
      <c r="C14" s="16">
        <f>C6*C12</f>
        <v>712.61092837412832</v>
      </c>
      <c r="D14" s="12"/>
      <c r="E14" s="12"/>
      <c r="F14" s="13">
        <v>45039</v>
      </c>
      <c r="G14" s="14">
        <v>9</v>
      </c>
      <c r="H14" s="15">
        <f t="shared" si="1"/>
        <v>415.13409477522521</v>
      </c>
      <c r="I14" s="16">
        <f t="shared" si="2"/>
        <v>297.47683359890311</v>
      </c>
      <c r="J14" s="5">
        <f t="shared" si="0"/>
        <v>0</v>
      </c>
      <c r="K14" s="16">
        <f t="shared" si="3"/>
        <v>712.61092837412832</v>
      </c>
      <c r="L14" s="16">
        <f t="shared" si="4"/>
        <v>21458.162493379416</v>
      </c>
    </row>
    <row r="15" spans="2:14" s="18" customFormat="1" ht="15.75" x14ac:dyDescent="0.25">
      <c r="B15" s="26"/>
      <c r="C15" s="26"/>
      <c r="D15" s="12"/>
      <c r="E15" s="12"/>
      <c r="F15" s="13">
        <v>45069</v>
      </c>
      <c r="G15" s="14">
        <v>10</v>
      </c>
      <c r="H15" s="15">
        <f t="shared" si="1"/>
        <v>420.7799184641683</v>
      </c>
      <c r="I15" s="16">
        <f t="shared" si="2"/>
        <v>291.83100990996002</v>
      </c>
      <c r="J15" s="5">
        <f t="shared" si="0"/>
        <v>0</v>
      </c>
      <c r="K15" s="16">
        <f t="shared" si="3"/>
        <v>712.61092837412832</v>
      </c>
      <c r="L15" s="16">
        <f t="shared" si="4"/>
        <v>21037.382574915246</v>
      </c>
    </row>
    <row r="16" spans="2:14" s="18" customFormat="1" ht="15.75" x14ac:dyDescent="0.25">
      <c r="B16" s="28" t="s">
        <v>11</v>
      </c>
      <c r="C16" s="19">
        <f>((($C$10)+1)/(VLOOKUP(C8,Custo!E9:G20,3,0)+1)-1)</f>
        <v>5.1366528931368505E-2</v>
      </c>
      <c r="F16" s="13">
        <v>45100</v>
      </c>
      <c r="G16" s="14">
        <v>11</v>
      </c>
      <c r="H16" s="15">
        <f t="shared" si="1"/>
        <v>426.50252535528102</v>
      </c>
      <c r="I16" s="16">
        <f t="shared" si="2"/>
        <v>286.1084030188473</v>
      </c>
      <c r="J16" s="5">
        <f t="shared" si="0"/>
        <v>0</v>
      </c>
      <c r="K16" s="16">
        <f t="shared" si="3"/>
        <v>712.61092837412832</v>
      </c>
      <c r="L16" s="16">
        <f t="shared" si="4"/>
        <v>20610.880049559964</v>
      </c>
    </row>
    <row r="17" spans="2:12" s="18" customFormat="1" ht="15.75" x14ac:dyDescent="0.25">
      <c r="B17" s="22"/>
      <c r="C17" s="22"/>
      <c r="F17" s="13">
        <v>45130</v>
      </c>
      <c r="G17" s="14">
        <v>12</v>
      </c>
      <c r="H17" s="15">
        <f t="shared" si="1"/>
        <v>432.30295970011281</v>
      </c>
      <c r="I17" s="16">
        <f t="shared" si="2"/>
        <v>280.30796867401551</v>
      </c>
      <c r="J17" s="5">
        <f t="shared" si="0"/>
        <v>0</v>
      </c>
      <c r="K17" s="16">
        <f t="shared" si="3"/>
        <v>712.61092837412832</v>
      </c>
      <c r="L17" s="16">
        <f t="shared" si="4"/>
        <v>20178.577089859853</v>
      </c>
    </row>
    <row r="18" spans="2:12" s="18" customFormat="1" ht="15.75" x14ac:dyDescent="0.25">
      <c r="B18" s="23"/>
      <c r="C18" s="24"/>
      <c r="F18" s="13">
        <v>45161</v>
      </c>
      <c r="G18" s="14">
        <v>13</v>
      </c>
      <c r="H18" s="15">
        <f t="shared" si="1"/>
        <v>438.18227995203432</v>
      </c>
      <c r="I18" s="16">
        <f t="shared" si="2"/>
        <v>274.428648422094</v>
      </c>
      <c r="J18" s="5">
        <f t="shared" si="0"/>
        <v>0</v>
      </c>
      <c r="K18" s="16">
        <f t="shared" si="3"/>
        <v>712.61092837412832</v>
      </c>
      <c r="L18" s="16">
        <f t="shared" si="4"/>
        <v>19740.394809907819</v>
      </c>
    </row>
    <row r="19" spans="2:12" s="18" customFormat="1" ht="15.75" x14ac:dyDescent="0.25">
      <c r="B19" s="23"/>
      <c r="C19" s="25"/>
      <c r="F19" s="13">
        <v>45192</v>
      </c>
      <c r="G19" s="14">
        <v>14</v>
      </c>
      <c r="H19" s="15">
        <f t="shared" si="1"/>
        <v>444.141558959382</v>
      </c>
      <c r="I19" s="16">
        <f t="shared" si="2"/>
        <v>268.46936941474632</v>
      </c>
      <c r="J19" s="5">
        <f t="shared" si="0"/>
        <v>0</v>
      </c>
      <c r="K19" s="16">
        <f t="shared" si="3"/>
        <v>712.61092837412832</v>
      </c>
      <c r="L19" s="16">
        <f t="shared" si="4"/>
        <v>19296.253250948437</v>
      </c>
    </row>
    <row r="20" spans="2:12" s="18" customFormat="1" x14ac:dyDescent="0.25">
      <c r="F20" s="13">
        <v>45222</v>
      </c>
      <c r="G20" s="14">
        <v>15</v>
      </c>
      <c r="H20" s="15">
        <f t="shared" si="1"/>
        <v>450.18188416122956</v>
      </c>
      <c r="I20" s="16">
        <f t="shared" si="2"/>
        <v>262.42904421289876</v>
      </c>
      <c r="J20" s="5">
        <f t="shared" si="0"/>
        <v>0</v>
      </c>
      <c r="K20" s="16">
        <f t="shared" si="3"/>
        <v>712.61092837412832</v>
      </c>
      <c r="L20" s="16">
        <f t="shared" si="4"/>
        <v>18846.071366787208</v>
      </c>
    </row>
    <row r="21" spans="2:12" s="18" customFormat="1" x14ac:dyDescent="0.25">
      <c r="F21" s="13">
        <v>45253</v>
      </c>
      <c r="G21" s="14">
        <v>16</v>
      </c>
      <c r="H21" s="15">
        <f t="shared" si="1"/>
        <v>456.30435778582233</v>
      </c>
      <c r="I21" s="16">
        <f t="shared" si="2"/>
        <v>256.30657058830599</v>
      </c>
      <c r="J21" s="5">
        <f t="shared" si="0"/>
        <v>0</v>
      </c>
      <c r="K21" s="16">
        <f t="shared" si="3"/>
        <v>712.61092837412832</v>
      </c>
      <c r="L21" s="16">
        <f t="shared" si="4"/>
        <v>18389.767009001385</v>
      </c>
    </row>
    <row r="22" spans="2:12" s="18" customFormat="1" x14ac:dyDescent="0.25">
      <c r="F22" s="13">
        <v>45283</v>
      </c>
      <c r="G22" s="14">
        <v>17</v>
      </c>
      <c r="H22" s="15">
        <f t="shared" si="1"/>
        <v>462.51009705170952</v>
      </c>
      <c r="I22" s="16">
        <f t="shared" si="2"/>
        <v>250.10083132241883</v>
      </c>
      <c r="J22" s="5">
        <f t="shared" si="0"/>
        <v>0</v>
      </c>
      <c r="K22" s="16">
        <f t="shared" si="3"/>
        <v>712.61092837412832</v>
      </c>
      <c r="L22" s="16">
        <f t="shared" si="4"/>
        <v>17927.256911949677</v>
      </c>
    </row>
    <row r="23" spans="2:12" s="18" customFormat="1" x14ac:dyDescent="0.25">
      <c r="F23" s="13">
        <v>45314</v>
      </c>
      <c r="G23" s="14">
        <v>18</v>
      </c>
      <c r="H23" s="15">
        <f t="shared" si="1"/>
        <v>468.80023437161276</v>
      </c>
      <c r="I23" s="16">
        <f t="shared" si="2"/>
        <v>243.81069400251559</v>
      </c>
      <c r="J23" s="5">
        <f t="shared" si="0"/>
        <v>0</v>
      </c>
      <c r="K23" s="16">
        <f t="shared" si="3"/>
        <v>712.61092837412832</v>
      </c>
      <c r="L23" s="16">
        <f t="shared" si="4"/>
        <v>17458.456677578062</v>
      </c>
    </row>
    <row r="24" spans="2:12" s="18" customFormat="1" x14ac:dyDescent="0.25">
      <c r="F24" s="13">
        <v>45345</v>
      </c>
      <c r="G24" s="14">
        <v>19</v>
      </c>
      <c r="H24" s="15">
        <f t="shared" si="1"/>
        <v>475.17591755906665</v>
      </c>
      <c r="I24" s="16">
        <f t="shared" si="2"/>
        <v>237.43501081506164</v>
      </c>
      <c r="J24" s="5">
        <f t="shared" si="0"/>
        <v>0</v>
      </c>
      <c r="K24" s="16">
        <f t="shared" si="3"/>
        <v>712.61092837412832</v>
      </c>
      <c r="L24" s="16">
        <f t="shared" si="4"/>
        <v>16983.280760018995</v>
      </c>
    </row>
    <row r="25" spans="2:12" s="18" customFormat="1" x14ac:dyDescent="0.25">
      <c r="F25" s="13">
        <v>45374</v>
      </c>
      <c r="G25" s="14">
        <v>20</v>
      </c>
      <c r="H25" s="15">
        <f t="shared" si="1"/>
        <v>481.63831003786999</v>
      </c>
      <c r="I25" s="16">
        <f t="shared" si="2"/>
        <v>230.97261833625834</v>
      </c>
      <c r="J25" s="5">
        <f t="shared" si="0"/>
        <v>0</v>
      </c>
      <c r="K25" s="16">
        <f t="shared" si="3"/>
        <v>712.61092837412832</v>
      </c>
      <c r="L25" s="16">
        <f t="shared" si="4"/>
        <v>16501.642449981126</v>
      </c>
    </row>
    <row r="26" spans="2:12" s="18" customFormat="1" x14ac:dyDescent="0.25">
      <c r="F26" s="13">
        <v>45405</v>
      </c>
      <c r="G26" s="14">
        <v>21</v>
      </c>
      <c r="H26" s="15">
        <f t="shared" si="1"/>
        <v>488.18859105438503</v>
      </c>
      <c r="I26" s="16">
        <f t="shared" si="2"/>
        <v>224.42233731974329</v>
      </c>
      <c r="J26" s="5">
        <f t="shared" si="0"/>
        <v>0</v>
      </c>
      <c r="K26" s="16">
        <f t="shared" si="3"/>
        <v>712.61092837412832</v>
      </c>
      <c r="L26" s="16">
        <f t="shared" si="4"/>
        <v>16013.453858926741</v>
      </c>
    </row>
    <row r="27" spans="2:12" s="18" customFormat="1" x14ac:dyDescent="0.25">
      <c r="F27" s="13">
        <v>45435</v>
      </c>
      <c r="G27" s="14">
        <v>22</v>
      </c>
      <c r="H27" s="15">
        <f t="shared" si="1"/>
        <v>494.82795589272462</v>
      </c>
      <c r="I27" s="16">
        <f t="shared" si="2"/>
        <v>217.78297248140368</v>
      </c>
      <c r="J27" s="5">
        <f t="shared" si="0"/>
        <v>0</v>
      </c>
      <c r="K27" s="16">
        <f t="shared" si="3"/>
        <v>712.61092837412832</v>
      </c>
      <c r="L27" s="16">
        <f t="shared" si="4"/>
        <v>15518.625903034017</v>
      </c>
    </row>
    <row r="28" spans="2:12" s="18" customFormat="1" x14ac:dyDescent="0.25">
      <c r="F28" s="13">
        <v>45466</v>
      </c>
      <c r="G28" s="14">
        <v>23</v>
      </c>
      <c r="H28" s="15">
        <f t="shared" si="1"/>
        <v>501.55761609286571</v>
      </c>
      <c r="I28" s="16">
        <f t="shared" si="2"/>
        <v>211.05331228126261</v>
      </c>
      <c r="J28" s="5">
        <f t="shared" si="0"/>
        <v>0</v>
      </c>
      <c r="K28" s="16">
        <f t="shared" si="3"/>
        <v>712.61092837412832</v>
      </c>
      <c r="L28" s="16">
        <f t="shared" si="4"/>
        <v>15017.068286941152</v>
      </c>
    </row>
    <row r="29" spans="2:12" s="18" customFormat="1" x14ac:dyDescent="0.25">
      <c r="F29" s="13">
        <v>45496</v>
      </c>
      <c r="G29" s="14">
        <v>24</v>
      </c>
      <c r="H29" s="15">
        <f t="shared" si="1"/>
        <v>508.37879967172864</v>
      </c>
      <c r="I29" s="16">
        <f t="shared" si="2"/>
        <v>204.23212870239965</v>
      </c>
      <c r="J29" s="5">
        <f t="shared" si="0"/>
        <v>0</v>
      </c>
      <c r="K29" s="16">
        <f t="shared" si="3"/>
        <v>712.61092837412832</v>
      </c>
      <c r="L29" s="16">
        <f t="shared" si="4"/>
        <v>14508.689487269423</v>
      </c>
    </row>
    <row r="30" spans="2:12" s="18" customFormat="1" x14ac:dyDescent="0.25">
      <c r="F30" s="13">
        <v>45527</v>
      </c>
      <c r="G30" s="14">
        <v>25</v>
      </c>
      <c r="H30" s="15">
        <f t="shared" si="1"/>
        <v>515.29275134726413</v>
      </c>
      <c r="I30" s="16">
        <f t="shared" si="2"/>
        <v>197.31817702686413</v>
      </c>
      <c r="J30" s="5">
        <f t="shared" si="0"/>
        <v>0</v>
      </c>
      <c r="K30" s="16">
        <f t="shared" si="3"/>
        <v>712.61092837412832</v>
      </c>
      <c r="L30" s="16">
        <f t="shared" si="4"/>
        <v>13993.396735922159</v>
      </c>
    </row>
    <row r="31" spans="2:12" s="18" customFormat="1" x14ac:dyDescent="0.25">
      <c r="F31" s="13">
        <v>45558</v>
      </c>
      <c r="G31" s="14">
        <v>26</v>
      </c>
      <c r="H31" s="15">
        <f t="shared" si="1"/>
        <v>522.30073276558699</v>
      </c>
      <c r="I31" s="16">
        <f t="shared" si="2"/>
        <v>190.31019560854133</v>
      </c>
      <c r="J31" s="5">
        <f t="shared" si="0"/>
        <v>0</v>
      </c>
      <c r="K31" s="16">
        <f t="shared" si="3"/>
        <v>712.61092837412832</v>
      </c>
      <c r="L31" s="16">
        <f t="shared" si="4"/>
        <v>13471.096003156572</v>
      </c>
    </row>
    <row r="32" spans="2:12" s="18" customFormat="1" x14ac:dyDescent="0.25">
      <c r="F32" s="13">
        <v>45588</v>
      </c>
      <c r="G32" s="14">
        <v>27</v>
      </c>
      <c r="H32" s="15">
        <f t="shared" si="1"/>
        <v>529.40402273119889</v>
      </c>
      <c r="I32" s="16">
        <f t="shared" si="2"/>
        <v>183.20690564292937</v>
      </c>
      <c r="J32" s="5">
        <f t="shared" si="0"/>
        <v>0</v>
      </c>
      <c r="K32" s="16">
        <f t="shared" si="3"/>
        <v>712.61092837412832</v>
      </c>
      <c r="L32" s="16">
        <f t="shared" si="4"/>
        <v>12941.691980425374</v>
      </c>
    </row>
    <row r="33" spans="2:12" s="18" customFormat="1" x14ac:dyDescent="0.25">
      <c r="F33" s="13">
        <v>45619</v>
      </c>
      <c r="G33" s="14">
        <v>28</v>
      </c>
      <c r="H33" s="15">
        <f t="shared" si="1"/>
        <v>536.60391744034325</v>
      </c>
      <c r="I33" s="16">
        <f t="shared" si="2"/>
        <v>176.00701093378507</v>
      </c>
      <c r="J33" s="5">
        <f t="shared" si="0"/>
        <v>0</v>
      </c>
      <c r="K33" s="16">
        <f t="shared" si="3"/>
        <v>712.61092837412832</v>
      </c>
      <c r="L33" s="16">
        <f t="shared" si="4"/>
        <v>12405.088062985031</v>
      </c>
    </row>
    <row r="34" spans="2:12" s="18" customFormat="1" x14ac:dyDescent="0.25">
      <c r="F34" s="13">
        <v>45649</v>
      </c>
      <c r="G34" s="14">
        <v>29</v>
      </c>
      <c r="H34" s="15">
        <f t="shared" si="1"/>
        <v>543.9017307175319</v>
      </c>
      <c r="I34" s="16">
        <f t="shared" si="2"/>
        <v>168.70919765659642</v>
      </c>
      <c r="J34" s="5">
        <f t="shared" si="0"/>
        <v>0</v>
      </c>
      <c r="K34" s="16">
        <f t="shared" si="3"/>
        <v>712.61092837412832</v>
      </c>
      <c r="L34" s="16">
        <f t="shared" si="4"/>
        <v>11861.186332267498</v>
      </c>
    </row>
    <row r="35" spans="2:12" s="18" customFormat="1" x14ac:dyDescent="0.25">
      <c r="F35" s="13">
        <v>45680</v>
      </c>
      <c r="G35" s="14">
        <v>30</v>
      </c>
      <c r="H35" s="15">
        <f t="shared" si="1"/>
        <v>551.29879425529032</v>
      </c>
      <c r="I35" s="16">
        <f t="shared" si="2"/>
        <v>161.31213411883797</v>
      </c>
      <c r="J35" s="5">
        <f t="shared" si="0"/>
        <v>0</v>
      </c>
      <c r="K35" s="16">
        <f t="shared" si="3"/>
        <v>712.61092837412832</v>
      </c>
      <c r="L35" s="16">
        <f t="shared" si="4"/>
        <v>11309.887538012208</v>
      </c>
    </row>
    <row r="36" spans="2:12" s="18" customFormat="1" x14ac:dyDescent="0.25">
      <c r="F36" s="13">
        <v>45711</v>
      </c>
      <c r="G36" s="14">
        <v>31</v>
      </c>
      <c r="H36" s="15">
        <f t="shared" si="1"/>
        <v>558.7964578571623</v>
      </c>
      <c r="I36" s="16">
        <f t="shared" si="2"/>
        <v>153.81447051696603</v>
      </c>
      <c r="J36" s="5">
        <f t="shared" si="0"/>
        <v>0</v>
      </c>
      <c r="K36" s="16">
        <f t="shared" si="3"/>
        <v>712.61092837412832</v>
      </c>
      <c r="L36" s="16">
        <f t="shared" si="4"/>
        <v>10751.091080155045</v>
      </c>
    </row>
    <row r="37" spans="2:12" s="18" customFormat="1" x14ac:dyDescent="0.25">
      <c r="F37" s="13">
        <v>45739</v>
      </c>
      <c r="G37" s="14">
        <v>32</v>
      </c>
      <c r="H37" s="15">
        <f t="shared" si="1"/>
        <v>566.39608968401967</v>
      </c>
      <c r="I37" s="16">
        <f t="shared" si="2"/>
        <v>146.21483869010862</v>
      </c>
      <c r="J37" s="5">
        <f t="shared" si="0"/>
        <v>0</v>
      </c>
      <c r="K37" s="16">
        <f t="shared" si="3"/>
        <v>712.61092837412832</v>
      </c>
      <c r="L37" s="16">
        <f t="shared" si="4"/>
        <v>10184.694990471025</v>
      </c>
    </row>
    <row r="38" spans="2:12" s="18" customFormat="1" x14ac:dyDescent="0.25">
      <c r="F38" s="13">
        <v>45770</v>
      </c>
      <c r="G38" s="14">
        <v>33</v>
      </c>
      <c r="H38" s="15">
        <f t="shared" si="1"/>
        <v>574.09907650372236</v>
      </c>
      <c r="I38" s="16">
        <f t="shared" si="2"/>
        <v>138.51185187040593</v>
      </c>
      <c r="J38" s="5">
        <f t="shared" si="0"/>
        <v>0</v>
      </c>
      <c r="K38" s="16">
        <f t="shared" si="3"/>
        <v>712.61092837412832</v>
      </c>
      <c r="L38" s="16">
        <f t="shared" si="4"/>
        <v>9610.5959139673032</v>
      </c>
    </row>
    <row r="39" spans="2:12" s="18" customFormat="1" x14ac:dyDescent="0.25">
      <c r="F39" s="13">
        <v>45800</v>
      </c>
      <c r="G39" s="14">
        <v>34</v>
      </c>
      <c r="H39" s="15">
        <f t="shared" si="1"/>
        <v>581.90682394417297</v>
      </c>
      <c r="I39" s="16">
        <f t="shared" si="2"/>
        <v>130.70410442995532</v>
      </c>
      <c r="J39" s="5">
        <f t="shared" si="0"/>
        <v>0</v>
      </c>
      <c r="K39" s="16">
        <f t="shared" si="3"/>
        <v>712.61092837412832</v>
      </c>
      <c r="L39" s="16">
        <f t="shared" si="4"/>
        <v>9028.6890900231301</v>
      </c>
    </row>
    <row r="40" spans="2:12" s="18" customFormat="1" x14ac:dyDescent="0.25">
      <c r="F40" s="13">
        <v>45831</v>
      </c>
      <c r="G40" s="14">
        <v>35</v>
      </c>
      <c r="H40" s="15">
        <f t="shared" si="1"/>
        <v>589.82075674981377</v>
      </c>
      <c r="I40" s="16">
        <f t="shared" si="2"/>
        <v>122.79017162431457</v>
      </c>
      <c r="J40" s="5">
        <f t="shared" si="0"/>
        <v>0</v>
      </c>
      <c r="K40" s="16">
        <f t="shared" si="3"/>
        <v>712.61092837412832</v>
      </c>
      <c r="L40" s="16">
        <f t="shared" si="4"/>
        <v>8438.8683332733162</v>
      </c>
    </row>
    <row r="41" spans="2:12" s="18" customFormat="1" x14ac:dyDescent="0.25">
      <c r="F41" s="13">
        <v>45861</v>
      </c>
      <c r="G41" s="14">
        <v>36</v>
      </c>
      <c r="H41" s="15">
        <f t="shared" si="1"/>
        <v>597.84231904161118</v>
      </c>
      <c r="I41" s="16">
        <f t="shared" si="2"/>
        <v>114.7686093325171</v>
      </c>
      <c r="J41" s="5">
        <f t="shared" si="0"/>
        <v>0</v>
      </c>
      <c r="K41" s="16">
        <f t="shared" si="3"/>
        <v>712.61092837412832</v>
      </c>
      <c r="L41" s="16">
        <f t="shared" si="4"/>
        <v>7841.0260142317047</v>
      </c>
    </row>
    <row r="42" spans="2:12" s="18" customFormat="1" x14ac:dyDescent="0.25">
      <c r="F42" s="13">
        <v>45892</v>
      </c>
      <c r="G42" s="14">
        <v>37</v>
      </c>
      <c r="H42" s="15">
        <f t="shared" si="1"/>
        <v>605.9729745805771</v>
      </c>
      <c r="I42" s="16">
        <f t="shared" si="2"/>
        <v>106.63795379355118</v>
      </c>
      <c r="J42" s="5">
        <f t="shared" si="0"/>
        <v>0</v>
      </c>
      <c r="K42" s="16">
        <f t="shared" si="3"/>
        <v>712.61092837412832</v>
      </c>
      <c r="L42" s="16">
        <f t="shared" si="4"/>
        <v>7235.0530396511276</v>
      </c>
    </row>
    <row r="43" spans="2:12" s="18" customFormat="1" x14ac:dyDescent="0.25">
      <c r="F43" s="13">
        <v>45923</v>
      </c>
      <c r="G43" s="14">
        <v>38</v>
      </c>
      <c r="H43" s="15">
        <f t="shared" si="1"/>
        <v>614.21420703487297</v>
      </c>
      <c r="I43" s="16">
        <f t="shared" si="2"/>
        <v>98.396721339255336</v>
      </c>
      <c r="J43" s="5">
        <f t="shared" si="0"/>
        <v>0</v>
      </c>
      <c r="K43" s="16">
        <f t="shared" si="3"/>
        <v>712.61092837412832</v>
      </c>
      <c r="L43" s="16">
        <f t="shared" si="4"/>
        <v>6620.8388326162549</v>
      </c>
    </row>
    <row r="44" spans="2:12" s="21" customFormat="1" x14ac:dyDescent="0.25">
      <c r="B44" s="18"/>
      <c r="C44" s="18"/>
      <c r="F44" s="13">
        <v>45953</v>
      </c>
      <c r="G44" s="14">
        <v>39</v>
      </c>
      <c r="H44" s="15">
        <f t="shared" si="1"/>
        <v>622.5675202505472</v>
      </c>
      <c r="I44" s="16">
        <f t="shared" si="2"/>
        <v>90.043408123581059</v>
      </c>
      <c r="J44" s="5">
        <f t="shared" si="0"/>
        <v>0</v>
      </c>
      <c r="K44" s="16">
        <f t="shared" si="3"/>
        <v>712.61092837412832</v>
      </c>
      <c r="L44" s="16">
        <f t="shared" si="4"/>
        <v>5998.2713123657077</v>
      </c>
    </row>
    <row r="45" spans="2:12" s="21" customFormat="1" x14ac:dyDescent="0.25">
      <c r="B45" s="18"/>
      <c r="C45" s="18"/>
      <c r="F45" s="13">
        <v>45984</v>
      </c>
      <c r="G45" s="14">
        <v>40</v>
      </c>
      <c r="H45" s="15">
        <f t="shared" si="1"/>
        <v>631.03443852595467</v>
      </c>
      <c r="I45" s="16">
        <f t="shared" si="2"/>
        <v>81.576489848173622</v>
      </c>
      <c r="J45" s="5">
        <f t="shared" si="0"/>
        <v>0</v>
      </c>
      <c r="K45" s="16">
        <f t="shared" si="3"/>
        <v>712.61092837412832</v>
      </c>
      <c r="L45" s="16">
        <f t="shared" si="4"/>
        <v>5367.2368738397527</v>
      </c>
    </row>
    <row r="46" spans="2:12" s="21" customFormat="1" x14ac:dyDescent="0.25">
      <c r="B46" s="18"/>
      <c r="C46" s="18"/>
      <c r="F46" s="13">
        <v>46014</v>
      </c>
      <c r="G46" s="14">
        <v>41</v>
      </c>
      <c r="H46" s="15">
        <f t="shared" si="1"/>
        <v>639.61650688990767</v>
      </c>
      <c r="I46" s="16">
        <f t="shared" si="2"/>
        <v>72.994421484220638</v>
      </c>
      <c r="J46" s="5">
        <f t="shared" si="0"/>
        <v>0</v>
      </c>
      <c r="K46" s="16">
        <f t="shared" si="3"/>
        <v>712.61092837412832</v>
      </c>
      <c r="L46" s="16">
        <f t="shared" si="4"/>
        <v>4727.6203669498445</v>
      </c>
    </row>
    <row r="47" spans="2:12" s="21" customFormat="1" x14ac:dyDescent="0.25">
      <c r="F47" s="13">
        <v>46045</v>
      </c>
      <c r="G47" s="14">
        <v>42</v>
      </c>
      <c r="H47" s="15">
        <f t="shared" si="1"/>
        <v>648.31529138361043</v>
      </c>
      <c r="I47" s="16">
        <f t="shared" si="2"/>
        <v>64.295636990517878</v>
      </c>
      <c r="J47" s="5">
        <f t="shared" si="0"/>
        <v>0</v>
      </c>
      <c r="K47" s="16">
        <f t="shared" si="3"/>
        <v>712.61092837412832</v>
      </c>
      <c r="L47" s="16">
        <f t="shared" si="4"/>
        <v>4079.3050755662343</v>
      </c>
    </row>
    <row r="48" spans="2:12" s="21" customFormat="1" x14ac:dyDescent="0.25">
      <c r="F48" s="13">
        <v>46076</v>
      </c>
      <c r="G48" s="14">
        <v>43</v>
      </c>
      <c r="H48" s="15">
        <f t="shared" si="1"/>
        <v>657.13237934642757</v>
      </c>
      <c r="I48" s="16">
        <f t="shared" si="2"/>
        <v>55.478549027700787</v>
      </c>
      <c r="J48" s="5">
        <f t="shared" si="0"/>
        <v>0</v>
      </c>
      <c r="K48" s="16">
        <f t="shared" si="3"/>
        <v>712.61092837412832</v>
      </c>
      <c r="L48" s="16">
        <f t="shared" si="4"/>
        <v>3422.1726962198068</v>
      </c>
    </row>
    <row r="49" spans="6:12" s="21" customFormat="1" x14ac:dyDescent="0.25">
      <c r="F49" s="13">
        <v>46104</v>
      </c>
      <c r="G49" s="14">
        <v>44</v>
      </c>
      <c r="H49" s="15">
        <f t="shared" si="1"/>
        <v>666.06937970553895</v>
      </c>
      <c r="I49" s="16">
        <f t="shared" si="2"/>
        <v>46.541548668589371</v>
      </c>
      <c r="J49" s="5">
        <f t="shared" si="0"/>
        <v>0</v>
      </c>
      <c r="K49" s="16">
        <f t="shared" si="3"/>
        <v>712.61092837412832</v>
      </c>
      <c r="L49" s="16">
        <f t="shared" si="4"/>
        <v>2756.103316514268</v>
      </c>
    </row>
    <row r="50" spans="6:12" s="21" customFormat="1" x14ac:dyDescent="0.25">
      <c r="F50" s="13">
        <v>46135</v>
      </c>
      <c r="G50" s="14">
        <v>45</v>
      </c>
      <c r="H50" s="15">
        <f t="shared" si="1"/>
        <v>675.12792326953422</v>
      </c>
      <c r="I50" s="16">
        <f t="shared" si="2"/>
        <v>37.483005104594042</v>
      </c>
      <c r="J50" s="5">
        <f t="shared" si="0"/>
        <v>0</v>
      </c>
      <c r="K50" s="16">
        <f t="shared" si="3"/>
        <v>712.61092837412832</v>
      </c>
      <c r="L50" s="16">
        <f t="shared" si="4"/>
        <v>2080.9753932447338</v>
      </c>
    </row>
    <row r="51" spans="6:12" s="21" customFormat="1" x14ac:dyDescent="0.25">
      <c r="F51" s="13">
        <v>46165</v>
      </c>
      <c r="G51" s="14">
        <v>46</v>
      </c>
      <c r="H51" s="15">
        <f t="shared" si="1"/>
        <v>684.30966302599995</v>
      </c>
      <c r="I51" s="16">
        <f t="shared" si="2"/>
        <v>28.301265348128378</v>
      </c>
      <c r="J51" s="5">
        <f t="shared" si="0"/>
        <v>0</v>
      </c>
      <c r="K51" s="16">
        <f t="shared" si="3"/>
        <v>712.61092837412832</v>
      </c>
      <c r="L51" s="16">
        <f t="shared" si="4"/>
        <v>1396.6657302187339</v>
      </c>
    </row>
    <row r="52" spans="6:12" s="21" customFormat="1" x14ac:dyDescent="0.25">
      <c r="F52" s="13">
        <v>46196</v>
      </c>
      <c r="G52" s="14">
        <v>47</v>
      </c>
      <c r="H52" s="15">
        <f t="shared" si="1"/>
        <v>693.61627444315354</v>
      </c>
      <c r="I52" s="16">
        <f t="shared" si="2"/>
        <v>18.994653930974781</v>
      </c>
      <c r="J52" s="5">
        <f t="shared" si="0"/>
        <v>0</v>
      </c>
      <c r="K52" s="16">
        <f t="shared" si="3"/>
        <v>712.61092837412832</v>
      </c>
      <c r="L52" s="16">
        <f t="shared" si="4"/>
        <v>703.04945577558033</v>
      </c>
    </row>
    <row r="53" spans="6:12" s="21" customFormat="1" x14ac:dyDescent="0.25">
      <c r="F53" s="13">
        <v>46226</v>
      </c>
      <c r="G53" s="14">
        <v>48</v>
      </c>
      <c r="H53" s="15">
        <f t="shared" si="1"/>
        <v>703.04945577558044</v>
      </c>
      <c r="I53" s="16">
        <f t="shared" si="2"/>
        <v>9.5614725985478923</v>
      </c>
      <c r="J53" s="5">
        <f t="shared" si="0"/>
        <v>0</v>
      </c>
      <c r="K53" s="16">
        <f t="shared" si="3"/>
        <v>712.61092837412832</v>
      </c>
      <c r="L53" s="16">
        <f t="shared" si="4"/>
        <v>-1.1368683772161603E-13</v>
      </c>
    </row>
    <row r="54" spans="6:12" s="21" customFormat="1" x14ac:dyDescent="0.25">
      <c r="F54" s="13">
        <v>46257</v>
      </c>
      <c r="G54" s="14">
        <v>49</v>
      </c>
      <c r="H54" s="15" t="str">
        <f t="shared" si="1"/>
        <v xml:space="preserve"> </v>
      </c>
      <c r="I54" s="16" t="str">
        <f t="shared" si="2"/>
        <v xml:space="preserve"> </v>
      </c>
      <c r="J54" s="5">
        <f t="shared" si="0"/>
        <v>0</v>
      </c>
      <c r="K54" s="16" t="str">
        <f t="shared" si="3"/>
        <v xml:space="preserve"> </v>
      </c>
      <c r="L54" s="16" t="str">
        <f t="shared" si="4"/>
        <v xml:space="preserve"> </v>
      </c>
    </row>
    <row r="55" spans="6:12" s="21" customFormat="1" x14ac:dyDescent="0.25">
      <c r="F55" s="13">
        <v>46288</v>
      </c>
      <c r="G55" s="14">
        <v>50</v>
      </c>
      <c r="H55" s="15" t="str">
        <f t="shared" si="1"/>
        <v xml:space="preserve"> </v>
      </c>
      <c r="I55" s="16" t="str">
        <f t="shared" si="2"/>
        <v xml:space="preserve"> </v>
      </c>
      <c r="J55" s="5">
        <f t="shared" si="0"/>
        <v>0</v>
      </c>
      <c r="K55" s="16" t="str">
        <f t="shared" si="3"/>
        <v xml:space="preserve"> </v>
      </c>
      <c r="L55" s="16" t="str">
        <f t="shared" si="4"/>
        <v xml:space="preserve"> </v>
      </c>
    </row>
    <row r="56" spans="6:12" s="21" customFormat="1" x14ac:dyDescent="0.25">
      <c r="F56" s="13">
        <v>46318</v>
      </c>
      <c r="G56" s="14">
        <v>51</v>
      </c>
      <c r="H56" s="15" t="str">
        <f t="shared" si="1"/>
        <v xml:space="preserve"> </v>
      </c>
      <c r="I56" s="16" t="str">
        <f t="shared" si="2"/>
        <v xml:space="preserve"> </v>
      </c>
      <c r="J56" s="5">
        <f t="shared" si="0"/>
        <v>0</v>
      </c>
      <c r="K56" s="16" t="str">
        <f t="shared" si="3"/>
        <v xml:space="preserve"> </v>
      </c>
      <c r="L56" s="16" t="str">
        <f t="shared" si="4"/>
        <v xml:space="preserve"> </v>
      </c>
    </row>
    <row r="57" spans="6:12" s="21" customFormat="1" x14ac:dyDescent="0.25">
      <c r="F57" s="13">
        <v>46349</v>
      </c>
      <c r="G57" s="14">
        <v>52</v>
      </c>
      <c r="H57" s="15" t="str">
        <f t="shared" si="1"/>
        <v xml:space="preserve"> </v>
      </c>
      <c r="I57" s="16" t="str">
        <f t="shared" si="2"/>
        <v xml:space="preserve"> </v>
      </c>
      <c r="J57" s="5">
        <f t="shared" si="0"/>
        <v>0</v>
      </c>
      <c r="K57" s="16" t="str">
        <f t="shared" si="3"/>
        <v xml:space="preserve"> </v>
      </c>
      <c r="L57" s="16" t="str">
        <f t="shared" si="4"/>
        <v xml:space="preserve"> </v>
      </c>
    </row>
    <row r="58" spans="6:12" s="21" customFormat="1" x14ac:dyDescent="0.25">
      <c r="F58" s="13">
        <v>46379</v>
      </c>
      <c r="G58" s="14">
        <v>53</v>
      </c>
      <c r="H58" s="15" t="str">
        <f t="shared" si="1"/>
        <v xml:space="preserve"> </v>
      </c>
      <c r="I58" s="16" t="str">
        <f t="shared" si="2"/>
        <v xml:space="preserve"> </v>
      </c>
      <c r="J58" s="5">
        <f t="shared" si="0"/>
        <v>0</v>
      </c>
      <c r="K58" s="16" t="str">
        <f t="shared" si="3"/>
        <v xml:space="preserve"> </v>
      </c>
      <c r="L58" s="16" t="str">
        <f t="shared" si="4"/>
        <v xml:space="preserve"> </v>
      </c>
    </row>
    <row r="59" spans="6:12" s="21" customFormat="1" x14ac:dyDescent="0.25">
      <c r="F59" s="13">
        <v>46410</v>
      </c>
      <c r="G59" s="14">
        <v>54</v>
      </c>
      <c r="H59" s="15" t="str">
        <f t="shared" si="1"/>
        <v xml:space="preserve"> </v>
      </c>
      <c r="I59" s="16" t="str">
        <f t="shared" si="2"/>
        <v xml:space="preserve"> </v>
      </c>
      <c r="J59" s="5">
        <f t="shared" si="0"/>
        <v>0</v>
      </c>
      <c r="K59" s="16" t="str">
        <f t="shared" si="3"/>
        <v xml:space="preserve"> </v>
      </c>
      <c r="L59" s="16" t="str">
        <f t="shared" si="4"/>
        <v xml:space="preserve"> </v>
      </c>
    </row>
    <row r="60" spans="6:12" s="21" customFormat="1" x14ac:dyDescent="0.25">
      <c r="F60" s="13">
        <v>46441</v>
      </c>
      <c r="G60" s="14">
        <v>55</v>
      </c>
      <c r="H60" s="15" t="str">
        <f t="shared" si="1"/>
        <v xml:space="preserve"> </v>
      </c>
      <c r="I60" s="16" t="str">
        <f t="shared" si="2"/>
        <v xml:space="preserve"> </v>
      </c>
      <c r="J60" s="5">
        <f t="shared" si="0"/>
        <v>0</v>
      </c>
      <c r="K60" s="16" t="str">
        <f t="shared" si="3"/>
        <v xml:space="preserve"> </v>
      </c>
      <c r="L60" s="16" t="str">
        <f t="shared" si="4"/>
        <v xml:space="preserve"> </v>
      </c>
    </row>
    <row r="61" spans="6:12" s="21" customFormat="1" x14ac:dyDescent="0.25">
      <c r="F61" s="13">
        <v>46469</v>
      </c>
      <c r="G61" s="14">
        <v>56</v>
      </c>
      <c r="H61" s="15" t="str">
        <f t="shared" si="1"/>
        <v xml:space="preserve"> </v>
      </c>
      <c r="I61" s="16" t="str">
        <f t="shared" si="2"/>
        <v xml:space="preserve"> </v>
      </c>
      <c r="J61" s="5">
        <f t="shared" si="0"/>
        <v>0</v>
      </c>
      <c r="K61" s="16" t="str">
        <f t="shared" si="3"/>
        <v xml:space="preserve"> </v>
      </c>
      <c r="L61" s="16" t="str">
        <f t="shared" si="4"/>
        <v xml:space="preserve"> </v>
      </c>
    </row>
    <row r="62" spans="6:12" s="21" customFormat="1" x14ac:dyDescent="0.25">
      <c r="F62" s="13">
        <v>46500</v>
      </c>
      <c r="G62" s="14">
        <v>57</v>
      </c>
      <c r="H62" s="15" t="str">
        <f t="shared" si="1"/>
        <v xml:space="preserve"> </v>
      </c>
      <c r="I62" s="16" t="str">
        <f t="shared" si="2"/>
        <v xml:space="preserve"> </v>
      </c>
      <c r="J62" s="5">
        <f t="shared" si="0"/>
        <v>0</v>
      </c>
      <c r="K62" s="16" t="str">
        <f t="shared" si="3"/>
        <v xml:space="preserve"> </v>
      </c>
      <c r="L62" s="16" t="str">
        <f t="shared" si="4"/>
        <v xml:space="preserve"> </v>
      </c>
    </row>
    <row r="63" spans="6:12" s="21" customFormat="1" x14ac:dyDescent="0.25">
      <c r="F63" s="13">
        <v>46530</v>
      </c>
      <c r="G63" s="14">
        <v>58</v>
      </c>
      <c r="H63" s="15" t="str">
        <f t="shared" si="1"/>
        <v xml:space="preserve"> </v>
      </c>
      <c r="I63" s="16" t="str">
        <f t="shared" si="2"/>
        <v xml:space="preserve"> </v>
      </c>
      <c r="J63" s="5">
        <f t="shared" si="0"/>
        <v>0</v>
      </c>
      <c r="K63" s="16" t="str">
        <f t="shared" si="3"/>
        <v xml:space="preserve"> </v>
      </c>
      <c r="L63" s="16" t="str">
        <f t="shared" si="4"/>
        <v xml:space="preserve"> </v>
      </c>
    </row>
    <row r="64" spans="6:12" s="21" customFormat="1" x14ac:dyDescent="0.25">
      <c r="F64" s="13">
        <v>46561</v>
      </c>
      <c r="G64" s="14">
        <v>59</v>
      </c>
      <c r="H64" s="15" t="str">
        <f t="shared" si="1"/>
        <v xml:space="preserve"> </v>
      </c>
      <c r="I64" s="16" t="str">
        <f t="shared" si="2"/>
        <v xml:space="preserve"> </v>
      </c>
      <c r="J64" s="5">
        <f t="shared" si="0"/>
        <v>0</v>
      </c>
      <c r="K64" s="16" t="str">
        <f t="shared" si="3"/>
        <v xml:space="preserve"> </v>
      </c>
      <c r="L64" s="16" t="str">
        <f t="shared" si="4"/>
        <v xml:space="preserve"> </v>
      </c>
    </row>
    <row r="65" spans="2:12" s="21" customFormat="1" x14ac:dyDescent="0.25">
      <c r="F65" s="13">
        <v>46591</v>
      </c>
      <c r="G65" s="14">
        <v>60</v>
      </c>
      <c r="H65" s="15" t="str">
        <f t="shared" si="1"/>
        <v xml:space="preserve"> </v>
      </c>
      <c r="I65" s="16" t="str">
        <f t="shared" si="2"/>
        <v xml:space="preserve"> </v>
      </c>
      <c r="J65" s="5">
        <f t="shared" si="0"/>
        <v>0</v>
      </c>
      <c r="K65" s="16" t="str">
        <f t="shared" si="3"/>
        <v xml:space="preserve"> </v>
      </c>
      <c r="L65" s="16" t="str">
        <f t="shared" si="4"/>
        <v xml:space="preserve"> </v>
      </c>
    </row>
    <row r="66" spans="2:12" x14ac:dyDescent="0.25">
      <c r="B66" s="21"/>
      <c r="C66" s="21"/>
      <c r="F66" s="13">
        <v>46592</v>
      </c>
      <c r="G66" s="14">
        <v>61</v>
      </c>
      <c r="H66" s="15" t="str">
        <f t="shared" ref="H66:H77" si="5">IF(G66&lt;=$C$8,K66-I66," ")</f>
        <v xml:space="preserve"> </v>
      </c>
      <c r="I66" s="16" t="str">
        <f t="shared" ref="I66:I77" si="6">IF(G66&lt;=$C$8,L65*$C$9," ")</f>
        <v xml:space="preserve"> </v>
      </c>
      <c r="J66" s="5">
        <f t="shared" si="0"/>
        <v>0</v>
      </c>
      <c r="K66" s="16" t="str">
        <f t="shared" ref="K66:K77" si="7">IF(G66&lt;=$C$8,PMT($C$9,$C$8,-$L$5,0)," ")</f>
        <v xml:space="preserve"> </v>
      </c>
      <c r="L66" s="16" t="str">
        <f t="shared" ref="L66:L77" si="8">IF(G66&lt;=$C$8,L65-H66," ")</f>
        <v xml:space="preserve"> </v>
      </c>
    </row>
    <row r="67" spans="2:12" x14ac:dyDescent="0.25">
      <c r="B67" s="21"/>
      <c r="C67" s="21"/>
      <c r="F67" s="13">
        <v>46593</v>
      </c>
      <c r="G67" s="14">
        <v>62</v>
      </c>
      <c r="H67" s="15" t="str">
        <f t="shared" si="5"/>
        <v xml:space="preserve"> </v>
      </c>
      <c r="I67" s="16" t="str">
        <f t="shared" si="6"/>
        <v xml:space="preserve"> </v>
      </c>
      <c r="J67" s="5">
        <f t="shared" si="0"/>
        <v>0</v>
      </c>
      <c r="K67" s="16" t="str">
        <f t="shared" si="7"/>
        <v xml:space="preserve"> </v>
      </c>
      <c r="L67" s="16" t="str">
        <f t="shared" si="8"/>
        <v xml:space="preserve"> </v>
      </c>
    </row>
    <row r="68" spans="2:12" x14ac:dyDescent="0.25">
      <c r="B68" s="21"/>
      <c r="C68" s="21"/>
      <c r="F68" s="13">
        <v>46594</v>
      </c>
      <c r="G68" s="14">
        <v>63</v>
      </c>
      <c r="H68" s="15" t="str">
        <f t="shared" si="5"/>
        <v xml:space="preserve"> </v>
      </c>
      <c r="I68" s="16" t="str">
        <f t="shared" si="6"/>
        <v xml:space="preserve"> </v>
      </c>
      <c r="J68" s="5">
        <f t="shared" si="0"/>
        <v>0</v>
      </c>
      <c r="K68" s="16" t="str">
        <f t="shared" si="7"/>
        <v xml:space="preserve"> </v>
      </c>
      <c r="L68" s="16" t="str">
        <f t="shared" si="8"/>
        <v xml:space="preserve"> </v>
      </c>
    </row>
    <row r="69" spans="2:12" x14ac:dyDescent="0.25">
      <c r="F69" s="13">
        <v>46595</v>
      </c>
      <c r="G69" s="14">
        <v>64</v>
      </c>
      <c r="H69" s="15" t="str">
        <f t="shared" si="5"/>
        <v xml:space="preserve"> </v>
      </c>
      <c r="I69" s="16" t="str">
        <f t="shared" si="6"/>
        <v xml:space="preserve"> </v>
      </c>
      <c r="J69" s="5">
        <f t="shared" si="0"/>
        <v>0</v>
      </c>
      <c r="K69" s="16" t="str">
        <f t="shared" si="7"/>
        <v xml:space="preserve"> </v>
      </c>
      <c r="L69" s="16" t="str">
        <f t="shared" si="8"/>
        <v xml:space="preserve"> </v>
      </c>
    </row>
    <row r="70" spans="2:12" x14ac:dyDescent="0.25">
      <c r="F70" s="13">
        <v>46596</v>
      </c>
      <c r="G70" s="14">
        <v>65</v>
      </c>
      <c r="H70" s="15" t="str">
        <f t="shared" si="5"/>
        <v xml:space="preserve"> </v>
      </c>
      <c r="I70" s="16" t="str">
        <f t="shared" si="6"/>
        <v xml:space="preserve"> </v>
      </c>
      <c r="J70" s="5">
        <f t="shared" ref="J70:J77" si="9">$C$7</f>
        <v>0</v>
      </c>
      <c r="K70" s="16" t="str">
        <f t="shared" si="7"/>
        <v xml:space="preserve"> </v>
      </c>
      <c r="L70" s="16" t="str">
        <f t="shared" si="8"/>
        <v xml:space="preserve"> </v>
      </c>
    </row>
    <row r="71" spans="2:12" x14ac:dyDescent="0.25">
      <c r="F71" s="13">
        <v>46597</v>
      </c>
      <c r="G71" s="14">
        <v>66</v>
      </c>
      <c r="H71" s="15" t="str">
        <f t="shared" si="5"/>
        <v xml:space="preserve"> </v>
      </c>
      <c r="I71" s="16" t="str">
        <f t="shared" si="6"/>
        <v xml:space="preserve"> </v>
      </c>
      <c r="J71" s="5">
        <f t="shared" si="9"/>
        <v>0</v>
      </c>
      <c r="K71" s="16" t="str">
        <f t="shared" si="7"/>
        <v xml:space="preserve"> </v>
      </c>
      <c r="L71" s="16" t="str">
        <f t="shared" si="8"/>
        <v xml:space="preserve"> </v>
      </c>
    </row>
    <row r="72" spans="2:12" x14ac:dyDescent="0.25">
      <c r="F72" s="13">
        <v>46598</v>
      </c>
      <c r="G72" s="14">
        <v>67</v>
      </c>
      <c r="H72" s="15" t="str">
        <f t="shared" si="5"/>
        <v xml:space="preserve"> </v>
      </c>
      <c r="I72" s="16" t="str">
        <f t="shared" si="6"/>
        <v xml:space="preserve"> </v>
      </c>
      <c r="J72" s="5">
        <f t="shared" si="9"/>
        <v>0</v>
      </c>
      <c r="K72" s="16" t="str">
        <f t="shared" si="7"/>
        <v xml:space="preserve"> </v>
      </c>
      <c r="L72" s="16" t="str">
        <f t="shared" si="8"/>
        <v xml:space="preserve"> </v>
      </c>
    </row>
    <row r="73" spans="2:12" x14ac:dyDescent="0.25">
      <c r="F73" s="13">
        <v>46599</v>
      </c>
      <c r="G73" s="14">
        <v>68</v>
      </c>
      <c r="H73" s="15" t="str">
        <f t="shared" si="5"/>
        <v xml:space="preserve"> </v>
      </c>
      <c r="I73" s="16" t="str">
        <f t="shared" si="6"/>
        <v xml:space="preserve"> </v>
      </c>
      <c r="J73" s="5">
        <f t="shared" si="9"/>
        <v>0</v>
      </c>
      <c r="K73" s="16" t="str">
        <f t="shared" si="7"/>
        <v xml:space="preserve"> </v>
      </c>
      <c r="L73" s="16" t="str">
        <f t="shared" si="8"/>
        <v xml:space="preserve"> </v>
      </c>
    </row>
    <row r="74" spans="2:12" x14ac:dyDescent="0.25">
      <c r="F74" s="13">
        <v>46600</v>
      </c>
      <c r="G74" s="14">
        <v>69</v>
      </c>
      <c r="H74" s="15" t="str">
        <f t="shared" si="5"/>
        <v xml:space="preserve"> </v>
      </c>
      <c r="I74" s="16" t="str">
        <f t="shared" si="6"/>
        <v xml:space="preserve"> </v>
      </c>
      <c r="J74" s="5">
        <f t="shared" si="9"/>
        <v>0</v>
      </c>
      <c r="K74" s="16" t="str">
        <f t="shared" si="7"/>
        <v xml:space="preserve"> </v>
      </c>
      <c r="L74" s="16" t="str">
        <f t="shared" si="8"/>
        <v xml:space="preserve"> </v>
      </c>
    </row>
    <row r="75" spans="2:12" x14ac:dyDescent="0.25">
      <c r="F75" s="13">
        <v>46601</v>
      </c>
      <c r="G75" s="14">
        <v>70</v>
      </c>
      <c r="H75" s="15" t="str">
        <f t="shared" si="5"/>
        <v xml:space="preserve"> </v>
      </c>
      <c r="I75" s="16" t="str">
        <f t="shared" si="6"/>
        <v xml:space="preserve"> </v>
      </c>
      <c r="J75" s="5">
        <f t="shared" si="9"/>
        <v>0</v>
      </c>
      <c r="K75" s="16" t="str">
        <f t="shared" si="7"/>
        <v xml:space="preserve"> </v>
      </c>
      <c r="L75" s="16" t="str">
        <f t="shared" si="8"/>
        <v xml:space="preserve"> </v>
      </c>
    </row>
    <row r="76" spans="2:12" x14ac:dyDescent="0.25">
      <c r="F76" s="13">
        <v>46602</v>
      </c>
      <c r="G76" s="14">
        <v>71</v>
      </c>
      <c r="H76" s="15" t="str">
        <f t="shared" si="5"/>
        <v xml:space="preserve"> </v>
      </c>
      <c r="I76" s="16" t="str">
        <f t="shared" si="6"/>
        <v xml:space="preserve"> </v>
      </c>
      <c r="J76" s="5">
        <f t="shared" si="9"/>
        <v>0</v>
      </c>
      <c r="K76" s="16" t="str">
        <f t="shared" si="7"/>
        <v xml:space="preserve"> </v>
      </c>
      <c r="L76" s="16" t="str">
        <f t="shared" si="8"/>
        <v xml:space="preserve"> </v>
      </c>
    </row>
    <row r="77" spans="2:12" x14ac:dyDescent="0.25">
      <c r="F77" s="13">
        <v>46603</v>
      </c>
      <c r="G77" s="14">
        <v>72</v>
      </c>
      <c r="H77" s="15" t="str">
        <f t="shared" si="5"/>
        <v xml:space="preserve"> </v>
      </c>
      <c r="I77" s="16" t="str">
        <f t="shared" si="6"/>
        <v xml:space="preserve"> </v>
      </c>
      <c r="J77" s="5">
        <f t="shared" si="9"/>
        <v>0</v>
      </c>
      <c r="K77" s="16" t="str">
        <f t="shared" si="7"/>
        <v xml:space="preserve"> </v>
      </c>
      <c r="L77" s="16" t="str">
        <f t="shared" si="8"/>
        <v xml:space="preserve"> </v>
      </c>
    </row>
  </sheetData>
  <mergeCells count="2">
    <mergeCell ref="B2:C2"/>
    <mergeCell ref="G2:L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3688A8-3136-4724-B813-0D35A0449E43}">
          <x14:formula1>
            <xm:f>Custo!$E$9:$E$20</xm:f>
          </x14:formula1>
          <xm:sqref>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Custo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Lincoln Rubim</dc:creator>
  <cp:lastModifiedBy>Lincoln Rubim</cp:lastModifiedBy>
  <dcterms:created xsi:type="dcterms:W3CDTF">2019-04-27T14:42:08Z</dcterms:created>
  <dcterms:modified xsi:type="dcterms:W3CDTF">2022-09-14T13:49:34Z</dcterms:modified>
</cp:coreProperties>
</file>