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sb1109\OneDrive - MIDAS\바탕 화면\0713\0704\Drive\01.Project\2211 Box Culvert API 최종\"/>
    </mc:Choice>
  </mc:AlternateContent>
  <xr:revisionPtr revIDLastSave="0" documentId="13_ncr:1_{83CB49D9-3EE0-4686-8DD7-CFF2A7DEC33F}" xr6:coauthVersionLast="36" xr6:coauthVersionMax="36" xr10:uidLastSave="{00000000-0000-0000-0000-000000000000}"/>
  <bookViews>
    <workbookView xWindow="65955" yWindow="-705" windowWidth="21600" windowHeight="11385" xr2:uid="{71C58788-C3D0-4510-AA85-E07F211A56A7}"/>
  </bookViews>
  <sheets>
    <sheet name="단면 입력" sheetId="4" r:id="rId1"/>
    <sheet name="횡철근 입력" sheetId="1" r:id="rId2"/>
    <sheet name="종철근 입력" sheetId="2" r:id="rId3"/>
    <sheet name="Sheet1" sheetId="6" state="veryHidden" r:id="rId4"/>
    <sheet name="Sheet2" sheetId="13" state="veryHidden" r:id="rId5"/>
    <sheet name="Sheet3" sheetId="3" state="veryHidden" r:id="rId6"/>
    <sheet name="Sheet4" sheetId="10" state="veryHidden" r:id="rId7"/>
    <sheet name="Sheet5" sheetId="9" state="veryHidden" r:id="rId8"/>
    <sheet name="Sheet6" sheetId="14" state="veryHidden" r:id="rId9"/>
  </sheets>
  <functionGroups builtInGroupCount="19"/>
  <definedNames>
    <definedName name="그림범위">Sheet2!$C:$C</definedName>
    <definedName name="삽도1">INDEX(그림범위,MATCH('단면 입력'!$AA$2,항목범위,0))</definedName>
    <definedName name="삽도2">INDEX(그림범위,MATCH('횡철근 입력'!$AB$2,항목범위,0))</definedName>
    <definedName name="삽도3">INDEX(그림범위,MATCH('횡철근 입력'!$AB$3,항목범위,0))</definedName>
    <definedName name="삽도4">INDEX(그림범위,MATCH('종철근 입력'!$AB$2,항목범위,0))</definedName>
    <definedName name="항목범위">Sheet2!$B:$B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10" l="1"/>
  <c r="CA156" i="3" l="1"/>
  <c r="BZ156" i="3"/>
  <c r="BY156" i="3"/>
  <c r="BX156" i="3"/>
  <c r="BW156" i="3"/>
  <c r="BP156" i="3"/>
  <c r="BO156" i="3"/>
  <c r="BN156" i="3"/>
  <c r="BM156" i="3"/>
  <c r="BL156" i="3"/>
  <c r="BE156" i="3"/>
  <c r="CA155" i="3"/>
  <c r="BZ155" i="3"/>
  <c r="BY155" i="3"/>
  <c r="BX155" i="3"/>
  <c r="BW155" i="3"/>
  <c r="BP155" i="3"/>
  <c r="BO155" i="3"/>
  <c r="BN155" i="3"/>
  <c r="BM155" i="3"/>
  <c r="BL155" i="3"/>
  <c r="BE155" i="3"/>
  <c r="CA154" i="3"/>
  <c r="BZ154" i="3"/>
  <c r="BY154" i="3"/>
  <c r="BX154" i="3"/>
  <c r="BW154" i="3"/>
  <c r="BP154" i="3"/>
  <c r="BO154" i="3"/>
  <c r="BN154" i="3"/>
  <c r="BM154" i="3"/>
  <c r="BL154" i="3"/>
  <c r="BE154" i="3"/>
  <c r="CA153" i="3"/>
  <c r="BZ153" i="3"/>
  <c r="BY153" i="3"/>
  <c r="BX153" i="3"/>
  <c r="BW153" i="3"/>
  <c r="BP153" i="3"/>
  <c r="BO153" i="3"/>
  <c r="BN153" i="3"/>
  <c r="BM153" i="3"/>
  <c r="BL153" i="3"/>
  <c r="BE153" i="3"/>
  <c r="CA152" i="3"/>
  <c r="BZ152" i="3"/>
  <c r="BY152" i="3"/>
  <c r="BX152" i="3"/>
  <c r="BW152" i="3"/>
  <c r="BP152" i="3"/>
  <c r="BO152" i="3"/>
  <c r="BN152" i="3"/>
  <c r="BM152" i="3"/>
  <c r="BL152" i="3"/>
  <c r="BE152" i="3"/>
  <c r="CA151" i="3"/>
  <c r="BZ151" i="3"/>
  <c r="BY151" i="3"/>
  <c r="BX151" i="3"/>
  <c r="BW151" i="3"/>
  <c r="BP151" i="3"/>
  <c r="BO151" i="3"/>
  <c r="BN151" i="3"/>
  <c r="BM151" i="3"/>
  <c r="BL151" i="3"/>
  <c r="BE151" i="3"/>
  <c r="CA150" i="3"/>
  <c r="BZ150" i="3"/>
  <c r="BY150" i="3"/>
  <c r="BX150" i="3"/>
  <c r="BW150" i="3"/>
  <c r="BP150" i="3"/>
  <c r="BO150" i="3"/>
  <c r="BN150" i="3"/>
  <c r="BM150" i="3"/>
  <c r="BL150" i="3"/>
  <c r="BE150" i="3"/>
  <c r="CA149" i="3"/>
  <c r="BZ149" i="3"/>
  <c r="BY149" i="3"/>
  <c r="BX149" i="3"/>
  <c r="BW149" i="3"/>
  <c r="BP149" i="3"/>
  <c r="BO149" i="3"/>
  <c r="BN149" i="3"/>
  <c r="BM149" i="3"/>
  <c r="BL149" i="3"/>
  <c r="BE149" i="3"/>
  <c r="CA148" i="3"/>
  <c r="BZ148" i="3"/>
  <c r="BY148" i="3"/>
  <c r="BX148" i="3"/>
  <c r="BW148" i="3"/>
  <c r="BP148" i="3"/>
  <c r="BO148" i="3"/>
  <c r="BN148" i="3"/>
  <c r="BM148" i="3"/>
  <c r="BL148" i="3"/>
  <c r="BE148" i="3"/>
  <c r="CA147" i="3"/>
  <c r="BZ147" i="3"/>
  <c r="BY147" i="3"/>
  <c r="BX147" i="3"/>
  <c r="BW147" i="3"/>
  <c r="BP147" i="3"/>
  <c r="BO147" i="3"/>
  <c r="BN147" i="3"/>
  <c r="BM147" i="3"/>
  <c r="BL147" i="3"/>
  <c r="BE147" i="3"/>
  <c r="BN8" i="3" l="1"/>
  <c r="X6" i="1"/>
  <c r="BM8" i="3"/>
  <c r="W6" i="1"/>
  <c r="C12" i="3"/>
  <c r="BO8" i="3"/>
  <c r="C11" i="3" s="1"/>
  <c r="O16" i="3" l="1"/>
  <c r="F9" i="14" l="1"/>
  <c r="F8" i="14"/>
  <c r="F7" i="14"/>
  <c r="B8" i="14" l="1"/>
  <c r="BB4" i="3"/>
  <c r="BC4" i="3"/>
  <c r="BD4" i="3"/>
  <c r="BB5" i="3"/>
  <c r="BC5" i="3"/>
  <c r="BD5" i="3"/>
  <c r="BB6" i="3"/>
  <c r="BC6" i="3"/>
  <c r="BD6" i="3"/>
  <c r="BB7" i="3"/>
  <c r="BC7" i="3"/>
  <c r="BD7" i="3"/>
  <c r="BB8" i="3"/>
  <c r="BC8" i="3"/>
  <c r="BD8" i="3"/>
  <c r="BD3" i="3"/>
  <c r="BC3" i="3"/>
  <c r="BB3" i="3"/>
  <c r="BD2" i="3"/>
  <c r="BC2" i="3"/>
  <c r="BB2" i="3"/>
  <c r="BB9" i="3"/>
  <c r="BC9" i="3"/>
  <c r="BD9" i="3"/>
  <c r="BB10" i="3"/>
  <c r="BC10" i="3"/>
  <c r="BD10" i="3"/>
  <c r="C5" i="10"/>
  <c r="B4" i="10"/>
  <c r="B5" i="10"/>
  <c r="B7" i="10"/>
  <c r="B8" i="10"/>
  <c r="B3" i="10"/>
  <c r="C6" i="14" l="1"/>
  <c r="C24" i="14"/>
  <c r="C41" i="14"/>
  <c r="C7" i="14"/>
  <c r="C25" i="14"/>
  <c r="C42" i="14"/>
  <c r="C43" i="14" s="1"/>
  <c r="C29" i="14"/>
  <c r="C15" i="14"/>
  <c r="C17" i="14"/>
  <c r="C33" i="14"/>
  <c r="C34" i="14" s="1"/>
  <c r="C19" i="14"/>
  <c r="C21" i="14"/>
  <c r="C23" i="14"/>
  <c r="C9" i="14"/>
  <c r="C26" i="14"/>
  <c r="C5" i="14"/>
  <c r="C12" i="14"/>
  <c r="C13" i="14"/>
  <c r="C30" i="14"/>
  <c r="C31" i="14"/>
  <c r="C32" i="14"/>
  <c r="C18" i="14"/>
  <c r="C37" i="14"/>
  <c r="C38" i="14"/>
  <c r="C39" i="14"/>
  <c r="C10" i="14"/>
  <c r="C27" i="14"/>
  <c r="C14" i="14"/>
  <c r="C16" i="14"/>
  <c r="C35" i="14"/>
  <c r="C36" i="14"/>
  <c r="C20" i="14"/>
  <c r="C22" i="14"/>
  <c r="C40" i="14"/>
  <c r="C28" i="14"/>
  <c r="D4" i="9"/>
  <c r="E6" i="14" s="1"/>
  <c r="B6" i="14" s="1"/>
  <c r="E9" i="14" l="1"/>
  <c r="E11" i="14"/>
  <c r="F11" i="14"/>
  <c r="D9" i="14" l="1"/>
  <c r="B9" i="14"/>
  <c r="D11" i="14"/>
  <c r="B11" i="14"/>
  <c r="X23" i="1"/>
  <c r="X22" i="1"/>
  <c r="W23" i="1"/>
  <c r="W22" i="1"/>
  <c r="BM45" i="3" l="1"/>
  <c r="BN45" i="3"/>
  <c r="BO45" i="3"/>
  <c r="BM46" i="3"/>
  <c r="BN46" i="3"/>
  <c r="BO46" i="3"/>
  <c r="BM47" i="3"/>
  <c r="BN47" i="3"/>
  <c r="BO47" i="3"/>
  <c r="BM48" i="3"/>
  <c r="BN48" i="3"/>
  <c r="BO48" i="3"/>
  <c r="BW41" i="3" l="1"/>
  <c r="BX41" i="3"/>
  <c r="BY41" i="3"/>
  <c r="BZ41" i="3"/>
  <c r="CA41" i="3"/>
  <c r="BW42" i="3"/>
  <c r="BX42" i="3"/>
  <c r="BY42" i="3"/>
  <c r="BZ42" i="3"/>
  <c r="CA42" i="3"/>
  <c r="BW43" i="3"/>
  <c r="BX43" i="3"/>
  <c r="BY43" i="3"/>
  <c r="BZ43" i="3"/>
  <c r="CA43" i="3"/>
  <c r="BW44" i="3"/>
  <c r="BX44" i="3"/>
  <c r="BY44" i="3"/>
  <c r="BZ44" i="3"/>
  <c r="CA44" i="3"/>
  <c r="BW45" i="3"/>
  <c r="BX45" i="3"/>
  <c r="BY45" i="3"/>
  <c r="BZ45" i="3"/>
  <c r="CA45" i="3"/>
  <c r="BW46" i="3"/>
  <c r="BX46" i="3"/>
  <c r="BY46" i="3"/>
  <c r="BZ46" i="3"/>
  <c r="CA46" i="3"/>
  <c r="BW47" i="3"/>
  <c r="BX47" i="3"/>
  <c r="BY47" i="3"/>
  <c r="BZ47" i="3"/>
  <c r="CA47" i="3"/>
  <c r="BW48" i="3"/>
  <c r="BX48" i="3"/>
  <c r="BY48" i="3"/>
  <c r="BZ48" i="3"/>
  <c r="CA48" i="3"/>
  <c r="BW49" i="3"/>
  <c r="BX49" i="3"/>
  <c r="BY49" i="3"/>
  <c r="BZ49" i="3"/>
  <c r="CA49" i="3"/>
  <c r="BW50" i="3"/>
  <c r="BX50" i="3"/>
  <c r="BY50" i="3"/>
  <c r="BZ50" i="3"/>
  <c r="CA50" i="3"/>
  <c r="BW51" i="3"/>
  <c r="BX51" i="3"/>
  <c r="BY51" i="3"/>
  <c r="BZ51" i="3"/>
  <c r="CA51" i="3"/>
  <c r="BW52" i="3"/>
  <c r="BX52" i="3"/>
  <c r="BY52" i="3"/>
  <c r="BZ52" i="3"/>
  <c r="CA52" i="3"/>
  <c r="BW53" i="3"/>
  <c r="BX53" i="3"/>
  <c r="BY53" i="3"/>
  <c r="BZ53" i="3"/>
  <c r="CA53" i="3"/>
  <c r="BW54" i="3"/>
  <c r="BX54" i="3"/>
  <c r="BY54" i="3"/>
  <c r="BZ54" i="3"/>
  <c r="CA54" i="3"/>
  <c r="BW55" i="3"/>
  <c r="BX55" i="3"/>
  <c r="BY55" i="3"/>
  <c r="BZ55" i="3"/>
  <c r="CA55" i="3"/>
  <c r="BW56" i="3"/>
  <c r="BX56" i="3"/>
  <c r="BY56" i="3"/>
  <c r="BZ56" i="3"/>
  <c r="CA56" i="3"/>
  <c r="BW57" i="3"/>
  <c r="BX57" i="3"/>
  <c r="BY57" i="3"/>
  <c r="BZ57" i="3"/>
  <c r="CA57" i="3"/>
  <c r="BW58" i="3"/>
  <c r="BX58" i="3"/>
  <c r="BY58" i="3"/>
  <c r="BZ58" i="3"/>
  <c r="CA58" i="3"/>
  <c r="BW59" i="3"/>
  <c r="BX59" i="3"/>
  <c r="BY59" i="3"/>
  <c r="BZ59" i="3"/>
  <c r="CA59" i="3"/>
  <c r="BW60" i="3"/>
  <c r="BX60" i="3"/>
  <c r="BY60" i="3"/>
  <c r="BZ60" i="3"/>
  <c r="CA60" i="3"/>
  <c r="BW61" i="3"/>
  <c r="BX61" i="3"/>
  <c r="BY61" i="3"/>
  <c r="BZ61" i="3"/>
  <c r="CA61" i="3"/>
  <c r="BW62" i="3"/>
  <c r="BX62" i="3"/>
  <c r="BY62" i="3"/>
  <c r="BZ62" i="3"/>
  <c r="CA62" i="3"/>
  <c r="BW63" i="3"/>
  <c r="BX63" i="3"/>
  <c r="BY63" i="3"/>
  <c r="BZ63" i="3"/>
  <c r="CA63" i="3"/>
  <c r="BW64" i="3"/>
  <c r="BX64" i="3"/>
  <c r="BY64" i="3"/>
  <c r="BZ64" i="3"/>
  <c r="CA64" i="3"/>
  <c r="BW65" i="3"/>
  <c r="BX65" i="3"/>
  <c r="BY65" i="3"/>
  <c r="BZ65" i="3"/>
  <c r="CA65" i="3"/>
  <c r="BW66" i="3"/>
  <c r="BX66" i="3"/>
  <c r="BY66" i="3"/>
  <c r="BZ66" i="3"/>
  <c r="CA66" i="3"/>
  <c r="BW67" i="3"/>
  <c r="BX67" i="3"/>
  <c r="BY67" i="3"/>
  <c r="BZ67" i="3"/>
  <c r="CA67" i="3"/>
  <c r="BW68" i="3"/>
  <c r="BX68" i="3"/>
  <c r="BY68" i="3"/>
  <c r="BZ68" i="3"/>
  <c r="CA68" i="3"/>
  <c r="BW69" i="3"/>
  <c r="BX69" i="3"/>
  <c r="BY69" i="3"/>
  <c r="BZ69" i="3"/>
  <c r="CA69" i="3"/>
  <c r="BW70" i="3"/>
  <c r="BX70" i="3"/>
  <c r="BY70" i="3"/>
  <c r="BZ70" i="3"/>
  <c r="CA70" i="3"/>
  <c r="BW71" i="3"/>
  <c r="BX71" i="3"/>
  <c r="BY71" i="3"/>
  <c r="BZ71" i="3"/>
  <c r="CA71" i="3"/>
  <c r="BW72" i="3"/>
  <c r="BX72" i="3"/>
  <c r="BY72" i="3"/>
  <c r="BZ72" i="3"/>
  <c r="CA72" i="3"/>
  <c r="BW73" i="3"/>
  <c r="BX73" i="3"/>
  <c r="BY73" i="3"/>
  <c r="BZ73" i="3"/>
  <c r="CA73" i="3"/>
  <c r="BW74" i="3"/>
  <c r="BX74" i="3"/>
  <c r="BY74" i="3"/>
  <c r="BZ74" i="3"/>
  <c r="CA74" i="3"/>
  <c r="BW75" i="3"/>
  <c r="BX75" i="3"/>
  <c r="BY75" i="3"/>
  <c r="BZ75" i="3"/>
  <c r="CA75" i="3"/>
  <c r="BW76" i="3"/>
  <c r="BX76" i="3"/>
  <c r="BY76" i="3"/>
  <c r="BZ76" i="3"/>
  <c r="CA76" i="3"/>
  <c r="BW77" i="3"/>
  <c r="BX77" i="3"/>
  <c r="BY77" i="3"/>
  <c r="BZ77" i="3"/>
  <c r="CA77" i="3"/>
  <c r="BW78" i="3"/>
  <c r="BX78" i="3"/>
  <c r="BY78" i="3"/>
  <c r="BZ78" i="3"/>
  <c r="CA78" i="3"/>
  <c r="BW79" i="3"/>
  <c r="BX79" i="3"/>
  <c r="BY79" i="3"/>
  <c r="BZ79" i="3"/>
  <c r="CA79" i="3"/>
  <c r="BW80" i="3"/>
  <c r="BX80" i="3"/>
  <c r="BY80" i="3"/>
  <c r="BZ80" i="3"/>
  <c r="CA80" i="3"/>
  <c r="BW81" i="3"/>
  <c r="BX81" i="3"/>
  <c r="BY81" i="3"/>
  <c r="BZ81" i="3"/>
  <c r="CA81" i="3"/>
  <c r="BW82" i="3"/>
  <c r="BX82" i="3"/>
  <c r="BY82" i="3"/>
  <c r="BZ82" i="3"/>
  <c r="CA82" i="3"/>
  <c r="BW83" i="3"/>
  <c r="BX83" i="3"/>
  <c r="BY83" i="3"/>
  <c r="BZ83" i="3"/>
  <c r="CA83" i="3"/>
  <c r="BW84" i="3"/>
  <c r="BX84" i="3"/>
  <c r="BY84" i="3"/>
  <c r="BZ84" i="3"/>
  <c r="CA84" i="3"/>
  <c r="BW85" i="3"/>
  <c r="BX85" i="3"/>
  <c r="BY85" i="3"/>
  <c r="BZ85" i="3"/>
  <c r="CA85" i="3"/>
  <c r="BW86" i="3"/>
  <c r="BX86" i="3"/>
  <c r="BY86" i="3"/>
  <c r="BZ86" i="3"/>
  <c r="CA86" i="3"/>
  <c r="BW87" i="3"/>
  <c r="BX87" i="3"/>
  <c r="BY87" i="3"/>
  <c r="BZ87" i="3"/>
  <c r="CA87" i="3"/>
  <c r="BW88" i="3"/>
  <c r="BX88" i="3"/>
  <c r="BY88" i="3"/>
  <c r="BZ88" i="3"/>
  <c r="CA88" i="3"/>
  <c r="BW89" i="3"/>
  <c r="BX89" i="3"/>
  <c r="BY89" i="3"/>
  <c r="BZ89" i="3"/>
  <c r="CA89" i="3"/>
  <c r="BW90" i="3"/>
  <c r="BX90" i="3"/>
  <c r="BY90" i="3"/>
  <c r="BZ90" i="3"/>
  <c r="CA90" i="3"/>
  <c r="BW91" i="3"/>
  <c r="BX91" i="3"/>
  <c r="BY91" i="3"/>
  <c r="BZ91" i="3"/>
  <c r="CA91" i="3"/>
  <c r="BW92" i="3"/>
  <c r="BX92" i="3"/>
  <c r="BY92" i="3"/>
  <c r="BZ92" i="3"/>
  <c r="CA92" i="3"/>
  <c r="BW93" i="3"/>
  <c r="BX93" i="3"/>
  <c r="BY93" i="3"/>
  <c r="BZ93" i="3"/>
  <c r="CA93" i="3"/>
  <c r="BW94" i="3"/>
  <c r="BX94" i="3"/>
  <c r="BY94" i="3"/>
  <c r="BZ94" i="3"/>
  <c r="CA94" i="3"/>
  <c r="BW95" i="3"/>
  <c r="BX95" i="3"/>
  <c r="BY95" i="3"/>
  <c r="BZ95" i="3"/>
  <c r="CA95" i="3"/>
  <c r="BW96" i="3"/>
  <c r="BX96" i="3"/>
  <c r="BY96" i="3"/>
  <c r="BZ96" i="3"/>
  <c r="CA96" i="3"/>
  <c r="BW97" i="3"/>
  <c r="BX97" i="3"/>
  <c r="BY97" i="3"/>
  <c r="BZ97" i="3"/>
  <c r="CA97" i="3"/>
  <c r="BW98" i="3"/>
  <c r="BX98" i="3"/>
  <c r="BY98" i="3"/>
  <c r="BZ98" i="3"/>
  <c r="CA98" i="3"/>
  <c r="BW99" i="3"/>
  <c r="BX99" i="3"/>
  <c r="BY99" i="3"/>
  <c r="BZ99" i="3"/>
  <c r="CA99" i="3"/>
  <c r="BW100" i="3"/>
  <c r="BX100" i="3"/>
  <c r="BY100" i="3"/>
  <c r="BZ100" i="3"/>
  <c r="CA100" i="3"/>
  <c r="BW101" i="3"/>
  <c r="BX101" i="3"/>
  <c r="BY101" i="3"/>
  <c r="BZ101" i="3"/>
  <c r="CA101" i="3"/>
  <c r="BW102" i="3"/>
  <c r="BX102" i="3"/>
  <c r="BY102" i="3"/>
  <c r="BZ102" i="3"/>
  <c r="CA102" i="3"/>
  <c r="BW103" i="3"/>
  <c r="BX103" i="3"/>
  <c r="BY103" i="3"/>
  <c r="BZ103" i="3"/>
  <c r="CA103" i="3"/>
  <c r="BW104" i="3"/>
  <c r="BX104" i="3"/>
  <c r="BY104" i="3"/>
  <c r="BZ104" i="3"/>
  <c r="CA104" i="3"/>
  <c r="BW105" i="3"/>
  <c r="BX105" i="3"/>
  <c r="BY105" i="3"/>
  <c r="BZ105" i="3"/>
  <c r="CA105" i="3"/>
  <c r="BW106" i="3"/>
  <c r="BX106" i="3"/>
  <c r="BY106" i="3"/>
  <c r="BZ106" i="3"/>
  <c r="CA106" i="3"/>
  <c r="BW107" i="3"/>
  <c r="BX107" i="3"/>
  <c r="BY107" i="3"/>
  <c r="BZ107" i="3"/>
  <c r="CA107" i="3"/>
  <c r="BW108" i="3"/>
  <c r="BX108" i="3"/>
  <c r="BY108" i="3"/>
  <c r="BZ108" i="3"/>
  <c r="CA108" i="3"/>
  <c r="BW109" i="3"/>
  <c r="BX109" i="3"/>
  <c r="BY109" i="3"/>
  <c r="BZ109" i="3"/>
  <c r="CA109" i="3"/>
  <c r="BW110" i="3"/>
  <c r="BX110" i="3"/>
  <c r="BY110" i="3"/>
  <c r="BZ110" i="3"/>
  <c r="CA110" i="3"/>
  <c r="BW111" i="3"/>
  <c r="BX111" i="3"/>
  <c r="BY111" i="3"/>
  <c r="BZ111" i="3"/>
  <c r="CA111" i="3"/>
  <c r="BW112" i="3"/>
  <c r="BX112" i="3"/>
  <c r="BY112" i="3"/>
  <c r="BZ112" i="3"/>
  <c r="CA112" i="3"/>
  <c r="BW113" i="3"/>
  <c r="BX113" i="3"/>
  <c r="BY113" i="3"/>
  <c r="BZ113" i="3"/>
  <c r="CA113" i="3"/>
  <c r="BW114" i="3"/>
  <c r="BX114" i="3"/>
  <c r="BY114" i="3"/>
  <c r="BZ114" i="3"/>
  <c r="CA114" i="3"/>
  <c r="BW115" i="3"/>
  <c r="BX115" i="3"/>
  <c r="BY115" i="3"/>
  <c r="BZ115" i="3"/>
  <c r="CA115" i="3"/>
  <c r="BW116" i="3"/>
  <c r="BX116" i="3"/>
  <c r="BY116" i="3"/>
  <c r="BZ116" i="3"/>
  <c r="CA116" i="3"/>
  <c r="BW117" i="3"/>
  <c r="BX117" i="3"/>
  <c r="BY117" i="3"/>
  <c r="BZ117" i="3"/>
  <c r="CA117" i="3"/>
  <c r="BW118" i="3"/>
  <c r="BX118" i="3"/>
  <c r="BY118" i="3"/>
  <c r="BZ118" i="3"/>
  <c r="CA118" i="3"/>
  <c r="BW119" i="3"/>
  <c r="BX119" i="3"/>
  <c r="BY119" i="3"/>
  <c r="BZ119" i="3"/>
  <c r="CA119" i="3"/>
  <c r="BW120" i="3"/>
  <c r="BX120" i="3"/>
  <c r="BY120" i="3"/>
  <c r="BZ120" i="3"/>
  <c r="CA120" i="3"/>
  <c r="BW121" i="3"/>
  <c r="BX121" i="3"/>
  <c r="BY121" i="3"/>
  <c r="BZ121" i="3"/>
  <c r="CA121" i="3"/>
  <c r="BW122" i="3"/>
  <c r="BX122" i="3"/>
  <c r="BY122" i="3"/>
  <c r="BZ122" i="3"/>
  <c r="CA122" i="3"/>
  <c r="BW123" i="3"/>
  <c r="BX123" i="3"/>
  <c r="BY123" i="3"/>
  <c r="BZ123" i="3"/>
  <c r="CA123" i="3"/>
  <c r="BW124" i="3"/>
  <c r="BX124" i="3"/>
  <c r="BY124" i="3"/>
  <c r="BZ124" i="3"/>
  <c r="CA124" i="3"/>
  <c r="BW20" i="3"/>
  <c r="BX20" i="3"/>
  <c r="BY20" i="3"/>
  <c r="BZ20" i="3"/>
  <c r="CA20" i="3"/>
  <c r="BW21" i="3"/>
  <c r="BX21" i="3"/>
  <c r="BY21" i="3"/>
  <c r="BZ21" i="3"/>
  <c r="CA21" i="3"/>
  <c r="BW22" i="3"/>
  <c r="BX22" i="3"/>
  <c r="BY22" i="3"/>
  <c r="BZ22" i="3"/>
  <c r="CA22" i="3"/>
  <c r="BW23" i="3"/>
  <c r="BX23" i="3"/>
  <c r="BY23" i="3"/>
  <c r="BZ23" i="3"/>
  <c r="CA23" i="3"/>
  <c r="BW24" i="3"/>
  <c r="BX24" i="3"/>
  <c r="BY24" i="3"/>
  <c r="BZ24" i="3"/>
  <c r="CA24" i="3"/>
  <c r="BW25" i="3"/>
  <c r="BX25" i="3"/>
  <c r="BY25" i="3"/>
  <c r="BZ25" i="3"/>
  <c r="CA25" i="3"/>
  <c r="BW26" i="3"/>
  <c r="BX26" i="3"/>
  <c r="BY26" i="3"/>
  <c r="BZ26" i="3"/>
  <c r="CA26" i="3"/>
  <c r="BW27" i="3"/>
  <c r="BX27" i="3"/>
  <c r="BY27" i="3"/>
  <c r="BZ27" i="3"/>
  <c r="CA27" i="3"/>
  <c r="BW28" i="3"/>
  <c r="CA28" i="3"/>
  <c r="BW29" i="3"/>
  <c r="CA29" i="3"/>
  <c r="BW30" i="3"/>
  <c r="BX30" i="3"/>
  <c r="BY30" i="3"/>
  <c r="BZ30" i="3"/>
  <c r="CA30" i="3"/>
  <c r="BW31" i="3"/>
  <c r="BX31" i="3"/>
  <c r="BY31" i="3"/>
  <c r="BZ31" i="3"/>
  <c r="CA31" i="3"/>
  <c r="BW32" i="3"/>
  <c r="BX32" i="3"/>
  <c r="BY32" i="3"/>
  <c r="BZ32" i="3"/>
  <c r="CA32" i="3"/>
  <c r="BW33" i="3"/>
  <c r="BX33" i="3"/>
  <c r="BY33" i="3"/>
  <c r="BZ33" i="3"/>
  <c r="CA33" i="3"/>
  <c r="BW34" i="3"/>
  <c r="BX34" i="3"/>
  <c r="BY34" i="3"/>
  <c r="BZ34" i="3"/>
  <c r="CA34" i="3"/>
  <c r="BW35" i="3"/>
  <c r="BX35" i="3"/>
  <c r="BY35" i="3"/>
  <c r="BZ35" i="3"/>
  <c r="CA35" i="3"/>
  <c r="BW36" i="3"/>
  <c r="BX36" i="3"/>
  <c r="BY36" i="3"/>
  <c r="BZ36" i="3"/>
  <c r="CA36" i="3"/>
  <c r="BW37" i="3"/>
  <c r="BX37" i="3"/>
  <c r="BY37" i="3"/>
  <c r="BZ37" i="3"/>
  <c r="CA37" i="3"/>
  <c r="BW38" i="3"/>
  <c r="BX38" i="3"/>
  <c r="BY38" i="3"/>
  <c r="BZ38" i="3"/>
  <c r="CA38" i="3"/>
  <c r="BW39" i="3"/>
  <c r="BX39" i="3"/>
  <c r="BY39" i="3"/>
  <c r="BZ39" i="3"/>
  <c r="CA39" i="3"/>
  <c r="BW40" i="3"/>
  <c r="BX40" i="3"/>
  <c r="BY40" i="3"/>
  <c r="BZ40" i="3"/>
  <c r="CA40" i="3"/>
  <c r="BW5" i="3"/>
  <c r="BX5" i="3"/>
  <c r="BY5" i="3"/>
  <c r="BZ5" i="3"/>
  <c r="CA5" i="3"/>
  <c r="BW6" i="3"/>
  <c r="BX6" i="3"/>
  <c r="BY6" i="3"/>
  <c r="BZ6" i="3"/>
  <c r="CA6" i="3"/>
  <c r="BW7" i="3"/>
  <c r="BX7" i="3"/>
  <c r="BY7" i="3"/>
  <c r="BZ7" i="3"/>
  <c r="CA7" i="3"/>
  <c r="BW8" i="3"/>
  <c r="BX8" i="3"/>
  <c r="BY8" i="3"/>
  <c r="BZ8" i="3"/>
  <c r="CA8" i="3"/>
  <c r="BW9" i="3"/>
  <c r="BX9" i="3"/>
  <c r="BY9" i="3"/>
  <c r="BZ9" i="3"/>
  <c r="CA9" i="3"/>
  <c r="BW10" i="3"/>
  <c r="BX10" i="3"/>
  <c r="BY10" i="3"/>
  <c r="BZ10" i="3"/>
  <c r="CA10" i="3"/>
  <c r="BW11" i="3"/>
  <c r="BX11" i="3"/>
  <c r="BY11" i="3"/>
  <c r="BZ11" i="3"/>
  <c r="CA11" i="3"/>
  <c r="BW12" i="3"/>
  <c r="BX12" i="3"/>
  <c r="BY12" i="3"/>
  <c r="BZ12" i="3"/>
  <c r="CA12" i="3"/>
  <c r="BW13" i="3"/>
  <c r="BX13" i="3"/>
  <c r="BY13" i="3"/>
  <c r="BZ13" i="3"/>
  <c r="CA13" i="3"/>
  <c r="BW14" i="3"/>
  <c r="BX14" i="3"/>
  <c r="BY14" i="3"/>
  <c r="BZ14" i="3"/>
  <c r="CA14" i="3"/>
  <c r="BW15" i="3"/>
  <c r="BX15" i="3"/>
  <c r="BY15" i="3"/>
  <c r="BZ15" i="3"/>
  <c r="CA15" i="3"/>
  <c r="BW16" i="3"/>
  <c r="BX16" i="3"/>
  <c r="BY16" i="3"/>
  <c r="BZ16" i="3"/>
  <c r="CA16" i="3"/>
  <c r="BW17" i="3"/>
  <c r="BX17" i="3"/>
  <c r="BY17" i="3"/>
  <c r="BZ17" i="3"/>
  <c r="CA17" i="3"/>
  <c r="BW18" i="3"/>
  <c r="BX18" i="3"/>
  <c r="BY18" i="3"/>
  <c r="BZ18" i="3"/>
  <c r="CA18" i="3"/>
  <c r="BW19" i="3"/>
  <c r="BX19" i="3"/>
  <c r="BY19" i="3"/>
  <c r="BZ19" i="3"/>
  <c r="CA19" i="3"/>
  <c r="BL90" i="3"/>
  <c r="BM90" i="3"/>
  <c r="BN90" i="3"/>
  <c r="BO90" i="3"/>
  <c r="BP90" i="3"/>
  <c r="BL91" i="3"/>
  <c r="BM91" i="3"/>
  <c r="BN91" i="3"/>
  <c r="BO91" i="3"/>
  <c r="BP91" i="3"/>
  <c r="BL92" i="3"/>
  <c r="BM92" i="3"/>
  <c r="BN92" i="3"/>
  <c r="BO92" i="3"/>
  <c r="BP92" i="3"/>
  <c r="BL93" i="3"/>
  <c r="BM93" i="3"/>
  <c r="BN93" i="3"/>
  <c r="BO93" i="3"/>
  <c r="BP93" i="3"/>
  <c r="BL94" i="3"/>
  <c r="BM94" i="3"/>
  <c r="BN94" i="3"/>
  <c r="BO94" i="3"/>
  <c r="BP94" i="3"/>
  <c r="BL95" i="3"/>
  <c r="BM95" i="3"/>
  <c r="BN95" i="3"/>
  <c r="BO95" i="3"/>
  <c r="BP95" i="3"/>
  <c r="BL96" i="3"/>
  <c r="BM96" i="3"/>
  <c r="BN96" i="3"/>
  <c r="BO96" i="3"/>
  <c r="BP96" i="3"/>
  <c r="BL97" i="3"/>
  <c r="BM97" i="3"/>
  <c r="BN97" i="3"/>
  <c r="BO97" i="3"/>
  <c r="BP97" i="3"/>
  <c r="BL98" i="3"/>
  <c r="BM98" i="3"/>
  <c r="BN98" i="3"/>
  <c r="BO98" i="3"/>
  <c r="BP98" i="3"/>
  <c r="BL99" i="3"/>
  <c r="BM99" i="3"/>
  <c r="BN99" i="3"/>
  <c r="BO99" i="3"/>
  <c r="BP99" i="3"/>
  <c r="BL100" i="3"/>
  <c r="BM100" i="3"/>
  <c r="BN100" i="3"/>
  <c r="BO100" i="3"/>
  <c r="BP100" i="3"/>
  <c r="BL101" i="3"/>
  <c r="BM101" i="3"/>
  <c r="BN101" i="3"/>
  <c r="BO101" i="3"/>
  <c r="BP101" i="3"/>
  <c r="BL102" i="3"/>
  <c r="BM102" i="3"/>
  <c r="BN102" i="3"/>
  <c r="BO102" i="3"/>
  <c r="BP102" i="3"/>
  <c r="BL103" i="3"/>
  <c r="BM103" i="3"/>
  <c r="BN103" i="3"/>
  <c r="BO103" i="3"/>
  <c r="BP103" i="3"/>
  <c r="BL104" i="3"/>
  <c r="BM104" i="3"/>
  <c r="BN104" i="3"/>
  <c r="BO104" i="3"/>
  <c r="BP104" i="3"/>
  <c r="BL105" i="3"/>
  <c r="BM105" i="3"/>
  <c r="BN105" i="3"/>
  <c r="BO105" i="3"/>
  <c r="BP105" i="3"/>
  <c r="BL106" i="3"/>
  <c r="BM106" i="3"/>
  <c r="BN106" i="3"/>
  <c r="BO106" i="3"/>
  <c r="BP106" i="3"/>
  <c r="BL107" i="3"/>
  <c r="BM107" i="3"/>
  <c r="BN107" i="3"/>
  <c r="BO107" i="3"/>
  <c r="BP107" i="3"/>
  <c r="BL108" i="3"/>
  <c r="BM108" i="3"/>
  <c r="BN108" i="3"/>
  <c r="BO108" i="3"/>
  <c r="BP108" i="3"/>
  <c r="BL109" i="3"/>
  <c r="BM109" i="3"/>
  <c r="BN109" i="3"/>
  <c r="BO109" i="3"/>
  <c r="BP109" i="3"/>
  <c r="BL110" i="3"/>
  <c r="BM110" i="3"/>
  <c r="BN110" i="3"/>
  <c r="BO110" i="3"/>
  <c r="BP110" i="3"/>
  <c r="BL111" i="3"/>
  <c r="BM111" i="3"/>
  <c r="BN111" i="3"/>
  <c r="BO111" i="3"/>
  <c r="BP111" i="3"/>
  <c r="BL112" i="3"/>
  <c r="BM112" i="3"/>
  <c r="BN112" i="3"/>
  <c r="BO112" i="3"/>
  <c r="BP112" i="3"/>
  <c r="BL113" i="3"/>
  <c r="BM113" i="3"/>
  <c r="BN113" i="3"/>
  <c r="BO113" i="3"/>
  <c r="BP113" i="3"/>
  <c r="BL114" i="3"/>
  <c r="BM114" i="3"/>
  <c r="BN114" i="3"/>
  <c r="BO114" i="3"/>
  <c r="BP114" i="3"/>
  <c r="BL115" i="3"/>
  <c r="BM115" i="3"/>
  <c r="BN115" i="3"/>
  <c r="BO115" i="3"/>
  <c r="BP115" i="3"/>
  <c r="BL116" i="3"/>
  <c r="BM116" i="3"/>
  <c r="BN116" i="3"/>
  <c r="BO116" i="3"/>
  <c r="BP116" i="3"/>
  <c r="BL117" i="3"/>
  <c r="BM117" i="3"/>
  <c r="BN117" i="3"/>
  <c r="BO117" i="3"/>
  <c r="BP117" i="3"/>
  <c r="BL118" i="3"/>
  <c r="BM118" i="3"/>
  <c r="BN118" i="3"/>
  <c r="BO118" i="3"/>
  <c r="BP118" i="3"/>
  <c r="BL119" i="3"/>
  <c r="BM119" i="3"/>
  <c r="BN119" i="3"/>
  <c r="BO119" i="3"/>
  <c r="BP119" i="3"/>
  <c r="BL120" i="3"/>
  <c r="BM120" i="3"/>
  <c r="BN120" i="3"/>
  <c r="BO120" i="3"/>
  <c r="BP120" i="3"/>
  <c r="BL121" i="3"/>
  <c r="BM121" i="3"/>
  <c r="BN121" i="3"/>
  <c r="BO121" i="3"/>
  <c r="BP121" i="3"/>
  <c r="BL122" i="3"/>
  <c r="BM122" i="3"/>
  <c r="BN122" i="3"/>
  <c r="BO122" i="3"/>
  <c r="BP122" i="3"/>
  <c r="BL123" i="3"/>
  <c r="BM123" i="3"/>
  <c r="BN123" i="3"/>
  <c r="BO123" i="3"/>
  <c r="BP123" i="3"/>
  <c r="BL124" i="3"/>
  <c r="BM124" i="3"/>
  <c r="BN124" i="3"/>
  <c r="BO124" i="3"/>
  <c r="BP124" i="3"/>
  <c r="BP89" i="3"/>
  <c r="BO89" i="3"/>
  <c r="BN89" i="3"/>
  <c r="BM89" i="3"/>
  <c r="BL89" i="3"/>
  <c r="BP88" i="3"/>
  <c r="BO88" i="3"/>
  <c r="BN88" i="3"/>
  <c r="BM88" i="3"/>
  <c r="BL88" i="3"/>
  <c r="BP87" i="3"/>
  <c r="BO87" i="3"/>
  <c r="BN87" i="3"/>
  <c r="BM87" i="3"/>
  <c r="BL87" i="3"/>
  <c r="BP86" i="3"/>
  <c r="BO86" i="3"/>
  <c r="BN86" i="3"/>
  <c r="BM86" i="3"/>
  <c r="BL86" i="3"/>
  <c r="BP85" i="3"/>
  <c r="BO85" i="3"/>
  <c r="BN85" i="3"/>
  <c r="BM85" i="3"/>
  <c r="BL85" i="3"/>
  <c r="BP84" i="3"/>
  <c r="BO84" i="3"/>
  <c r="BN84" i="3"/>
  <c r="BM84" i="3"/>
  <c r="BL84" i="3"/>
  <c r="BP83" i="3"/>
  <c r="BO83" i="3"/>
  <c r="BN83" i="3"/>
  <c r="BM83" i="3"/>
  <c r="BL83" i="3"/>
  <c r="BP82" i="3"/>
  <c r="BO82" i="3"/>
  <c r="BN82" i="3"/>
  <c r="BM82" i="3"/>
  <c r="BL82" i="3"/>
  <c r="BP81" i="3"/>
  <c r="BO81" i="3"/>
  <c r="BN81" i="3"/>
  <c r="BM81" i="3"/>
  <c r="BL81" i="3"/>
  <c r="BP80" i="3"/>
  <c r="BO80" i="3"/>
  <c r="BN80" i="3"/>
  <c r="BM80" i="3"/>
  <c r="BL80" i="3"/>
  <c r="BP79" i="3"/>
  <c r="BO79" i="3"/>
  <c r="BN79" i="3"/>
  <c r="BM79" i="3"/>
  <c r="BL79" i="3"/>
  <c r="BP78" i="3"/>
  <c r="BO78" i="3"/>
  <c r="BN78" i="3"/>
  <c r="BM78" i="3"/>
  <c r="BL78" i="3"/>
  <c r="BP77" i="3"/>
  <c r="BO77" i="3"/>
  <c r="BN77" i="3"/>
  <c r="BM77" i="3"/>
  <c r="BL77" i="3"/>
  <c r="BP76" i="3"/>
  <c r="BO76" i="3"/>
  <c r="BN76" i="3"/>
  <c r="BM76" i="3"/>
  <c r="BL76" i="3"/>
  <c r="BP75" i="3"/>
  <c r="BO75" i="3"/>
  <c r="BN75" i="3"/>
  <c r="BM75" i="3"/>
  <c r="BL75" i="3"/>
  <c r="BP74" i="3"/>
  <c r="BO74" i="3"/>
  <c r="BN74" i="3"/>
  <c r="BM74" i="3"/>
  <c r="BL74" i="3"/>
  <c r="BP73" i="3"/>
  <c r="BO73" i="3"/>
  <c r="BN73" i="3"/>
  <c r="BM73" i="3"/>
  <c r="BL73" i="3"/>
  <c r="BP72" i="3"/>
  <c r="BO72" i="3"/>
  <c r="BN72" i="3"/>
  <c r="BM72" i="3"/>
  <c r="BL72" i="3"/>
  <c r="BP71" i="3"/>
  <c r="BO71" i="3"/>
  <c r="BN71" i="3"/>
  <c r="BM71" i="3"/>
  <c r="BL71" i="3"/>
  <c r="BP70" i="3"/>
  <c r="BO70" i="3"/>
  <c r="BN70" i="3"/>
  <c r="BM70" i="3"/>
  <c r="BL70" i="3"/>
  <c r="BP69" i="3"/>
  <c r="BO69" i="3"/>
  <c r="BN69" i="3"/>
  <c r="BM69" i="3"/>
  <c r="BL69" i="3"/>
  <c r="BP68" i="3"/>
  <c r="BO68" i="3"/>
  <c r="BN68" i="3"/>
  <c r="BL68" i="3"/>
  <c r="BP67" i="3"/>
  <c r="BN67" i="3"/>
  <c r="BL67" i="3"/>
  <c r="BP66" i="3"/>
  <c r="BN66" i="3"/>
  <c r="BL66" i="3"/>
  <c r="BP65" i="3"/>
  <c r="BO65" i="3"/>
  <c r="BN65" i="3"/>
  <c r="BL65" i="3"/>
  <c r="BP64" i="3"/>
  <c r="BO64" i="3"/>
  <c r="BN64" i="3"/>
  <c r="BL64" i="3"/>
  <c r="BP63" i="3"/>
  <c r="BN63" i="3"/>
  <c r="BL63" i="3"/>
  <c r="BP62" i="3"/>
  <c r="BN62" i="3"/>
  <c r="BL62" i="3"/>
  <c r="BP61" i="3"/>
  <c r="BO61" i="3"/>
  <c r="BN61" i="3"/>
  <c r="BL61" i="3"/>
  <c r="BP60" i="3"/>
  <c r="BO60" i="3"/>
  <c r="BN60" i="3"/>
  <c r="BM60" i="3"/>
  <c r="BL60" i="3"/>
  <c r="BP59" i="3"/>
  <c r="BO59" i="3"/>
  <c r="BN59" i="3"/>
  <c r="BM59" i="3"/>
  <c r="BL59" i="3"/>
  <c r="BP58" i="3"/>
  <c r="BO58" i="3"/>
  <c r="BN58" i="3"/>
  <c r="BM58" i="3"/>
  <c r="BL58" i="3"/>
  <c r="BP57" i="3"/>
  <c r="BO57" i="3"/>
  <c r="BN57" i="3"/>
  <c r="BM57" i="3"/>
  <c r="BL57" i="3"/>
  <c r="BP56" i="3"/>
  <c r="BO56" i="3"/>
  <c r="BN56" i="3"/>
  <c r="BM56" i="3"/>
  <c r="BL56" i="3"/>
  <c r="BP55" i="3"/>
  <c r="BO55" i="3"/>
  <c r="BN55" i="3"/>
  <c r="BM55" i="3"/>
  <c r="BL55" i="3"/>
  <c r="BP54" i="3"/>
  <c r="BO54" i="3"/>
  <c r="BN54" i="3"/>
  <c r="BM54" i="3"/>
  <c r="BL54" i="3"/>
  <c r="BL34" i="3"/>
  <c r="BM34" i="3"/>
  <c r="BN34" i="3"/>
  <c r="BO34" i="3"/>
  <c r="BP34" i="3"/>
  <c r="BL35" i="3"/>
  <c r="BM35" i="3"/>
  <c r="BN35" i="3"/>
  <c r="BO35" i="3"/>
  <c r="BP35" i="3"/>
  <c r="BL36" i="3"/>
  <c r="BM36" i="3"/>
  <c r="BN36" i="3"/>
  <c r="BO36" i="3"/>
  <c r="BP36" i="3"/>
  <c r="BL37" i="3"/>
  <c r="BM37" i="3"/>
  <c r="BN37" i="3"/>
  <c r="BO37" i="3"/>
  <c r="BP37" i="3"/>
  <c r="BL38" i="3"/>
  <c r="BM38" i="3"/>
  <c r="BN38" i="3"/>
  <c r="BO38" i="3"/>
  <c r="BP38" i="3"/>
  <c r="BL39" i="3"/>
  <c r="BM39" i="3"/>
  <c r="BN39" i="3"/>
  <c r="BO39" i="3"/>
  <c r="BP39" i="3"/>
  <c r="BL40" i="3"/>
  <c r="BM40" i="3"/>
  <c r="BN40" i="3"/>
  <c r="BO40" i="3"/>
  <c r="BP40" i="3"/>
  <c r="BL41" i="3"/>
  <c r="BM41" i="3"/>
  <c r="BN41" i="3"/>
  <c r="BO41" i="3"/>
  <c r="BP41" i="3"/>
  <c r="BL42" i="3"/>
  <c r="BM42" i="3"/>
  <c r="BN42" i="3"/>
  <c r="BO42" i="3"/>
  <c r="BP42" i="3"/>
  <c r="BL43" i="3"/>
  <c r="BM43" i="3"/>
  <c r="BN43" i="3"/>
  <c r="BO43" i="3"/>
  <c r="BP43" i="3"/>
  <c r="BL44" i="3"/>
  <c r="BM44" i="3"/>
  <c r="BN44" i="3"/>
  <c r="BO44" i="3"/>
  <c r="BP44" i="3"/>
  <c r="BL45" i="3"/>
  <c r="BP45" i="3"/>
  <c r="BL46" i="3"/>
  <c r="BP46" i="3"/>
  <c r="BL47" i="3"/>
  <c r="BP47" i="3"/>
  <c r="BL48" i="3"/>
  <c r="BP48" i="3"/>
  <c r="BL49" i="3"/>
  <c r="BM49" i="3"/>
  <c r="BN49" i="3"/>
  <c r="BO49" i="3"/>
  <c r="BP49" i="3"/>
  <c r="BL50" i="3"/>
  <c r="BM50" i="3"/>
  <c r="BN50" i="3"/>
  <c r="BO50" i="3"/>
  <c r="BP50" i="3"/>
  <c r="BL51" i="3"/>
  <c r="BM51" i="3"/>
  <c r="BN51" i="3"/>
  <c r="BO51" i="3"/>
  <c r="BP51" i="3"/>
  <c r="BL52" i="3"/>
  <c r="BM52" i="3"/>
  <c r="BN52" i="3"/>
  <c r="BO52" i="3"/>
  <c r="BP52" i="3"/>
  <c r="BL53" i="3"/>
  <c r="BM53" i="3"/>
  <c r="BN53" i="3"/>
  <c r="BO53" i="3"/>
  <c r="BP53" i="3"/>
  <c r="BL16" i="3"/>
  <c r="BM16" i="3"/>
  <c r="BN16" i="3"/>
  <c r="BO16" i="3"/>
  <c r="BP16" i="3"/>
  <c r="BL17" i="3"/>
  <c r="BM17" i="3"/>
  <c r="BN17" i="3"/>
  <c r="BO17" i="3"/>
  <c r="BP17" i="3"/>
  <c r="BL18" i="3"/>
  <c r="BM18" i="3"/>
  <c r="BN18" i="3"/>
  <c r="BO18" i="3"/>
  <c r="BP18" i="3"/>
  <c r="BL19" i="3"/>
  <c r="BM19" i="3"/>
  <c r="BN19" i="3"/>
  <c r="BO19" i="3"/>
  <c r="BP19" i="3"/>
  <c r="BL20" i="3"/>
  <c r="BM20" i="3"/>
  <c r="BN20" i="3"/>
  <c r="BO20" i="3"/>
  <c r="BP20" i="3"/>
  <c r="BL21" i="3"/>
  <c r="BM21" i="3"/>
  <c r="BN21" i="3"/>
  <c r="BO21" i="3"/>
  <c r="BP21" i="3"/>
  <c r="BL22" i="3"/>
  <c r="BM22" i="3"/>
  <c r="BN22" i="3"/>
  <c r="BO22" i="3"/>
  <c r="BP22" i="3"/>
  <c r="BL23" i="3"/>
  <c r="BM23" i="3"/>
  <c r="BN23" i="3"/>
  <c r="BO23" i="3"/>
  <c r="BP23" i="3"/>
  <c r="BL24" i="3"/>
  <c r="BM24" i="3"/>
  <c r="BN24" i="3"/>
  <c r="BO24" i="3"/>
  <c r="BP24" i="3"/>
  <c r="BL25" i="3"/>
  <c r="BM25" i="3"/>
  <c r="BN25" i="3"/>
  <c r="BO25" i="3"/>
  <c r="BP25" i="3"/>
  <c r="BL26" i="3"/>
  <c r="BM26" i="3"/>
  <c r="BN26" i="3"/>
  <c r="BO26" i="3"/>
  <c r="BP26" i="3"/>
  <c r="BL27" i="3"/>
  <c r="BN27" i="3"/>
  <c r="BO27" i="3"/>
  <c r="BP27" i="3"/>
  <c r="BL28" i="3"/>
  <c r="BO28" i="3"/>
  <c r="BP28" i="3"/>
  <c r="BL29" i="3"/>
  <c r="BM29" i="3"/>
  <c r="BN29" i="3"/>
  <c r="BO29" i="3"/>
  <c r="BP29" i="3"/>
  <c r="BL30" i="3"/>
  <c r="BM30" i="3"/>
  <c r="BN30" i="3"/>
  <c r="BO30" i="3"/>
  <c r="BP30" i="3"/>
  <c r="BL31" i="3"/>
  <c r="BN31" i="3"/>
  <c r="BO31" i="3"/>
  <c r="BP31" i="3"/>
  <c r="BL32" i="3"/>
  <c r="BO32" i="3"/>
  <c r="BP32" i="3"/>
  <c r="BL33" i="3"/>
  <c r="BM33" i="3"/>
  <c r="BN33" i="3"/>
  <c r="BO33" i="3"/>
  <c r="BP33" i="3"/>
  <c r="BP15" i="3"/>
  <c r="BO15" i="3"/>
  <c r="BN15" i="3"/>
  <c r="BM15" i="3"/>
  <c r="BL15" i="3"/>
  <c r="BP14" i="3"/>
  <c r="BO14" i="3"/>
  <c r="BN14" i="3"/>
  <c r="BM14" i="3"/>
  <c r="BL14" i="3"/>
  <c r="BP13" i="3"/>
  <c r="BO13" i="3"/>
  <c r="BN13" i="3"/>
  <c r="BM13" i="3"/>
  <c r="BL13" i="3"/>
  <c r="BP12" i="3"/>
  <c r="BO12" i="3"/>
  <c r="BN12" i="3"/>
  <c r="BM12" i="3"/>
  <c r="BL12" i="3"/>
  <c r="BP11" i="3"/>
  <c r="BO11" i="3"/>
  <c r="BN11" i="3"/>
  <c r="BM11" i="3"/>
  <c r="BL11" i="3"/>
  <c r="BP10" i="3"/>
  <c r="BO10" i="3"/>
  <c r="BN10" i="3"/>
  <c r="BM10" i="3"/>
  <c r="BL10" i="3"/>
  <c r="BP9" i="3"/>
  <c r="BL9" i="3"/>
  <c r="BP8" i="3"/>
  <c r="BO9" i="3"/>
  <c r="BN9" i="3"/>
  <c r="BM9" i="3"/>
  <c r="BL8" i="3"/>
  <c r="BP7" i="3"/>
  <c r="BO7" i="3"/>
  <c r="BN7" i="3"/>
  <c r="BM7" i="3"/>
  <c r="BL7" i="3"/>
  <c r="BP6" i="3"/>
  <c r="BO6" i="3"/>
  <c r="BN6" i="3"/>
  <c r="BM6" i="3"/>
  <c r="BL6" i="3"/>
  <c r="BP5" i="3"/>
  <c r="BO5" i="3"/>
  <c r="BN5" i="3"/>
  <c r="BM5" i="3"/>
  <c r="BL5" i="3"/>
  <c r="BP4" i="3"/>
  <c r="BO4" i="3"/>
  <c r="BN4" i="3"/>
  <c r="BM4" i="3"/>
  <c r="BL4" i="3"/>
  <c r="BN2" i="3"/>
  <c r="BM2" i="3"/>
  <c r="K16" i="3" l="1"/>
  <c r="AP83" i="3"/>
  <c r="BA28" i="3"/>
  <c r="BB28" i="3"/>
  <c r="BC28" i="3"/>
  <c r="BD28" i="3"/>
  <c r="BE28" i="3"/>
  <c r="BA29" i="3"/>
  <c r="BB29" i="3"/>
  <c r="BC29" i="3"/>
  <c r="BD29" i="3"/>
  <c r="BE29" i="3"/>
  <c r="BA30" i="3"/>
  <c r="BB30" i="3"/>
  <c r="BC30" i="3"/>
  <c r="BD30" i="3"/>
  <c r="BE30" i="3"/>
  <c r="BA31" i="3"/>
  <c r="BB31" i="3"/>
  <c r="BC31" i="3"/>
  <c r="BD31" i="3"/>
  <c r="BE31" i="3"/>
  <c r="BA32" i="3"/>
  <c r="BB32" i="3"/>
  <c r="BC32" i="3"/>
  <c r="BD32" i="3"/>
  <c r="BE32" i="3"/>
  <c r="BA33" i="3"/>
  <c r="BB33" i="3"/>
  <c r="BC33" i="3"/>
  <c r="BD33" i="3"/>
  <c r="BE33" i="3"/>
  <c r="BA34" i="3"/>
  <c r="BB34" i="3"/>
  <c r="BC34" i="3"/>
  <c r="BD34" i="3"/>
  <c r="BE34" i="3"/>
  <c r="BA35" i="3"/>
  <c r="BB35" i="3"/>
  <c r="BC35" i="3"/>
  <c r="BD35" i="3"/>
  <c r="BE35" i="3"/>
  <c r="BA36" i="3"/>
  <c r="BB36" i="3"/>
  <c r="BC36" i="3"/>
  <c r="BD36" i="3"/>
  <c r="BE36" i="3"/>
  <c r="BA37" i="3"/>
  <c r="BB37" i="3"/>
  <c r="BC37" i="3"/>
  <c r="BD37" i="3"/>
  <c r="BE37" i="3"/>
  <c r="BA38" i="3"/>
  <c r="BB38" i="3"/>
  <c r="BC38" i="3"/>
  <c r="BD38" i="3"/>
  <c r="BE38" i="3"/>
  <c r="BA39" i="3"/>
  <c r="BB39" i="3"/>
  <c r="BC39" i="3"/>
  <c r="BD39" i="3"/>
  <c r="BE39" i="3"/>
  <c r="BA40" i="3"/>
  <c r="BB40" i="3"/>
  <c r="BC40" i="3"/>
  <c r="BD40" i="3"/>
  <c r="BE40" i="3"/>
  <c r="BA41" i="3"/>
  <c r="BB41" i="3"/>
  <c r="BC41" i="3"/>
  <c r="BD41" i="3"/>
  <c r="BE41" i="3"/>
  <c r="BA42" i="3"/>
  <c r="BB42" i="3"/>
  <c r="BC42" i="3"/>
  <c r="BD42" i="3"/>
  <c r="BE42" i="3"/>
  <c r="BA43" i="3"/>
  <c r="BB43" i="3"/>
  <c r="BC43" i="3"/>
  <c r="BD43" i="3"/>
  <c r="BE43" i="3"/>
  <c r="BA44" i="3"/>
  <c r="BB44" i="3"/>
  <c r="BC44" i="3"/>
  <c r="BD44" i="3"/>
  <c r="BE44" i="3"/>
  <c r="BA45" i="3"/>
  <c r="BB45" i="3"/>
  <c r="BC45" i="3"/>
  <c r="BD45" i="3"/>
  <c r="BE45" i="3"/>
  <c r="BA46" i="3"/>
  <c r="BB46" i="3"/>
  <c r="BC46" i="3"/>
  <c r="BD46" i="3"/>
  <c r="BE46" i="3"/>
  <c r="BA47" i="3"/>
  <c r="BB47" i="3"/>
  <c r="BC47" i="3"/>
  <c r="BD47" i="3"/>
  <c r="BE47" i="3"/>
  <c r="BA48" i="3"/>
  <c r="BB48" i="3"/>
  <c r="BC48" i="3"/>
  <c r="BD48" i="3"/>
  <c r="BE48" i="3"/>
  <c r="BA49" i="3"/>
  <c r="BB49" i="3"/>
  <c r="BC49" i="3"/>
  <c r="BD49" i="3"/>
  <c r="BE49" i="3"/>
  <c r="BA50" i="3"/>
  <c r="BB50" i="3"/>
  <c r="BC50" i="3"/>
  <c r="BD50" i="3"/>
  <c r="BE50" i="3"/>
  <c r="BA51" i="3"/>
  <c r="BB51" i="3"/>
  <c r="BC51" i="3"/>
  <c r="BD51" i="3"/>
  <c r="BE51" i="3"/>
  <c r="BA52" i="3"/>
  <c r="BB52" i="3"/>
  <c r="BC52" i="3"/>
  <c r="BD52" i="3"/>
  <c r="BE52" i="3"/>
  <c r="BA53" i="3"/>
  <c r="BB53" i="3"/>
  <c r="BC53" i="3"/>
  <c r="BD53" i="3"/>
  <c r="BE53" i="3"/>
  <c r="BA54" i="3"/>
  <c r="BB54" i="3"/>
  <c r="BC54" i="3"/>
  <c r="BD54" i="3"/>
  <c r="BE54" i="3"/>
  <c r="BA5" i="3"/>
  <c r="BE5" i="3"/>
  <c r="BA6" i="3"/>
  <c r="BE6" i="3"/>
  <c r="BA7" i="3"/>
  <c r="BE7" i="3"/>
  <c r="BA8" i="3"/>
  <c r="BE8" i="3"/>
  <c r="BA9" i="3"/>
  <c r="BE9" i="3"/>
  <c r="BA10" i="3"/>
  <c r="BE10" i="3"/>
  <c r="BA11" i="3"/>
  <c r="BB11" i="3"/>
  <c r="BC11" i="3"/>
  <c r="BD11" i="3"/>
  <c r="BE11" i="3"/>
  <c r="BA12" i="3"/>
  <c r="BB12" i="3"/>
  <c r="BC12" i="3"/>
  <c r="BD12" i="3"/>
  <c r="BE12" i="3"/>
  <c r="BA13" i="3"/>
  <c r="BB13" i="3"/>
  <c r="BC13" i="3"/>
  <c r="BD13" i="3"/>
  <c r="BE13" i="3"/>
  <c r="BA14" i="3"/>
  <c r="BB14" i="3"/>
  <c r="BC14" i="3"/>
  <c r="BD14" i="3"/>
  <c r="J9" i="10" s="1"/>
  <c r="BE14" i="3"/>
  <c r="BA15" i="3"/>
  <c r="BB15" i="3"/>
  <c r="BC15" i="3"/>
  <c r="BD15" i="3"/>
  <c r="J10" i="10" s="1"/>
  <c r="BE15" i="3"/>
  <c r="BA16" i="3"/>
  <c r="BB16" i="3"/>
  <c r="BC16" i="3"/>
  <c r="BD16" i="3"/>
  <c r="J11" i="10" s="1"/>
  <c r="BE16" i="3"/>
  <c r="BA17" i="3"/>
  <c r="BB17" i="3"/>
  <c r="BC17" i="3"/>
  <c r="BD17" i="3"/>
  <c r="J12" i="10" s="1"/>
  <c r="BE17" i="3"/>
  <c r="BA18" i="3"/>
  <c r="BB18" i="3"/>
  <c r="BC18" i="3"/>
  <c r="BD18" i="3"/>
  <c r="J13" i="10" s="1"/>
  <c r="BE18" i="3"/>
  <c r="BA19" i="3"/>
  <c r="BB19" i="3"/>
  <c r="BC19" i="3"/>
  <c r="BD19" i="3"/>
  <c r="J14" i="10" s="1"/>
  <c r="BE19" i="3"/>
  <c r="BA20" i="3"/>
  <c r="BB20" i="3"/>
  <c r="BC20" i="3"/>
  <c r="BD20" i="3"/>
  <c r="BE20" i="3"/>
  <c r="BA21" i="3"/>
  <c r="BB21" i="3"/>
  <c r="BC21" i="3"/>
  <c r="BD21" i="3"/>
  <c r="BE21" i="3"/>
  <c r="BA22" i="3"/>
  <c r="BB22" i="3"/>
  <c r="BC22" i="3"/>
  <c r="BD22" i="3"/>
  <c r="BE22" i="3"/>
  <c r="BA23" i="3"/>
  <c r="BB23" i="3"/>
  <c r="BC23" i="3"/>
  <c r="BD23" i="3"/>
  <c r="BE23" i="3"/>
  <c r="BA24" i="3"/>
  <c r="BB24" i="3"/>
  <c r="BC24" i="3"/>
  <c r="BD24" i="3"/>
  <c r="BE24" i="3"/>
  <c r="BA25" i="3"/>
  <c r="BB25" i="3"/>
  <c r="BC25" i="3"/>
  <c r="BD25" i="3"/>
  <c r="BE25" i="3"/>
  <c r="BA26" i="3"/>
  <c r="BB26" i="3"/>
  <c r="BC26" i="3"/>
  <c r="BD26" i="3"/>
  <c r="BE26" i="3"/>
  <c r="BA27" i="3"/>
  <c r="BB27" i="3"/>
  <c r="BC27" i="3"/>
  <c r="BD27" i="3"/>
  <c r="BE27" i="3"/>
  <c r="BA4" i="3"/>
  <c r="BE4" i="3"/>
  <c r="BP2" i="3"/>
  <c r="O13" i="3" s="1"/>
  <c r="BP3" i="3"/>
  <c r="BO3" i="3"/>
  <c r="BN3" i="3"/>
  <c r="BM3" i="3"/>
  <c r="BL3" i="3"/>
  <c r="BL2" i="3"/>
  <c r="BW3" i="3"/>
  <c r="BX3" i="3"/>
  <c r="BY3" i="3"/>
  <c r="BZ3" i="3"/>
  <c r="CA3" i="3"/>
  <c r="BW4" i="3"/>
  <c r="BX4" i="3"/>
  <c r="BY4" i="3"/>
  <c r="BZ4" i="3"/>
  <c r="CA4" i="3"/>
  <c r="K13" i="3" l="1"/>
  <c r="BO2" i="3"/>
  <c r="Y65" i="1" l="1"/>
  <c r="BO66" i="3" s="1"/>
  <c r="Y61" i="1"/>
  <c r="BO62" i="3" s="1"/>
  <c r="AV3" i="3" l="1"/>
  <c r="AF32" i="3" l="1"/>
  <c r="AD32" i="3"/>
  <c r="P32" i="3"/>
  <c r="L32" i="3"/>
  <c r="S32" i="3"/>
  <c r="T32" i="3" s="1"/>
  <c r="Q55" i="3"/>
  <c r="O55" i="3"/>
  <c r="Q53" i="3"/>
  <c r="O53" i="3"/>
  <c r="AA17" i="10"/>
  <c r="AB17" i="10"/>
  <c r="AD17" i="10"/>
  <c r="AA24" i="10"/>
  <c r="AB24" i="10"/>
  <c r="AD24" i="10"/>
  <c r="AA25" i="10"/>
  <c r="AB25" i="10"/>
  <c r="AD25" i="10"/>
  <c r="AA26" i="10"/>
  <c r="AB26" i="10"/>
  <c r="AC26" i="10"/>
  <c r="AD26" i="10"/>
  <c r="AE26" i="10"/>
  <c r="AA27" i="10"/>
  <c r="AB27" i="10"/>
  <c r="AC27" i="10"/>
  <c r="AD27" i="10"/>
  <c r="AE27" i="10"/>
  <c r="AA28" i="10"/>
  <c r="AB28" i="10"/>
  <c r="AC28" i="10"/>
  <c r="AD28" i="10"/>
  <c r="AE28" i="10"/>
  <c r="AA29" i="10"/>
  <c r="AB29" i="10"/>
  <c r="AC29" i="10"/>
  <c r="AD29" i="10"/>
  <c r="AE29" i="10"/>
  <c r="L17" i="10"/>
  <c r="M17" i="10"/>
  <c r="P17" i="10"/>
  <c r="Q17" i="10"/>
  <c r="R17" i="10"/>
  <c r="T17" i="10"/>
  <c r="V17" i="10"/>
  <c r="W17" i="10"/>
  <c r="X17" i="10"/>
  <c r="Y17" i="10"/>
  <c r="Z17" i="10"/>
  <c r="L22" i="10"/>
  <c r="M22" i="10"/>
  <c r="N22" i="10"/>
  <c r="P22" i="10"/>
  <c r="Q22" i="10"/>
  <c r="X22" i="10"/>
  <c r="Y22" i="10"/>
  <c r="L23" i="10"/>
  <c r="M23" i="10"/>
  <c r="N23" i="10"/>
  <c r="P23" i="10"/>
  <c r="Q23" i="10"/>
  <c r="X23" i="10"/>
  <c r="Y23" i="10"/>
  <c r="L24" i="10"/>
  <c r="M24" i="10"/>
  <c r="P24" i="10"/>
  <c r="Q24" i="10"/>
  <c r="R24" i="10"/>
  <c r="T24" i="10"/>
  <c r="V24" i="10"/>
  <c r="W24" i="10"/>
  <c r="X24" i="10"/>
  <c r="Y24" i="10"/>
  <c r="Z24" i="10"/>
  <c r="L25" i="10"/>
  <c r="M25" i="10"/>
  <c r="P25" i="10"/>
  <c r="Q25" i="10"/>
  <c r="R25" i="10"/>
  <c r="T25" i="10"/>
  <c r="V25" i="10"/>
  <c r="W25" i="10"/>
  <c r="X25" i="10"/>
  <c r="Y25" i="10"/>
  <c r="Z25" i="10"/>
  <c r="L26" i="10"/>
  <c r="M26" i="10"/>
  <c r="P26" i="10"/>
  <c r="Q26" i="10"/>
  <c r="R26" i="10"/>
  <c r="S26" i="10"/>
  <c r="T26" i="10"/>
  <c r="U26" i="10"/>
  <c r="V26" i="10"/>
  <c r="W26" i="10"/>
  <c r="X26" i="10"/>
  <c r="Y26" i="10"/>
  <c r="Z26" i="10"/>
  <c r="L27" i="10"/>
  <c r="M27" i="10"/>
  <c r="P27" i="10"/>
  <c r="Q27" i="10"/>
  <c r="R27" i="10"/>
  <c r="S27" i="10"/>
  <c r="T27" i="10"/>
  <c r="U27" i="10"/>
  <c r="V27" i="10"/>
  <c r="W27" i="10"/>
  <c r="X27" i="10"/>
  <c r="Y27" i="10"/>
  <c r="Z27" i="10"/>
  <c r="L28" i="10"/>
  <c r="M28" i="10"/>
  <c r="N28" i="10"/>
  <c r="P28" i="10"/>
  <c r="Q28" i="10"/>
  <c r="R28" i="10"/>
  <c r="S28" i="10"/>
  <c r="T28" i="10"/>
  <c r="U28" i="10"/>
  <c r="V28" i="10"/>
  <c r="W28" i="10"/>
  <c r="X28" i="10"/>
  <c r="Y28" i="10"/>
  <c r="Z28" i="10"/>
  <c r="L29" i="10"/>
  <c r="M29" i="10"/>
  <c r="P29" i="10"/>
  <c r="Q29" i="10"/>
  <c r="R29" i="10"/>
  <c r="S29" i="10"/>
  <c r="T29" i="10"/>
  <c r="U29" i="10"/>
  <c r="V29" i="10"/>
  <c r="W29" i="10"/>
  <c r="X29" i="10"/>
  <c r="Y29" i="10"/>
  <c r="Z29" i="10"/>
  <c r="U32" i="3" l="1"/>
  <c r="V32" i="3" s="1"/>
  <c r="J28" i="10"/>
  <c r="P15" i="3"/>
  <c r="O28" i="10" s="1"/>
  <c r="L15" i="3"/>
  <c r="K28" i="10" s="1"/>
  <c r="F50" i="3"/>
  <c r="F49" i="3"/>
  <c r="F48" i="3"/>
  <c r="F47" i="3"/>
  <c r="P13" i="3" l="1"/>
  <c r="O26" i="10" s="1"/>
  <c r="N26" i="10"/>
  <c r="AB3" i="1"/>
  <c r="L13" i="3" l="1"/>
  <c r="K26" i="10" s="1"/>
  <c r="J26" i="10"/>
  <c r="E32" i="3"/>
  <c r="E8" i="3"/>
  <c r="BZ2" i="3"/>
  <c r="BT68" i="3"/>
  <c r="E23" i="3" s="1"/>
  <c r="E17" i="3"/>
  <c r="BT65" i="3"/>
  <c r="E20" i="3" s="1"/>
  <c r="BT64" i="3"/>
  <c r="E15" i="3" s="1"/>
  <c r="E9" i="3"/>
  <c r="D16" i="3"/>
  <c r="AP69" i="3"/>
  <c r="D8" i="3"/>
  <c r="BD124" i="3"/>
  <c r="BD123" i="3"/>
  <c r="BD122" i="3"/>
  <c r="BD121" i="3"/>
  <c r="BD120" i="3"/>
  <c r="BD119" i="3"/>
  <c r="BD118" i="3"/>
  <c r="BD117" i="3"/>
  <c r="BD116" i="3"/>
  <c r="BD115" i="3"/>
  <c r="BD114" i="3"/>
  <c r="BD113" i="3"/>
  <c r="BD112" i="3"/>
  <c r="BD111" i="3"/>
  <c r="BD110" i="3"/>
  <c r="BD109" i="3"/>
  <c r="BD108" i="3"/>
  <c r="BD107" i="3"/>
  <c r="BD106" i="3"/>
  <c r="BD105" i="3"/>
  <c r="BD104" i="3"/>
  <c r="BD103" i="3"/>
  <c r="BD102" i="3"/>
  <c r="BD101" i="3"/>
  <c r="BD100" i="3"/>
  <c r="BD99" i="3"/>
  <c r="BD98" i="3"/>
  <c r="BD97" i="3"/>
  <c r="BD96" i="3"/>
  <c r="BD95" i="3"/>
  <c r="BD94" i="3"/>
  <c r="BD93" i="3"/>
  <c r="BD92" i="3"/>
  <c r="BD91" i="3"/>
  <c r="BD90" i="3"/>
  <c r="BD89" i="3"/>
  <c r="BD88" i="3"/>
  <c r="BD87" i="3"/>
  <c r="BD86" i="3"/>
  <c r="BD85" i="3"/>
  <c r="BD84" i="3"/>
  <c r="BD83" i="3"/>
  <c r="BD82" i="3"/>
  <c r="BD81" i="3"/>
  <c r="BD80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E26" i="3"/>
  <c r="BR43" i="3"/>
  <c r="BR44" i="3"/>
  <c r="BR29" i="3"/>
  <c r="BR30" i="3"/>
  <c r="D30" i="3"/>
  <c r="BR33" i="3"/>
  <c r="BR34" i="3"/>
  <c r="X31" i="1"/>
  <c r="BN32" i="3" s="1"/>
  <c r="X27" i="1"/>
  <c r="BN28" i="3" s="1"/>
  <c r="W31" i="1"/>
  <c r="BM32" i="3" s="1"/>
  <c r="W30" i="1"/>
  <c r="BM31" i="3" s="1"/>
  <c r="W27" i="1"/>
  <c r="BM28" i="3" s="1"/>
  <c r="W26" i="1"/>
  <c r="BM27" i="3" s="1"/>
  <c r="BB55" i="3"/>
  <c r="BC55" i="3"/>
  <c r="BB56" i="3"/>
  <c r="BC56" i="3"/>
  <c r="BB57" i="3"/>
  <c r="BC57" i="3"/>
  <c r="BB58" i="3"/>
  <c r="BC58" i="3"/>
  <c r="BB59" i="3"/>
  <c r="BC59" i="3"/>
  <c r="BB60" i="3"/>
  <c r="BC60" i="3"/>
  <c r="BB61" i="3"/>
  <c r="BC61" i="3"/>
  <c r="BB62" i="3"/>
  <c r="BC62" i="3"/>
  <c r="BB63" i="3"/>
  <c r="BC63" i="3"/>
  <c r="BB64" i="3"/>
  <c r="BC64" i="3"/>
  <c r="BB65" i="3"/>
  <c r="BC65" i="3"/>
  <c r="BB66" i="3"/>
  <c r="BC66" i="3"/>
  <c r="BB67" i="3"/>
  <c r="BC67" i="3"/>
  <c r="BB68" i="3"/>
  <c r="BC68" i="3"/>
  <c r="BB69" i="3"/>
  <c r="BC69" i="3"/>
  <c r="BB70" i="3"/>
  <c r="BC70" i="3"/>
  <c r="BB71" i="3"/>
  <c r="BC71" i="3"/>
  <c r="BB72" i="3"/>
  <c r="BC72" i="3"/>
  <c r="BB73" i="3"/>
  <c r="BC73" i="3"/>
  <c r="BB74" i="3"/>
  <c r="BC74" i="3"/>
  <c r="BB75" i="3"/>
  <c r="BC75" i="3"/>
  <c r="BB76" i="3"/>
  <c r="BC76" i="3"/>
  <c r="BB77" i="3"/>
  <c r="BC77" i="3"/>
  <c r="BB78" i="3"/>
  <c r="BC78" i="3"/>
  <c r="BB79" i="3"/>
  <c r="BC79" i="3"/>
  <c r="BB80" i="3"/>
  <c r="BC80" i="3"/>
  <c r="BB81" i="3"/>
  <c r="BC81" i="3"/>
  <c r="BB82" i="3"/>
  <c r="BC82" i="3"/>
  <c r="BB83" i="3"/>
  <c r="BC83" i="3"/>
  <c r="BB84" i="3"/>
  <c r="BC84" i="3"/>
  <c r="BB85" i="3"/>
  <c r="BC85" i="3"/>
  <c r="BB86" i="3"/>
  <c r="BC86" i="3"/>
  <c r="BB87" i="3"/>
  <c r="BC87" i="3"/>
  <c r="BB88" i="3"/>
  <c r="BC88" i="3"/>
  <c r="BB89" i="3"/>
  <c r="BC89" i="3"/>
  <c r="BB90" i="3"/>
  <c r="BC90" i="3"/>
  <c r="BB91" i="3"/>
  <c r="BC91" i="3"/>
  <c r="BB92" i="3"/>
  <c r="BC92" i="3"/>
  <c r="BB93" i="3"/>
  <c r="BC93" i="3"/>
  <c r="BB94" i="3"/>
  <c r="BC94" i="3"/>
  <c r="BB95" i="3"/>
  <c r="BC95" i="3"/>
  <c r="BB96" i="3"/>
  <c r="BC96" i="3"/>
  <c r="BB97" i="3"/>
  <c r="BC97" i="3"/>
  <c r="BB98" i="3"/>
  <c r="BC98" i="3"/>
  <c r="BB99" i="3"/>
  <c r="BC99" i="3"/>
  <c r="BB100" i="3"/>
  <c r="BC100" i="3"/>
  <c r="BB101" i="3"/>
  <c r="BC101" i="3"/>
  <c r="BB102" i="3"/>
  <c r="BC102" i="3"/>
  <c r="BB103" i="3"/>
  <c r="BC103" i="3"/>
  <c r="BB104" i="3"/>
  <c r="BC104" i="3"/>
  <c r="BB105" i="3"/>
  <c r="BC105" i="3"/>
  <c r="BB106" i="3"/>
  <c r="BC106" i="3"/>
  <c r="BB107" i="3"/>
  <c r="BC107" i="3"/>
  <c r="BB108" i="3"/>
  <c r="BC108" i="3"/>
  <c r="BB109" i="3"/>
  <c r="BC109" i="3"/>
  <c r="BB110" i="3"/>
  <c r="BC110" i="3"/>
  <c r="BB111" i="3"/>
  <c r="BC111" i="3"/>
  <c r="BB112" i="3"/>
  <c r="BC112" i="3"/>
  <c r="BB113" i="3"/>
  <c r="BC113" i="3"/>
  <c r="BB114" i="3"/>
  <c r="BC114" i="3"/>
  <c r="BB115" i="3"/>
  <c r="BC115" i="3"/>
  <c r="BB116" i="3"/>
  <c r="BC116" i="3"/>
  <c r="BB117" i="3"/>
  <c r="BC117" i="3"/>
  <c r="BB118" i="3"/>
  <c r="BC118" i="3"/>
  <c r="BB119" i="3"/>
  <c r="BC119" i="3"/>
  <c r="BB120" i="3"/>
  <c r="BC120" i="3"/>
  <c r="BB121" i="3"/>
  <c r="BC121" i="3"/>
  <c r="BB122" i="3"/>
  <c r="BC122" i="3"/>
  <c r="BB123" i="3"/>
  <c r="BC123" i="3"/>
  <c r="BB124" i="3"/>
  <c r="BC124" i="3"/>
  <c r="AB4" i="1"/>
  <c r="AB2" i="1"/>
  <c r="BR32" i="3" l="1"/>
  <c r="BR28" i="3"/>
  <c r="D12" i="3"/>
  <c r="AP70" i="3"/>
  <c r="P75" i="3"/>
  <c r="Q75" i="3"/>
  <c r="R75" i="3"/>
  <c r="O75" i="3"/>
  <c r="L75" i="3"/>
  <c r="N75" i="3"/>
  <c r="K75" i="3"/>
  <c r="M75" i="3"/>
  <c r="D9" i="3"/>
  <c r="R79" i="3"/>
  <c r="P79" i="3"/>
  <c r="AP80" i="3"/>
  <c r="F9" i="3"/>
  <c r="F8" i="3"/>
  <c r="C9" i="3"/>
  <c r="K35" i="3"/>
  <c r="K14" i="3" s="1"/>
  <c r="O33" i="3"/>
  <c r="K33" i="3"/>
  <c r="AP76" i="3"/>
  <c r="S33" i="3"/>
  <c r="U33" i="3"/>
  <c r="C8" i="3"/>
  <c r="AP72" i="3"/>
  <c r="J8" i="10"/>
  <c r="C10" i="3"/>
  <c r="H18" i="3"/>
  <c r="BR31" i="3"/>
  <c r="D29" i="3"/>
  <c r="D35" i="3"/>
  <c r="D28" i="3"/>
  <c r="D34" i="3"/>
  <c r="BT66" i="3"/>
  <c r="E21" i="3" s="1"/>
  <c r="E19" i="3"/>
  <c r="D10" i="3"/>
  <c r="D14" i="3"/>
  <c r="D33" i="3"/>
  <c r="D32" i="3"/>
  <c r="E11" i="3"/>
  <c r="E16" i="3"/>
  <c r="BT62" i="3"/>
  <c r="E13" i="3" s="1"/>
  <c r="BT61" i="3"/>
  <c r="E12" i="3" s="1"/>
  <c r="D27" i="3" l="1"/>
  <c r="D31" i="3"/>
  <c r="N57" i="3"/>
  <c r="M57" i="3"/>
  <c r="M61" i="3" s="1"/>
  <c r="M58" i="3"/>
  <c r="N58" i="3"/>
  <c r="O58" i="3"/>
  <c r="P58" i="3"/>
  <c r="Q58" i="3"/>
  <c r="R58" i="3"/>
  <c r="R46" i="3" s="1"/>
  <c r="U5" i="3"/>
  <c r="V33" i="3"/>
  <c r="V5" i="3" s="1"/>
  <c r="K5" i="3"/>
  <c r="L33" i="3"/>
  <c r="L5" i="3" s="1"/>
  <c r="O5" i="3"/>
  <c r="P33" i="3"/>
  <c r="P5" i="3" s="1"/>
  <c r="S5" i="3"/>
  <c r="T33" i="3"/>
  <c r="T5" i="3" s="1"/>
  <c r="AB33" i="3"/>
  <c r="AB5" i="3" s="1"/>
  <c r="AC33" i="3"/>
  <c r="W33" i="3"/>
  <c r="W5" i="3" s="1"/>
  <c r="R33" i="3"/>
  <c r="R5" i="3" s="1"/>
  <c r="Q33" i="3"/>
  <c r="Q5" i="3" s="1"/>
  <c r="AA33" i="3"/>
  <c r="AA5" i="3" s="1"/>
  <c r="N33" i="3"/>
  <c r="N5" i="3" s="1"/>
  <c r="M33" i="3"/>
  <c r="M5" i="3" s="1"/>
  <c r="Z33" i="3"/>
  <c r="Z5" i="3" s="1"/>
  <c r="AE33" i="3"/>
  <c r="X33" i="3"/>
  <c r="X5" i="3" s="1"/>
  <c r="Y33" i="3"/>
  <c r="Y5" i="3" s="1"/>
  <c r="N29" i="10"/>
  <c r="P16" i="3"/>
  <c r="O29" i="10" s="1"/>
  <c r="L14" i="3"/>
  <c r="K27" i="10" s="1"/>
  <c r="J27" i="10"/>
  <c r="L16" i="3"/>
  <c r="K29" i="10" s="1"/>
  <c r="J29" i="10"/>
  <c r="O4" i="3"/>
  <c r="N17" i="10" s="1"/>
  <c r="P46" i="3" l="1"/>
  <c r="Q66" i="3"/>
  <c r="O66" i="3"/>
  <c r="N66" i="3"/>
  <c r="O61" i="3"/>
  <c r="N61" i="3"/>
  <c r="P66" i="3"/>
  <c r="R66" i="3"/>
  <c r="M46" i="3"/>
  <c r="M66" i="3"/>
  <c r="AD33" i="3"/>
  <c r="AD5" i="3" s="1"/>
  <c r="AC5" i="3"/>
  <c r="AE5" i="3"/>
  <c r="AF33" i="3"/>
  <c r="AF5" i="3" s="1"/>
  <c r="I14" i="10"/>
  <c r="Y66" i="1" l="1"/>
  <c r="BO67" i="3" s="1"/>
  <c r="E18" i="3" l="1"/>
  <c r="I45" i="10"/>
  <c r="I39" i="10"/>
  <c r="N55" i="3"/>
  <c r="M55" i="3"/>
  <c r="L55" i="3"/>
  <c r="K55" i="3"/>
  <c r="L53" i="3"/>
  <c r="M53" i="3"/>
  <c r="N53" i="3"/>
  <c r="K53" i="3"/>
  <c r="BT67" i="3" l="1"/>
  <c r="E22" i="3" s="1"/>
  <c r="C2" i="10"/>
  <c r="AT4" i="3"/>
  <c r="AT3" i="3"/>
  <c r="C4" i="10" l="1"/>
  <c r="F6" i="14" s="1"/>
  <c r="B24" i="10" l="1"/>
  <c r="E20" i="14" s="1"/>
  <c r="B19" i="10"/>
  <c r="E15" i="14" s="1"/>
  <c r="B23" i="10"/>
  <c r="E19" i="14" s="1"/>
  <c r="B39" i="10"/>
  <c r="E35" i="14" s="1"/>
  <c r="B29" i="10"/>
  <c r="E25" i="14" s="1"/>
  <c r="B45" i="10"/>
  <c r="E41" i="14" s="1"/>
  <c r="B22" i="10"/>
  <c r="E18" i="14" s="1"/>
  <c r="B32" i="10"/>
  <c r="E28" i="14" s="1"/>
  <c r="B30" i="10"/>
  <c r="E26" i="14" s="1"/>
  <c r="B21" i="10"/>
  <c r="E17" i="14" s="1"/>
  <c r="B25" i="10"/>
  <c r="E21" i="14" s="1"/>
  <c r="B34" i="10"/>
  <c r="E30" i="14" s="1"/>
  <c r="B46" i="10"/>
  <c r="E42" i="14" s="1"/>
  <c r="B27" i="10"/>
  <c r="E23" i="14" s="1"/>
  <c r="B26" i="10"/>
  <c r="E22" i="14" s="1"/>
  <c r="B42" i="10"/>
  <c r="E38" i="14" s="1"/>
  <c r="B40" i="10"/>
  <c r="E36" i="14" s="1"/>
  <c r="B20" i="10"/>
  <c r="E16" i="14" s="1"/>
  <c r="E33" i="14"/>
  <c r="B18" i="10"/>
  <c r="E14" i="14" s="1"/>
  <c r="B41" i="10"/>
  <c r="E37" i="14" s="1"/>
  <c r="B28" i="10"/>
  <c r="E24" i="14" s="1"/>
  <c r="B33" i="10"/>
  <c r="E29" i="14" s="1"/>
  <c r="B36" i="10"/>
  <c r="E32" i="14" s="1"/>
  <c r="B44" i="10"/>
  <c r="E40" i="14" s="1"/>
  <c r="B35" i="10"/>
  <c r="E31" i="14" s="1"/>
  <c r="B31" i="10"/>
  <c r="E27" i="14" s="1"/>
  <c r="B17" i="10"/>
  <c r="E13" i="14" s="1"/>
  <c r="AF12" i="3"/>
  <c r="AE25" i="10" s="1"/>
  <c r="AF11" i="3"/>
  <c r="AE24" i="10" s="1"/>
  <c r="AF4" i="3"/>
  <c r="AE17" i="10" s="1"/>
  <c r="AD12" i="3"/>
  <c r="AC25" i="10" s="1"/>
  <c r="AD11" i="3"/>
  <c r="AC24" i="10" s="1"/>
  <c r="AD4" i="3"/>
  <c r="AC17" i="10" s="1"/>
  <c r="V12" i="3"/>
  <c r="U25" i="10" s="1"/>
  <c r="V11" i="3"/>
  <c r="U24" i="10" s="1"/>
  <c r="V4" i="3"/>
  <c r="U17" i="10" s="1"/>
  <c r="T12" i="3"/>
  <c r="S25" i="10" s="1"/>
  <c r="T11" i="3"/>
  <c r="S24" i="10" s="1"/>
  <c r="T4" i="3"/>
  <c r="S17" i="10" s="1"/>
  <c r="P10" i="3"/>
  <c r="O23" i="10" s="1"/>
  <c r="P9" i="3"/>
  <c r="O22" i="10" s="1"/>
  <c r="L9" i="3"/>
  <c r="K22" i="10" s="1"/>
  <c r="L10" i="3"/>
  <c r="K23" i="10" s="1"/>
  <c r="D24" i="14" l="1"/>
  <c r="B24" i="14"/>
  <c r="D30" i="14"/>
  <c r="B30" i="14"/>
  <c r="D41" i="14"/>
  <c r="B41" i="14"/>
  <c r="D35" i="14"/>
  <c r="B35" i="14"/>
  <c r="D28" i="14"/>
  <c r="B28" i="14"/>
  <c r="D19" i="14"/>
  <c r="B19" i="14"/>
  <c r="D36" i="14"/>
  <c r="B36" i="14"/>
  <c r="D42" i="14"/>
  <c r="B42" i="14"/>
  <c r="B43" i="14" s="1"/>
  <c r="D21" i="14"/>
  <c r="B21" i="14"/>
  <c r="D38" i="14"/>
  <c r="B38" i="14"/>
  <c r="D25" i="14"/>
  <c r="B25" i="14"/>
  <c r="D33" i="14"/>
  <c r="B33" i="14"/>
  <c r="B34" i="14" s="1"/>
  <c r="D17" i="14"/>
  <c r="B17" i="14"/>
  <c r="D15" i="14"/>
  <c r="B15" i="14"/>
  <c r="D18" i="14"/>
  <c r="B18" i="14"/>
  <c r="D37" i="14"/>
  <c r="B37" i="14"/>
  <c r="D27" i="14"/>
  <c r="B27" i="14"/>
  <c r="D31" i="14"/>
  <c r="B31" i="14"/>
  <c r="D40" i="14"/>
  <c r="B40" i="14"/>
  <c r="D32" i="14"/>
  <c r="B32" i="14"/>
  <c r="D20" i="14"/>
  <c r="B20" i="14"/>
  <c r="D29" i="14"/>
  <c r="B29" i="14"/>
  <c r="D13" i="14"/>
  <c r="B13" i="14"/>
  <c r="D14" i="14"/>
  <c r="B14" i="14"/>
  <c r="D16" i="14"/>
  <c r="B16" i="14"/>
  <c r="D22" i="14"/>
  <c r="B22" i="14"/>
  <c r="D23" i="14"/>
  <c r="B23" i="14"/>
  <c r="D26" i="14"/>
  <c r="B26" i="14"/>
  <c r="B43" i="10"/>
  <c r="E39" i="14" s="1"/>
  <c r="B16" i="10"/>
  <c r="E12" i="14" s="1"/>
  <c r="D12" i="14" l="1"/>
  <c r="B12" i="14"/>
  <c r="D39" i="14"/>
  <c r="B39" i="14"/>
  <c r="J22" i="10"/>
  <c r="J23" i="10"/>
  <c r="I29" i="10" l="1"/>
  <c r="I16" i="10"/>
  <c r="I8" i="10"/>
  <c r="C8" i="10" s="1"/>
  <c r="F10" i="14" s="1"/>
  <c r="C7" i="10"/>
  <c r="E5" i="14"/>
  <c r="B5" i="14" s="1"/>
  <c r="E7" i="14"/>
  <c r="E10" i="14"/>
  <c r="B2" i="10"/>
  <c r="Y62" i="1"/>
  <c r="BO63" i="3" s="1"/>
  <c r="D7" i="14" l="1"/>
  <c r="B7" i="14"/>
  <c r="D10" i="14"/>
  <c r="B10" i="14"/>
  <c r="E10" i="3"/>
  <c r="BT63" i="3" l="1"/>
  <c r="E14" i="3" s="1"/>
  <c r="AS52" i="3"/>
  <c r="AS18" i="3" s="1"/>
  <c r="AS53" i="3"/>
  <c r="AS19" i="3" s="1"/>
  <c r="AS54" i="3"/>
  <c r="AS20" i="3" s="1"/>
  <c r="AV52" i="3"/>
  <c r="AS55" i="3"/>
  <c r="AS21" i="3" s="1"/>
  <c r="AV53" i="3"/>
  <c r="AS56" i="3"/>
  <c r="AS22" i="3" s="1"/>
  <c r="AV54" i="3"/>
  <c r="AS57" i="3"/>
  <c r="AS23" i="3" s="1"/>
  <c r="AV55" i="3"/>
  <c r="D47" i="3" l="1"/>
  <c r="B47" i="3" l="1"/>
  <c r="AS40" i="3" l="1"/>
  <c r="K51" i="3" s="1"/>
  <c r="AS42" i="3"/>
  <c r="AS8" i="3" s="1"/>
  <c r="AS43" i="3"/>
  <c r="AS9" i="3" s="1"/>
  <c r="AS44" i="3"/>
  <c r="AS46" i="3"/>
  <c r="AS12" i="3" s="1"/>
  <c r="AS47" i="3"/>
  <c r="AS13" i="3" s="1"/>
  <c r="AS48" i="3"/>
  <c r="AS50" i="3"/>
  <c r="BX2" i="3"/>
  <c r="AS58" i="3"/>
  <c r="AS60" i="3"/>
  <c r="AS62" i="3"/>
  <c r="AS64" i="3"/>
  <c r="AS66" i="3"/>
  <c r="M51" i="3" l="1"/>
  <c r="P51" i="3"/>
  <c r="R51" i="3"/>
  <c r="AS63" i="3"/>
  <c r="AS29" i="3" s="1"/>
  <c r="AS28" i="3"/>
  <c r="AS67" i="3"/>
  <c r="AS32" i="3"/>
  <c r="AS30" i="3"/>
  <c r="AS65" i="3"/>
  <c r="AS31" i="3" s="1"/>
  <c r="AS16" i="3"/>
  <c r="AS51" i="3"/>
  <c r="AS14" i="3"/>
  <c r="AS49" i="3"/>
  <c r="AS26" i="3"/>
  <c r="AS61" i="3"/>
  <c r="AS10" i="3"/>
  <c r="AS45" i="3"/>
  <c r="AS24" i="3"/>
  <c r="AS59" i="3"/>
  <c r="AS6" i="3"/>
  <c r="AS41" i="3"/>
  <c r="F26" i="3"/>
  <c r="AV58" i="3"/>
  <c r="F27" i="3"/>
  <c r="AV60" i="3"/>
  <c r="F28" i="3"/>
  <c r="AV62" i="3"/>
  <c r="BY2" i="3"/>
  <c r="CA2" i="3"/>
  <c r="D26" i="3"/>
  <c r="AV38" i="3"/>
  <c r="AV36" i="3"/>
  <c r="AV39" i="3"/>
  <c r="AV40" i="3"/>
  <c r="AV42" i="3"/>
  <c r="AV43" i="3"/>
  <c r="AV44" i="3"/>
  <c r="AV48" i="3"/>
  <c r="AV50" i="3"/>
  <c r="E28" i="3"/>
  <c r="E30" i="3"/>
  <c r="E31" i="3"/>
  <c r="BA3" i="3"/>
  <c r="BE3" i="3"/>
  <c r="B8" i="3"/>
  <c r="B9" i="3"/>
  <c r="B10" i="3"/>
  <c r="B11" i="3"/>
  <c r="B12" i="3"/>
  <c r="B13" i="3"/>
  <c r="B14" i="3"/>
  <c r="BG22" i="3"/>
  <c r="BG23" i="3"/>
  <c r="BA55" i="3"/>
  <c r="BE55" i="3"/>
  <c r="BA56" i="3"/>
  <c r="BE56" i="3"/>
  <c r="BA57" i="3"/>
  <c r="BE57" i="3"/>
  <c r="BA58" i="3"/>
  <c r="BE58" i="3"/>
  <c r="BA59" i="3"/>
  <c r="BE59" i="3"/>
  <c r="BA60" i="3"/>
  <c r="BE60" i="3"/>
  <c r="BA61" i="3"/>
  <c r="BE61" i="3"/>
  <c r="BA62" i="3"/>
  <c r="BE62" i="3"/>
  <c r="BA63" i="3"/>
  <c r="BE63" i="3"/>
  <c r="BA64" i="3"/>
  <c r="BE64" i="3"/>
  <c r="BA65" i="3"/>
  <c r="BE65" i="3"/>
  <c r="BA66" i="3"/>
  <c r="BE66" i="3"/>
  <c r="BA67" i="3"/>
  <c r="BE67" i="3"/>
  <c r="BA68" i="3"/>
  <c r="BE68" i="3"/>
  <c r="BA69" i="3"/>
  <c r="BE69" i="3"/>
  <c r="BA70" i="3"/>
  <c r="BE70" i="3"/>
  <c r="BA71" i="3"/>
  <c r="BE71" i="3"/>
  <c r="BA72" i="3"/>
  <c r="BE72" i="3"/>
  <c r="BA73" i="3"/>
  <c r="BE73" i="3"/>
  <c r="BA74" i="3"/>
  <c r="BE74" i="3"/>
  <c r="BA75" i="3"/>
  <c r="BE75" i="3"/>
  <c r="BA76" i="3"/>
  <c r="BE76" i="3"/>
  <c r="BA77" i="3"/>
  <c r="BE77" i="3"/>
  <c r="BA78" i="3"/>
  <c r="BE78" i="3"/>
  <c r="BA79" i="3"/>
  <c r="BE79" i="3"/>
  <c r="BA80" i="3"/>
  <c r="BE80" i="3"/>
  <c r="BA81" i="3"/>
  <c r="BE81" i="3"/>
  <c r="BA82" i="3"/>
  <c r="BE82" i="3"/>
  <c r="BA83" i="3"/>
  <c r="BE83" i="3"/>
  <c r="BA84" i="3"/>
  <c r="BE84" i="3"/>
  <c r="BA85" i="3"/>
  <c r="BE85" i="3"/>
  <c r="BA86" i="3"/>
  <c r="BE86" i="3"/>
  <c r="BA87" i="3"/>
  <c r="BE87" i="3"/>
  <c r="BA88" i="3"/>
  <c r="BE88" i="3"/>
  <c r="BA89" i="3"/>
  <c r="BE89" i="3"/>
  <c r="BA90" i="3"/>
  <c r="BE90" i="3"/>
  <c r="BA91" i="3"/>
  <c r="BE91" i="3"/>
  <c r="BA92" i="3"/>
  <c r="BE92" i="3"/>
  <c r="BA93" i="3"/>
  <c r="BE93" i="3"/>
  <c r="BA94" i="3"/>
  <c r="BE94" i="3"/>
  <c r="BA95" i="3"/>
  <c r="BE95" i="3"/>
  <c r="BA96" i="3"/>
  <c r="BE96" i="3"/>
  <c r="BA97" i="3"/>
  <c r="BE97" i="3"/>
  <c r="BA98" i="3"/>
  <c r="BE98" i="3"/>
  <c r="BA99" i="3"/>
  <c r="BE99" i="3"/>
  <c r="BA100" i="3"/>
  <c r="BE100" i="3"/>
  <c r="BA101" i="3"/>
  <c r="BE101" i="3"/>
  <c r="BA102" i="3"/>
  <c r="BE102" i="3"/>
  <c r="BA103" i="3"/>
  <c r="BE103" i="3"/>
  <c r="BA104" i="3"/>
  <c r="BE104" i="3"/>
  <c r="BA105" i="3"/>
  <c r="BE105" i="3"/>
  <c r="BA106" i="3"/>
  <c r="BE106" i="3"/>
  <c r="BA107" i="3"/>
  <c r="BE107" i="3"/>
  <c r="BA108" i="3"/>
  <c r="BE108" i="3"/>
  <c r="BA109" i="3"/>
  <c r="BE109" i="3"/>
  <c r="BA110" i="3"/>
  <c r="BE110" i="3"/>
  <c r="BA111" i="3"/>
  <c r="BE111" i="3"/>
  <c r="BA112" i="3"/>
  <c r="BE112" i="3"/>
  <c r="BA113" i="3"/>
  <c r="BE113" i="3"/>
  <c r="BA114" i="3"/>
  <c r="BE114" i="3"/>
  <c r="BA115" i="3"/>
  <c r="BE115" i="3"/>
  <c r="BA116" i="3"/>
  <c r="BE116" i="3"/>
  <c r="BA117" i="3"/>
  <c r="BE117" i="3"/>
  <c r="BA118" i="3"/>
  <c r="BE118" i="3"/>
  <c r="BA119" i="3"/>
  <c r="BE119" i="3"/>
  <c r="BA120" i="3"/>
  <c r="BE120" i="3"/>
  <c r="BA121" i="3"/>
  <c r="BE121" i="3"/>
  <c r="BA122" i="3"/>
  <c r="BE122" i="3"/>
  <c r="BA123" i="3"/>
  <c r="BE123" i="3"/>
  <c r="BA124" i="3"/>
  <c r="BE124" i="3"/>
  <c r="BE2" i="3"/>
  <c r="BW2" i="3"/>
  <c r="BA2" i="3"/>
  <c r="BR76" i="3"/>
  <c r="AU57" i="3" s="1"/>
  <c r="AT57" i="3" s="1"/>
  <c r="CC28" i="3"/>
  <c r="AU60" i="3" s="1"/>
  <c r="E7" i="3"/>
  <c r="C7" i="3"/>
  <c r="D7" i="3"/>
  <c r="AU61" i="3" l="1"/>
  <c r="AT60" i="3"/>
  <c r="AT61" i="3" s="1"/>
  <c r="AS68" i="3"/>
  <c r="AS33" i="3"/>
  <c r="N25" i="3"/>
  <c r="Q44" i="3"/>
  <c r="P43" i="10" s="1"/>
  <c r="K43" i="3"/>
  <c r="J42" i="10" s="1"/>
  <c r="R44" i="3"/>
  <c r="Q43" i="10" s="1"/>
  <c r="AP79" i="3"/>
  <c r="L43" i="3"/>
  <c r="K42" i="10" s="1"/>
  <c r="N44" i="3"/>
  <c r="M43" i="10" s="1"/>
  <c r="K44" i="3"/>
  <c r="J43" i="10" s="1"/>
  <c r="M44" i="3"/>
  <c r="L43" i="10" s="1"/>
  <c r="O44" i="3"/>
  <c r="N43" i="10" s="1"/>
  <c r="M43" i="3"/>
  <c r="L42" i="10" s="1"/>
  <c r="R43" i="3"/>
  <c r="Q42" i="10" s="1"/>
  <c r="L44" i="3"/>
  <c r="K43" i="10" s="1"/>
  <c r="N43" i="3"/>
  <c r="M42" i="10" s="1"/>
  <c r="P43" i="3"/>
  <c r="O42" i="10" s="1"/>
  <c r="O43" i="3"/>
  <c r="N42" i="10" s="1"/>
  <c r="P44" i="3"/>
  <c r="O43" i="10" s="1"/>
  <c r="Q43" i="3"/>
  <c r="P42" i="10" s="1"/>
  <c r="N18" i="10"/>
  <c r="K18" i="10"/>
  <c r="AP58" i="3"/>
  <c r="AP49" i="3"/>
  <c r="AP50" i="3" s="1"/>
  <c r="AP51" i="3" s="1"/>
  <c r="S24" i="3" s="1"/>
  <c r="AE10" i="3"/>
  <c r="AD23" i="10" s="1"/>
  <c r="AE9" i="3"/>
  <c r="AD22" i="10" s="1"/>
  <c r="AC10" i="3"/>
  <c r="AB23" i="10" s="1"/>
  <c r="AC9" i="3"/>
  <c r="AB22" i="10" s="1"/>
  <c r="AB10" i="3"/>
  <c r="AA23" i="10" s="1"/>
  <c r="AA10" i="3"/>
  <c r="Z23" i="10" s="1"/>
  <c r="AB9" i="3"/>
  <c r="AA22" i="10" s="1"/>
  <c r="AA9" i="3"/>
  <c r="Z22" i="10" s="1"/>
  <c r="X10" i="3"/>
  <c r="W23" i="10" s="1"/>
  <c r="W10" i="3"/>
  <c r="V23" i="10" s="1"/>
  <c r="X9" i="3"/>
  <c r="W22" i="10" s="1"/>
  <c r="W9" i="3"/>
  <c r="V22" i="10" s="1"/>
  <c r="U10" i="3"/>
  <c r="T23" i="10" s="1"/>
  <c r="U9" i="3"/>
  <c r="T22" i="10" s="1"/>
  <c r="S10" i="3"/>
  <c r="R23" i="10" s="1"/>
  <c r="S9" i="3"/>
  <c r="R22" i="10" s="1"/>
  <c r="AP54" i="3"/>
  <c r="AP55" i="3" s="1"/>
  <c r="U24" i="3" s="1"/>
  <c r="C3" i="10"/>
  <c r="F5" i="14" s="1"/>
  <c r="K4" i="3"/>
  <c r="N24" i="3"/>
  <c r="M24" i="3"/>
  <c r="Z23" i="3"/>
  <c r="Z6" i="3" s="1"/>
  <c r="Y19" i="10" s="1"/>
  <c r="AE24" i="3"/>
  <c r="Y23" i="3"/>
  <c r="AC24" i="3"/>
  <c r="R24" i="3"/>
  <c r="Q24" i="3"/>
  <c r="M7" i="3"/>
  <c r="L20" i="10" s="1"/>
  <c r="N8" i="3"/>
  <c r="M21" i="10" s="1"/>
  <c r="U25" i="3"/>
  <c r="M23" i="3"/>
  <c r="N7" i="3"/>
  <c r="M20" i="10" s="1"/>
  <c r="O8" i="3"/>
  <c r="N21" i="10" s="1"/>
  <c r="S25" i="3"/>
  <c r="K24" i="3"/>
  <c r="AA23" i="3"/>
  <c r="Q8" i="3"/>
  <c r="P21" i="10" s="1"/>
  <c r="R25" i="3"/>
  <c r="AE23" i="3"/>
  <c r="K25" i="3"/>
  <c r="O24" i="3"/>
  <c r="Q7" i="3"/>
  <c r="P20" i="10" s="1"/>
  <c r="R8" i="3"/>
  <c r="Q21" i="10" s="1"/>
  <c r="Q25" i="3"/>
  <c r="AC23" i="3"/>
  <c r="K23" i="3"/>
  <c r="U8" i="3"/>
  <c r="T21" i="10" s="1"/>
  <c r="R7" i="3"/>
  <c r="Q20" i="10" s="1"/>
  <c r="S8" i="3"/>
  <c r="R21" i="10" s="1"/>
  <c r="O25" i="3"/>
  <c r="AB23" i="3"/>
  <c r="S7" i="3"/>
  <c r="R20" i="10" s="1"/>
  <c r="U7" i="3"/>
  <c r="T20" i="10" s="1"/>
  <c r="W8" i="3"/>
  <c r="V21" i="10" s="1"/>
  <c r="M25" i="3"/>
  <c r="X8" i="3"/>
  <c r="W21" i="10" s="1"/>
  <c r="AC25" i="3"/>
  <c r="Y8" i="3"/>
  <c r="X21" i="10" s="1"/>
  <c r="AE25" i="3"/>
  <c r="X23" i="3"/>
  <c r="Z8" i="3"/>
  <c r="Y21" i="10" s="1"/>
  <c r="W23" i="3"/>
  <c r="AA8" i="3"/>
  <c r="Z21" i="10" s="1"/>
  <c r="AB25" i="3"/>
  <c r="U23" i="3"/>
  <c r="AB8" i="3"/>
  <c r="AA21" i="10" s="1"/>
  <c r="AA25" i="3"/>
  <c r="S23" i="3"/>
  <c r="AE8" i="3"/>
  <c r="AD21" i="10" s="1"/>
  <c r="N23" i="3"/>
  <c r="AC8" i="3"/>
  <c r="AB21" i="10" s="1"/>
  <c r="R23" i="3"/>
  <c r="AC7" i="3"/>
  <c r="AB20" i="10" s="1"/>
  <c r="Q23" i="3"/>
  <c r="AE7" i="3"/>
  <c r="AD20" i="10" s="1"/>
  <c r="K8" i="3"/>
  <c r="X25" i="3"/>
  <c r="O23" i="3"/>
  <c r="M8" i="3"/>
  <c r="L21" i="10" s="1"/>
  <c r="K7" i="3"/>
  <c r="W25" i="3"/>
  <c r="X18" i="10"/>
  <c r="Y18" i="10"/>
  <c r="Z18" i="10"/>
  <c r="AA18" i="10"/>
  <c r="AB18" i="10"/>
  <c r="AD18" i="10"/>
  <c r="L18" i="10"/>
  <c r="M18" i="10"/>
  <c r="P18" i="10"/>
  <c r="Q18" i="10"/>
  <c r="T18" i="10"/>
  <c r="R18" i="10"/>
  <c r="V18" i="10"/>
  <c r="W18" i="10"/>
  <c r="AP61" i="3"/>
  <c r="BR27" i="3"/>
  <c r="AU40" i="3" s="1"/>
  <c r="AU41" i="3" s="1"/>
  <c r="CC27" i="3"/>
  <c r="AU58" i="3" s="1"/>
  <c r="BR71" i="3"/>
  <c r="AU52" i="3" s="1"/>
  <c r="AT52" i="3" s="1"/>
  <c r="BI23" i="3"/>
  <c r="BI22" i="3"/>
  <c r="CC17" i="3"/>
  <c r="AU62" i="3" s="1"/>
  <c r="BR73" i="3"/>
  <c r="BR75" i="3"/>
  <c r="AU56" i="3" s="1"/>
  <c r="AT56" i="3" s="1"/>
  <c r="CC19" i="3"/>
  <c r="AU66" i="3" s="1"/>
  <c r="F30" i="3"/>
  <c r="BR72" i="3"/>
  <c r="AU53" i="3" s="1"/>
  <c r="AT53" i="3" s="1"/>
  <c r="E27" i="3"/>
  <c r="AU47" i="3"/>
  <c r="AT47" i="3" s="1"/>
  <c r="CC18" i="3"/>
  <c r="AU64" i="3" s="1"/>
  <c r="F29" i="3"/>
  <c r="BR74" i="3"/>
  <c r="E29" i="3"/>
  <c r="B7" i="3"/>
  <c r="BT49" i="3" l="1"/>
  <c r="D49" i="3" s="1"/>
  <c r="BT24" i="3"/>
  <c r="D17" i="3" s="1"/>
  <c r="BT23" i="3"/>
  <c r="D15" i="3" s="1"/>
  <c r="BT21" i="3"/>
  <c r="AP84" i="3" s="1"/>
  <c r="BT22" i="3"/>
  <c r="AP66" i="3" s="1"/>
  <c r="K58" i="3"/>
  <c r="L58" i="3"/>
  <c r="L66" i="3" s="1"/>
  <c r="L31" i="3"/>
  <c r="L7" i="3" s="1"/>
  <c r="K20" i="10" s="1"/>
  <c r="B48" i="3"/>
  <c r="AU63" i="3"/>
  <c r="AT62" i="3"/>
  <c r="AU65" i="3"/>
  <c r="AT64" i="3"/>
  <c r="AT65" i="3" s="1"/>
  <c r="AU59" i="3"/>
  <c r="AT58" i="3"/>
  <c r="AT59" i="3" s="1"/>
  <c r="AU67" i="3"/>
  <c r="AU68" i="3" s="1"/>
  <c r="AU69" i="3" s="1"/>
  <c r="AT66" i="3"/>
  <c r="AT67" i="3" s="1"/>
  <c r="AT68" i="3" s="1"/>
  <c r="AT69" i="3" s="1"/>
  <c r="B49" i="3"/>
  <c r="AS69" i="3"/>
  <c r="AS35" i="3" s="1"/>
  <c r="AS34" i="3"/>
  <c r="Y6" i="3"/>
  <c r="X19" i="10" s="1"/>
  <c r="Q57" i="3"/>
  <c r="R61" i="3" s="1"/>
  <c r="L57" i="3"/>
  <c r="L61" i="3" s="1"/>
  <c r="O57" i="3"/>
  <c r="P61" i="3" s="1"/>
  <c r="R57" i="3"/>
  <c r="K57" i="3"/>
  <c r="P57" i="3"/>
  <c r="AU50" i="3"/>
  <c r="AU43" i="3"/>
  <c r="AT43" i="3" s="1"/>
  <c r="AU55" i="3"/>
  <c r="AT55" i="3" s="1"/>
  <c r="O18" i="10"/>
  <c r="AU48" i="3"/>
  <c r="AU44" i="3"/>
  <c r="AU42" i="3"/>
  <c r="AU46" i="3"/>
  <c r="AU54" i="3"/>
  <c r="AT54" i="3" s="1"/>
  <c r="P4" i="3"/>
  <c r="O17" i="10" s="1"/>
  <c r="T8" i="3"/>
  <c r="S21" i="10" s="1"/>
  <c r="J17" i="10"/>
  <c r="L4" i="3"/>
  <c r="K17" i="10" s="1"/>
  <c r="P8" i="3"/>
  <c r="O21" i="10" s="1"/>
  <c r="AD9" i="3"/>
  <c r="AC22" i="10" s="1"/>
  <c r="J20" i="10"/>
  <c r="S18" i="10"/>
  <c r="J21" i="10"/>
  <c r="L8" i="3"/>
  <c r="K21" i="10" s="1"/>
  <c r="AD10" i="3"/>
  <c r="AC23" i="10" s="1"/>
  <c r="V8" i="3"/>
  <c r="U21" i="10" s="1"/>
  <c r="AF7" i="3"/>
  <c r="AE20" i="10" s="1"/>
  <c r="AF9" i="3"/>
  <c r="AE22" i="10" s="1"/>
  <c r="AF10" i="3"/>
  <c r="AE23" i="10" s="1"/>
  <c r="AD7" i="3"/>
  <c r="AC20" i="10" s="1"/>
  <c r="T9" i="3"/>
  <c r="S22" i="10" s="1"/>
  <c r="AE18" i="10"/>
  <c r="T10" i="3"/>
  <c r="S23" i="10" s="1"/>
  <c r="U18" i="10"/>
  <c r="J18" i="10"/>
  <c r="AD8" i="3"/>
  <c r="AC21" i="10" s="1"/>
  <c r="V9" i="3"/>
  <c r="U22" i="10" s="1"/>
  <c r="AC18" i="10"/>
  <c r="V10" i="3"/>
  <c r="U23" i="10" s="1"/>
  <c r="AF8" i="3"/>
  <c r="AE21" i="10" s="1"/>
  <c r="V7" i="3"/>
  <c r="U20" i="10" s="1"/>
  <c r="T7" i="3"/>
  <c r="S20" i="10" s="1"/>
  <c r="AB31" i="3"/>
  <c r="AB7" i="3" s="1"/>
  <c r="AA20" i="10" s="1"/>
  <c r="W31" i="3"/>
  <c r="W7" i="3" s="1"/>
  <c r="V20" i="10" s="1"/>
  <c r="Y31" i="3"/>
  <c r="Y7" i="3" s="1"/>
  <c r="X20" i="10" s="1"/>
  <c r="Z31" i="3"/>
  <c r="Z7" i="3" s="1"/>
  <c r="Y20" i="10" s="1"/>
  <c r="X31" i="3"/>
  <c r="X7" i="3" s="1"/>
  <c r="W20" i="10" s="1"/>
  <c r="AA31" i="3"/>
  <c r="AA7" i="3" s="1"/>
  <c r="Z20" i="10" s="1"/>
  <c r="N6" i="3"/>
  <c r="M19" i="10" s="1"/>
  <c r="O28" i="3"/>
  <c r="O11" i="3" s="1"/>
  <c r="S6" i="3"/>
  <c r="R19" i="10" s="1"/>
  <c r="O29" i="3"/>
  <c r="O12" i="3" s="1"/>
  <c r="R6" i="3"/>
  <c r="Q19" i="10" s="1"/>
  <c r="K6" i="3"/>
  <c r="M6" i="3"/>
  <c r="L19" i="10" s="1"/>
  <c r="AB24" i="3"/>
  <c r="AB6" i="3" s="1"/>
  <c r="AA19" i="10" s="1"/>
  <c r="AA24" i="3"/>
  <c r="AA6" i="3" s="1"/>
  <c r="Z19" i="10" s="1"/>
  <c r="X24" i="3"/>
  <c r="X6" i="3" s="1"/>
  <c r="W19" i="10" s="1"/>
  <c r="W24" i="3"/>
  <c r="W6" i="3" s="1"/>
  <c r="V19" i="10" s="1"/>
  <c r="AC6" i="3"/>
  <c r="AB19" i="10" s="1"/>
  <c r="AE6" i="3"/>
  <c r="AD19" i="10" s="1"/>
  <c r="U6" i="3"/>
  <c r="T19" i="10" s="1"/>
  <c r="O6" i="3"/>
  <c r="N19" i="10" s="1"/>
  <c r="Q6" i="3"/>
  <c r="P19" i="10" s="1"/>
  <c r="AT40" i="3"/>
  <c r="BT48" i="3"/>
  <c r="D48" i="3" s="1"/>
  <c r="F7" i="3"/>
  <c r="AP65" i="3" l="1"/>
  <c r="D13" i="3"/>
  <c r="P45" i="3"/>
  <c r="Q61" i="3"/>
  <c r="O35" i="3"/>
  <c r="O14" i="3" s="1"/>
  <c r="R45" i="3"/>
  <c r="K45" i="3"/>
  <c r="K61" i="3"/>
  <c r="K66" i="3"/>
  <c r="K46" i="3"/>
  <c r="N25" i="10"/>
  <c r="P12" i="3"/>
  <c r="O25" i="10" s="1"/>
  <c r="N24" i="10"/>
  <c r="P11" i="3"/>
  <c r="O24" i="10" s="1"/>
  <c r="K28" i="3"/>
  <c r="K11" i="3" s="1"/>
  <c r="D11" i="3"/>
  <c r="AT50" i="3"/>
  <c r="AT51" i="3" s="1"/>
  <c r="AU51" i="3"/>
  <c r="AT48" i="3"/>
  <c r="AT49" i="3" s="1"/>
  <c r="AU49" i="3"/>
  <c r="AT46" i="3"/>
  <c r="AU45" i="3"/>
  <c r="AT44" i="3"/>
  <c r="AT45" i="3" s="1"/>
  <c r="AT42" i="3"/>
  <c r="AT63" i="3"/>
  <c r="K29" i="3"/>
  <c r="M45" i="3"/>
  <c r="V6" i="3"/>
  <c r="U19" i="10" s="1"/>
  <c r="P6" i="3"/>
  <c r="O19" i="10" s="1"/>
  <c r="AD6" i="3"/>
  <c r="AC19" i="10" s="1"/>
  <c r="J19" i="10"/>
  <c r="L6" i="3"/>
  <c r="K19" i="10" s="1"/>
  <c r="AF6" i="3"/>
  <c r="AE19" i="10" s="1"/>
  <c r="T6" i="3"/>
  <c r="S19" i="10" s="1"/>
  <c r="AT41" i="3"/>
  <c r="W65" i="1"/>
  <c r="BM66" i="3" s="1"/>
  <c r="W66" i="1"/>
  <c r="BM67" i="3" s="1"/>
  <c r="W67" i="1"/>
  <c r="BM68" i="3" s="1"/>
  <c r="W64" i="1"/>
  <c r="BM65" i="3" s="1"/>
  <c r="W60" i="1"/>
  <c r="BM61" i="3" s="1"/>
  <c r="W61" i="1"/>
  <c r="BM62" i="3" s="1"/>
  <c r="W62" i="1"/>
  <c r="BM63" i="3" s="1"/>
  <c r="W63" i="1"/>
  <c r="BM64" i="3" s="1"/>
  <c r="Q45" i="10" l="1"/>
  <c r="L45" i="10"/>
  <c r="O45" i="10"/>
  <c r="J45" i="10"/>
  <c r="J44" i="10"/>
  <c r="L44" i="10"/>
  <c r="Q44" i="10"/>
  <c r="O44" i="10"/>
  <c r="J24" i="10"/>
  <c r="L11" i="3"/>
  <c r="K24" i="10" s="1"/>
  <c r="N27" i="10"/>
  <c r="P14" i="3"/>
  <c r="O27" i="10" s="1"/>
  <c r="K39" i="3" a="1"/>
  <c r="M39" i="3" s="1"/>
  <c r="K12" i="3"/>
  <c r="K2" i="3" a="1"/>
  <c r="K2" i="3" s="1"/>
  <c r="J25" i="10" l="1"/>
  <c r="L12" i="3"/>
  <c r="K25" i="10" s="1"/>
  <c r="L39" i="3"/>
  <c r="K40" i="3"/>
  <c r="J39" i="10" s="1"/>
  <c r="Q39" i="3"/>
  <c r="O40" i="3"/>
  <c r="O49" i="3" s="1"/>
  <c r="N40" i="3"/>
  <c r="M39" i="10" s="1"/>
  <c r="N39" i="3"/>
  <c r="Q40" i="3"/>
  <c r="P39" i="10" s="1"/>
  <c r="O39" i="3"/>
  <c r="M40" i="3"/>
  <c r="M49" i="3" s="1"/>
  <c r="P40" i="3"/>
  <c r="P49" i="3" s="1"/>
  <c r="R39" i="3"/>
  <c r="L40" i="3"/>
  <c r="L49" i="3" s="1"/>
  <c r="R40" i="3"/>
  <c r="Q39" i="10" s="1"/>
  <c r="K39" i="3"/>
  <c r="P39" i="3"/>
  <c r="Z3" i="3"/>
  <c r="AE2" i="3"/>
  <c r="M3" i="3"/>
  <c r="L16" i="10" s="1"/>
  <c r="U2" i="3"/>
  <c r="P2" i="3"/>
  <c r="U3" i="3"/>
  <c r="T3" i="3"/>
  <c r="O2" i="3"/>
  <c r="L3" i="3"/>
  <c r="AD2" i="3"/>
  <c r="Y3" i="3"/>
  <c r="X16" i="10" s="1"/>
  <c r="AD3" i="3"/>
  <c r="Y2" i="3"/>
  <c r="AF3" i="3"/>
  <c r="P3" i="3"/>
  <c r="O16" i="10" s="1"/>
  <c r="Q3" i="3"/>
  <c r="S2" i="3"/>
  <c r="T2" i="3"/>
  <c r="X2" i="3"/>
  <c r="AE3" i="3"/>
  <c r="N3" i="3"/>
  <c r="M16" i="10" s="1"/>
  <c r="Q2" i="3"/>
  <c r="AC2" i="3"/>
  <c r="R3" i="3"/>
  <c r="L2" i="3"/>
  <c r="X3" i="3"/>
  <c r="W16" i="10" s="1"/>
  <c r="W3" i="3"/>
  <c r="V16" i="10" s="1"/>
  <c r="N2" i="3"/>
  <c r="Z2" i="3"/>
  <c r="AF2" i="3"/>
  <c r="V2" i="3"/>
  <c r="O3" i="3"/>
  <c r="N16" i="10" s="1"/>
  <c r="W2" i="3"/>
  <c r="AB2" i="3"/>
  <c r="AA2" i="3"/>
  <c r="K3" i="3"/>
  <c r="J16" i="10" s="1"/>
  <c r="V3" i="3"/>
  <c r="S3" i="3"/>
  <c r="AB3" i="3"/>
  <c r="AA16" i="10" s="1"/>
  <c r="AA3" i="3"/>
  <c r="R2" i="3"/>
  <c r="AC3" i="3"/>
  <c r="M2" i="3"/>
  <c r="J31" i="10" l="1"/>
  <c r="O51" i="3"/>
  <c r="L70" i="3"/>
  <c r="N70" i="3"/>
  <c r="K70" i="3"/>
  <c r="M70" i="3"/>
  <c r="K49" i="3"/>
  <c r="Q71" i="3"/>
  <c r="P71" i="3"/>
  <c r="N51" i="3"/>
  <c r="R71" i="3"/>
  <c r="O71" i="3"/>
  <c r="P70" i="3"/>
  <c r="R70" i="3"/>
  <c r="O70" i="3"/>
  <c r="Q70" i="3"/>
  <c r="Q60" i="3" s="1"/>
  <c r="L51" i="3"/>
  <c r="N71" i="3"/>
  <c r="K71" i="3"/>
  <c r="M71" i="3"/>
  <c r="L71" i="3"/>
  <c r="Q51" i="3"/>
  <c r="P16" i="10"/>
  <c r="P31" i="10" s="1"/>
  <c r="K16" i="10"/>
  <c r="K31" i="10" s="1"/>
  <c r="Q16" i="10"/>
  <c r="Q31" i="10" s="1"/>
  <c r="AE16" i="10"/>
  <c r="AE31" i="10" s="1"/>
  <c r="S16" i="10"/>
  <c r="S31" i="10" s="1"/>
  <c r="AD16" i="10"/>
  <c r="AD31" i="10" s="1"/>
  <c r="R16" i="10"/>
  <c r="R31" i="10" s="1"/>
  <c r="T16" i="10"/>
  <c r="T31" i="10" s="1"/>
  <c r="U16" i="10"/>
  <c r="U31" i="10" s="1"/>
  <c r="AB16" i="10"/>
  <c r="AB31" i="10" s="1"/>
  <c r="Z16" i="10"/>
  <c r="Z31" i="10" s="1"/>
  <c r="AC16" i="10"/>
  <c r="AC31" i="10" s="1"/>
  <c r="Y16" i="10"/>
  <c r="Y31" i="10" s="1"/>
  <c r="W19" i="3"/>
  <c r="V31" i="10"/>
  <c r="Y19" i="3"/>
  <c r="X31" i="10"/>
  <c r="X19" i="3"/>
  <c r="W31" i="10"/>
  <c r="N19" i="3"/>
  <c r="M31" i="10"/>
  <c r="M19" i="3"/>
  <c r="L31" i="10"/>
  <c r="AB19" i="3"/>
  <c r="AA31" i="10"/>
  <c r="R19" i="3"/>
  <c r="AC19" i="3"/>
  <c r="L39" i="10"/>
  <c r="R49" i="3"/>
  <c r="K39" i="10"/>
  <c r="K19" i="3"/>
  <c r="O39" i="10"/>
  <c r="Q49" i="3"/>
  <c r="N49" i="3"/>
  <c r="N39" i="10"/>
  <c r="Z19" i="3"/>
  <c r="AE19" i="3"/>
  <c r="S19" i="3"/>
  <c r="AA19" i="3"/>
  <c r="U19" i="3"/>
  <c r="Q19" i="3"/>
  <c r="O19" i="3"/>
  <c r="M54" i="3" s="1"/>
  <c r="M42" i="3" s="1"/>
  <c r="L41" i="10" s="1"/>
  <c r="Q79" i="3" l="1"/>
  <c r="O79" i="3"/>
  <c r="Q65" i="3"/>
  <c r="Q67" i="3" s="1"/>
  <c r="Q68" i="3" s="1"/>
  <c r="Q62" i="3"/>
  <c r="Q63" i="3" s="1"/>
  <c r="R60" i="3"/>
  <c r="P60" i="3"/>
  <c r="O65" i="3"/>
  <c r="R65" i="3"/>
  <c r="R67" i="3" s="1"/>
  <c r="O74" i="3"/>
  <c r="O77" i="3" s="1"/>
  <c r="O81" i="3" s="1"/>
  <c r="O60" i="3"/>
  <c r="P65" i="3"/>
  <c r="M60" i="3"/>
  <c r="M62" i="3" s="1"/>
  <c r="L65" i="3"/>
  <c r="K60" i="3"/>
  <c r="K62" i="3" s="1"/>
  <c r="N60" i="3"/>
  <c r="K65" i="3"/>
  <c r="K67" i="3" s="1"/>
  <c r="L60" i="3"/>
  <c r="N65" i="3"/>
  <c r="L54" i="3"/>
  <c r="L42" i="3" s="1"/>
  <c r="K41" i="10" s="1"/>
  <c r="R74" i="3"/>
  <c r="R77" i="3" s="1"/>
  <c r="R81" i="3" s="1"/>
  <c r="Q74" i="3"/>
  <c r="Q77" i="3" s="1"/>
  <c r="Q81" i="3" s="1"/>
  <c r="P74" i="3"/>
  <c r="P77" i="3" s="1"/>
  <c r="P81" i="3" s="1"/>
  <c r="M65" i="3"/>
  <c r="M67" i="3" s="1"/>
  <c r="O73" i="3"/>
  <c r="R73" i="3"/>
  <c r="Q72" i="3"/>
  <c r="O72" i="3"/>
  <c r="R72" i="3"/>
  <c r="P72" i="3"/>
  <c r="P73" i="3"/>
  <c r="Q73" i="3"/>
  <c r="M72" i="3"/>
  <c r="M74" i="3"/>
  <c r="M77" i="3" s="1"/>
  <c r="M81" i="3" s="1"/>
  <c r="L73" i="3"/>
  <c r="K72" i="3"/>
  <c r="K74" i="3"/>
  <c r="K77" i="3" s="1"/>
  <c r="K81" i="3" s="1"/>
  <c r="M73" i="3"/>
  <c r="N72" i="3"/>
  <c r="N74" i="3"/>
  <c r="N77" i="3" s="1"/>
  <c r="N81" i="3" s="1"/>
  <c r="K73" i="3"/>
  <c r="L72" i="3"/>
  <c r="L74" i="3"/>
  <c r="L77" i="3" s="1"/>
  <c r="L81" i="3" s="1"/>
  <c r="N73" i="3"/>
  <c r="Q54" i="3"/>
  <c r="Q42" i="3" s="1"/>
  <c r="P41" i="10" s="1"/>
  <c r="K54" i="3"/>
  <c r="K42" i="3" s="1"/>
  <c r="J41" i="10" s="1"/>
  <c r="P54" i="3"/>
  <c r="P42" i="3" s="1"/>
  <c r="R54" i="3"/>
  <c r="R42" i="3" s="1"/>
  <c r="Q41" i="10" s="1"/>
  <c r="O54" i="3"/>
  <c r="O42" i="3" s="1"/>
  <c r="N41" i="10" s="1"/>
  <c r="N54" i="3"/>
  <c r="N42" i="3" s="1"/>
  <c r="M41" i="10" s="1"/>
  <c r="O31" i="3"/>
  <c r="O7" i="3" s="1"/>
  <c r="P31" i="3" s="1"/>
  <c r="L67" i="3" l="1"/>
  <c r="L68" i="3" s="1"/>
  <c r="O46" i="3"/>
  <c r="P67" i="3"/>
  <c r="O62" i="3"/>
  <c r="O63" i="3" s="1"/>
  <c r="O67" i="3"/>
  <c r="O68" i="3" s="1"/>
  <c r="P62" i="3"/>
  <c r="P63" i="3" s="1"/>
  <c r="R62" i="3"/>
  <c r="R63" i="3" s="1"/>
  <c r="N62" i="3"/>
  <c r="N63" i="3" s="1"/>
  <c r="N67" i="3"/>
  <c r="N68" i="3" s="1"/>
  <c r="L62" i="3"/>
  <c r="L63" i="3" s="1"/>
  <c r="L45" i="3"/>
  <c r="Q46" i="3"/>
  <c r="P45" i="10" s="1"/>
  <c r="N45" i="10"/>
  <c r="N45" i="3"/>
  <c r="M44" i="10" s="1"/>
  <c r="M63" i="3"/>
  <c r="N46" i="3"/>
  <c r="M45" i="10" s="1"/>
  <c r="M68" i="3"/>
  <c r="L46" i="3"/>
  <c r="K45" i="10" s="1"/>
  <c r="K63" i="3"/>
  <c r="K68" i="3"/>
  <c r="M76" i="3"/>
  <c r="M78" i="3" s="1"/>
  <c r="P76" i="3"/>
  <c r="O45" i="3" s="1"/>
  <c r="N44" i="10" s="1"/>
  <c r="R76" i="3"/>
  <c r="Q45" i="3" s="1"/>
  <c r="P44" i="10" s="1"/>
  <c r="L76" i="3"/>
  <c r="L80" i="3" s="1"/>
  <c r="O76" i="3"/>
  <c r="N76" i="3"/>
  <c r="K76" i="3"/>
  <c r="Q76" i="3"/>
  <c r="O41" i="10"/>
  <c r="N20" i="10"/>
  <c r="N31" i="10" s="1"/>
  <c r="P7" i="3"/>
  <c r="O20" i="10" s="1"/>
  <c r="M82" i="3" l="1"/>
  <c r="K78" i="3"/>
  <c r="K82" i="3" s="1"/>
  <c r="K80" i="3"/>
  <c r="M80" i="3"/>
  <c r="P68" i="3"/>
  <c r="R68" i="3"/>
  <c r="O78" i="3"/>
  <c r="O82" i="3" s="1"/>
  <c r="N78" i="3"/>
  <c r="N82" i="3" s="1"/>
  <c r="N80" i="3"/>
  <c r="L78" i="3"/>
  <c r="L82" i="3" s="1"/>
  <c r="Q78" i="3"/>
  <c r="Q82" i="3" s="1"/>
  <c r="R78" i="3"/>
  <c r="R80" i="3"/>
  <c r="P78" i="3"/>
  <c r="P80" i="3"/>
  <c r="O31" i="10"/>
  <c r="C16" i="10" s="1" a="1"/>
  <c r="K84" i="3" l="1"/>
  <c r="K41" i="3" s="1"/>
  <c r="J40" i="10" s="1"/>
  <c r="J47" i="10" s="1"/>
  <c r="P82" i="3"/>
  <c r="P84" i="3" s="1"/>
  <c r="P41" i="3" s="1"/>
  <c r="O40" i="10" s="1"/>
  <c r="O47" i="10" s="1"/>
  <c r="M84" i="3"/>
  <c r="M41" i="3" s="1"/>
  <c r="L40" i="10" s="1"/>
  <c r="L47" i="10" s="1"/>
  <c r="R82" i="3"/>
  <c r="R84" i="3" s="1"/>
  <c r="R41" i="3" s="1"/>
  <c r="Q40" i="10" s="1"/>
  <c r="Q47" i="10" s="1"/>
  <c r="N84" i="3"/>
  <c r="N41" i="3" s="1"/>
  <c r="M40" i="10" s="1"/>
  <c r="M47" i="10" s="1"/>
  <c r="O84" i="3"/>
  <c r="O41" i="3" s="1"/>
  <c r="N40" i="10" s="1"/>
  <c r="N47" i="10" s="1"/>
  <c r="L84" i="3"/>
  <c r="L41" i="3" s="1"/>
  <c r="K40" i="10" s="1"/>
  <c r="Q84" i="3"/>
  <c r="Q41" i="3" s="1"/>
  <c r="P40" i="10" s="1"/>
  <c r="P47" i="10" s="1"/>
  <c r="C31" i="10"/>
  <c r="F27" i="14" s="1"/>
  <c r="C21" i="10"/>
  <c r="F17" i="14" s="1"/>
  <c r="C22" i="10"/>
  <c r="F18" i="14" s="1"/>
  <c r="C29" i="10"/>
  <c r="F25" i="14" s="1"/>
  <c r="C26" i="10"/>
  <c r="F22" i="14" s="1"/>
  <c r="C16" i="10"/>
  <c r="F12" i="14" s="1"/>
  <c r="C30" i="10"/>
  <c r="F26" i="14" s="1"/>
  <c r="C33" i="10"/>
  <c r="F29" i="14" s="1"/>
  <c r="C35" i="10"/>
  <c r="F31" i="14" s="1"/>
  <c r="C18" i="10"/>
  <c r="F14" i="14" s="1"/>
  <c r="C19" i="10"/>
  <c r="F15" i="14" s="1"/>
  <c r="C34" i="10"/>
  <c r="F30" i="14" s="1"/>
  <c r="C36" i="10"/>
  <c r="F32" i="14" s="1"/>
  <c r="C24" i="10"/>
  <c r="F20" i="14" s="1"/>
  <c r="C32" i="10"/>
  <c r="F28" i="14" s="1"/>
  <c r="C27" i="10"/>
  <c r="F23" i="14" s="1"/>
  <c r="C17" i="10"/>
  <c r="F13" i="14" s="1"/>
  <c r="C23" i="10"/>
  <c r="F19" i="14" s="1"/>
  <c r="C37" i="10"/>
  <c r="F33" i="14" s="1"/>
  <c r="C25" i="10"/>
  <c r="F21" i="14" s="1"/>
  <c r="C20" i="10"/>
  <c r="F16" i="14" s="1"/>
  <c r="C28" i="10"/>
  <c r="F24" i="14" s="1"/>
  <c r="K44" i="10"/>
  <c r="K47" i="10" l="1"/>
  <c r="C39" i="10" s="1" a="1"/>
  <c r="C41" i="10" l="1"/>
  <c r="F37" i="14" s="1"/>
  <c r="C46" i="10"/>
  <c r="F42" i="14" s="1"/>
  <c r="C44" i="10"/>
  <c r="F40" i="14" s="1"/>
  <c r="C45" i="10"/>
  <c r="F41" i="14" s="1"/>
  <c r="C42" i="10"/>
  <c r="F38" i="14" s="1"/>
  <c r="C43" i="10"/>
  <c r="F39" i="14" s="1"/>
  <c r="C39" i="10"/>
  <c r="F35" i="14" s="1"/>
  <c r="C40" i="10"/>
  <c r="F36" i="14" s="1"/>
</calcChain>
</file>

<file path=xl/sharedStrings.xml><?xml version="1.0" encoding="utf-8"?>
<sst xmlns="http://schemas.openxmlformats.org/spreadsheetml/2006/main" count="1248" uniqueCount="297">
  <si>
    <t>V1</t>
    <phoneticPr fontId="3" type="noConversion"/>
  </si>
  <si>
    <t>V2</t>
    <phoneticPr fontId="3" type="noConversion"/>
  </si>
  <si>
    <t>V3</t>
    <phoneticPr fontId="3" type="noConversion"/>
  </si>
  <si>
    <t>H1</t>
    <phoneticPr fontId="3" type="noConversion"/>
  </si>
  <si>
    <t>H2</t>
    <phoneticPr fontId="3" type="noConversion"/>
  </si>
  <si>
    <t>HA1</t>
    <phoneticPr fontId="3" type="noConversion"/>
  </si>
  <si>
    <t>HA2</t>
    <phoneticPr fontId="3" type="noConversion"/>
  </si>
  <si>
    <t>Top Thickness</t>
    <phoneticPr fontId="3" type="noConversion"/>
  </si>
  <si>
    <t>Box Height</t>
    <phoneticPr fontId="3" type="noConversion"/>
  </si>
  <si>
    <t>Bottom Thickness</t>
    <phoneticPr fontId="3" type="noConversion"/>
  </si>
  <si>
    <t>Box Width</t>
    <phoneticPr fontId="3" type="noConversion"/>
  </si>
  <si>
    <t>Haunch Hor.</t>
    <phoneticPr fontId="3" type="noConversion"/>
  </si>
  <si>
    <t>Haunch Ver.</t>
    <phoneticPr fontId="3" type="noConversion"/>
  </si>
  <si>
    <t xml:space="preserve"> </t>
    <phoneticPr fontId="3" type="noConversion"/>
  </si>
  <si>
    <t xml:space="preserve">       </t>
    <phoneticPr fontId="3" type="noConversion"/>
  </si>
  <si>
    <t>T2</t>
    <phoneticPr fontId="3" type="noConversion"/>
  </si>
  <si>
    <t>T3</t>
    <phoneticPr fontId="3" type="noConversion"/>
  </si>
  <si>
    <t>B1</t>
    <phoneticPr fontId="3" type="noConversion"/>
  </si>
  <si>
    <t>W1</t>
    <phoneticPr fontId="3" type="noConversion"/>
  </si>
  <si>
    <t>W2</t>
    <phoneticPr fontId="3" type="noConversion"/>
  </si>
  <si>
    <t>R1</t>
    <phoneticPr fontId="3" type="noConversion"/>
  </si>
  <si>
    <t>R2</t>
    <phoneticPr fontId="3" type="noConversion"/>
  </si>
  <si>
    <t>T4</t>
    <phoneticPr fontId="3" type="noConversion"/>
  </si>
  <si>
    <t>T5</t>
    <phoneticPr fontId="3" type="noConversion"/>
  </si>
  <si>
    <t>B3</t>
    <phoneticPr fontId="3" type="noConversion"/>
  </si>
  <si>
    <t>B4</t>
    <phoneticPr fontId="3" type="noConversion"/>
  </si>
  <si>
    <t>B5</t>
    <phoneticPr fontId="3" type="noConversion"/>
  </si>
  <si>
    <t>Rebar Name</t>
    <phoneticPr fontId="3" type="noConversion"/>
  </si>
  <si>
    <t>Cycle Arrangement</t>
    <phoneticPr fontId="3" type="noConversion"/>
  </si>
  <si>
    <t>CYCLE-1</t>
    <phoneticPr fontId="3" type="noConversion"/>
  </si>
  <si>
    <t>CYCLE-2,4</t>
    <phoneticPr fontId="3" type="noConversion"/>
  </si>
  <si>
    <t>Dia.</t>
    <phoneticPr fontId="3" type="noConversion"/>
  </si>
  <si>
    <t>Global</t>
    <phoneticPr fontId="3" type="noConversion"/>
  </si>
  <si>
    <t>Dia. Trans</t>
    <phoneticPr fontId="3" type="noConversion"/>
  </si>
  <si>
    <t>D1</t>
    <phoneticPr fontId="3" type="noConversion"/>
  </si>
  <si>
    <t>D2</t>
    <phoneticPr fontId="3" type="noConversion"/>
  </si>
  <si>
    <t>D3</t>
    <phoneticPr fontId="3" type="noConversion"/>
  </si>
  <si>
    <t>Cover Thickness (외측)</t>
    <phoneticPr fontId="3" type="noConversion"/>
  </si>
  <si>
    <t>Cover Thickness (내측)</t>
    <phoneticPr fontId="3" type="noConversion"/>
  </si>
  <si>
    <t>일반도</t>
    <phoneticPr fontId="3" type="noConversion"/>
  </si>
  <si>
    <t>표준단면도</t>
    <phoneticPr fontId="3" type="noConversion"/>
  </si>
  <si>
    <t>Spacing Hor.</t>
    <phoneticPr fontId="3" type="noConversion"/>
  </si>
  <si>
    <t>Spacing Ver.</t>
    <phoneticPr fontId="3" type="noConversion"/>
  </si>
  <si>
    <t>SPH</t>
    <phoneticPr fontId="3" type="noConversion"/>
  </si>
  <si>
    <t>SPV</t>
    <phoneticPr fontId="3" type="noConversion"/>
  </si>
  <si>
    <t>철근 정보</t>
    <phoneticPr fontId="3" type="noConversion"/>
  </si>
  <si>
    <t>배열 값</t>
    <phoneticPr fontId="3" type="noConversion"/>
  </si>
  <si>
    <t>단일 값</t>
    <phoneticPr fontId="3" type="noConversion"/>
  </si>
  <si>
    <t>수동 변수</t>
    <phoneticPr fontId="3" type="noConversion"/>
  </si>
  <si>
    <t>다른 Input에 의해 자동 반영</t>
    <phoneticPr fontId="3" type="noConversion"/>
  </si>
  <si>
    <t>길이, 반경 등의 값</t>
    <phoneticPr fontId="3" type="noConversion"/>
  </si>
  <si>
    <t>Wall Thickness</t>
    <phoneticPr fontId="3" type="noConversion"/>
  </si>
  <si>
    <t>주철근조립도</t>
    <phoneticPr fontId="3" type="noConversion"/>
  </si>
  <si>
    <t>D4</t>
  </si>
  <si>
    <t>D5</t>
  </si>
  <si>
    <t>D6</t>
  </si>
  <si>
    <t>D8</t>
  </si>
  <si>
    <t>D10</t>
  </si>
  <si>
    <t>D13</t>
  </si>
  <si>
    <t>D16</t>
  </si>
  <si>
    <t>D19</t>
  </si>
  <si>
    <t>D22</t>
  </si>
  <si>
    <t>D25</t>
  </si>
  <si>
    <t>D29</t>
  </si>
  <si>
    <t>D32</t>
  </si>
  <si>
    <t>D35</t>
  </si>
  <si>
    <t>D38</t>
  </si>
  <si>
    <t>D41</t>
  </si>
  <si>
    <t>D43</t>
  </si>
  <si>
    <t>D51</t>
  </si>
  <si>
    <t>D57</t>
  </si>
  <si>
    <t>KS D 3504</t>
    <phoneticPr fontId="3" type="noConversion"/>
  </si>
  <si>
    <t>Name</t>
  </si>
  <si>
    <t>Left Length1</t>
    <phoneticPr fontId="3" type="noConversion"/>
  </si>
  <si>
    <t>Right Length1</t>
    <phoneticPr fontId="3" type="noConversion"/>
  </si>
  <si>
    <t>CO1</t>
    <phoneticPr fontId="3" type="noConversion"/>
  </si>
  <si>
    <t>CO2</t>
    <phoneticPr fontId="3" type="noConversion"/>
  </si>
  <si>
    <t>AR</t>
    <phoneticPr fontId="3" type="noConversion"/>
  </si>
  <si>
    <t>LL1</t>
    <phoneticPr fontId="3" type="noConversion"/>
  </si>
  <si>
    <t>RL1</t>
    <phoneticPr fontId="3" type="noConversion"/>
  </si>
  <si>
    <t>T3L1</t>
    <phoneticPr fontId="3" type="noConversion"/>
  </si>
  <si>
    <t>T3L2</t>
    <phoneticPr fontId="3" type="noConversion"/>
  </si>
  <si>
    <t>T3L3</t>
    <phoneticPr fontId="3" type="noConversion"/>
  </si>
  <si>
    <t>T3L4</t>
    <phoneticPr fontId="3" type="noConversion"/>
  </si>
  <si>
    <t>B4L1</t>
    <phoneticPr fontId="3" type="noConversion"/>
  </si>
  <si>
    <t>B4L2</t>
    <phoneticPr fontId="3" type="noConversion"/>
  </si>
  <si>
    <t>B4L3</t>
    <phoneticPr fontId="3" type="noConversion"/>
  </si>
  <si>
    <t>B4L4</t>
    <phoneticPr fontId="3" type="noConversion"/>
  </si>
  <si>
    <t>-</t>
    <phoneticPr fontId="3" type="noConversion"/>
  </si>
  <si>
    <t>Global</t>
    <phoneticPr fontId="3" type="noConversion"/>
  </si>
  <si>
    <t>Cy1</t>
    <phoneticPr fontId="3" type="noConversion"/>
  </si>
  <si>
    <t>Cy2</t>
    <phoneticPr fontId="3" type="noConversion"/>
  </si>
  <si>
    <t>SUM.V</t>
    <phoneticPr fontId="3" type="noConversion"/>
  </si>
  <si>
    <t>SUM.H</t>
    <phoneticPr fontId="3" type="noConversion"/>
  </si>
  <si>
    <t>Cal.</t>
    <phoneticPr fontId="3" type="noConversion"/>
  </si>
  <si>
    <t>Nominal Diameter(mm)</t>
  </si>
  <si>
    <t>Bending Radius(mm)</t>
  </si>
  <si>
    <t>90º Hook Length(mm)</t>
  </si>
  <si>
    <t>135º Hook Length(mm)</t>
  </si>
  <si>
    <t>180º Hook Length(mm)</t>
  </si>
  <si>
    <t>Weight(kg/m)</t>
    <phoneticPr fontId="3" type="noConversion"/>
  </si>
  <si>
    <t>"</t>
    <phoneticPr fontId="3" type="noConversion"/>
  </si>
  <si>
    <t>Length</t>
    <phoneticPr fontId="3" type="noConversion"/>
  </si>
  <si>
    <t>:</t>
    <phoneticPr fontId="3" type="noConversion"/>
  </si>
  <si>
    <t>{</t>
    <phoneticPr fontId="3" type="noConversion"/>
  </si>
  <si>
    <t>}</t>
    <phoneticPr fontId="3" type="noConversion"/>
  </si>
  <si>
    <t>},</t>
    <phoneticPr fontId="3" type="noConversion"/>
  </si>
  <si>
    <t>]</t>
    <phoneticPr fontId="3" type="noConversion"/>
  </si>
  <si>
    <t>[</t>
    <phoneticPr fontId="3" type="noConversion"/>
  </si>
  <si>
    <t>Dia</t>
    <phoneticPr fontId="3" type="noConversion"/>
  </si>
  <si>
    <t>Rebar List</t>
    <phoneticPr fontId="3" type="noConversion"/>
  </si>
  <si>
    <t>Name</t>
    <phoneticPr fontId="3" type="noConversion"/>
  </si>
  <si>
    <t>Opt. Num.</t>
    <phoneticPr fontId="3" type="noConversion"/>
  </si>
  <si>
    <t>Rebar Prop. Cal.</t>
    <phoneticPr fontId="3" type="noConversion"/>
  </si>
  <si>
    <t>X=Y=</t>
    <phoneticPr fontId="3" type="noConversion"/>
  </si>
  <si>
    <t>R=</t>
    <phoneticPr fontId="3" type="noConversion"/>
  </si>
  <si>
    <t>(A*D+C*B+C*D)/(C+D)</t>
    <phoneticPr fontId="3" type="noConversion"/>
  </si>
  <si>
    <t>√(X²+Y²)</t>
    <phoneticPr fontId="3" type="noConversion"/>
  </si>
  <si>
    <t>근거</t>
    <phoneticPr fontId="3" type="noConversion"/>
  </si>
  <si>
    <t>ㄱ</t>
    <phoneticPr fontId="3" type="noConversion"/>
  </si>
  <si>
    <t>ㄴ</t>
    <phoneticPr fontId="3" type="noConversion"/>
  </si>
  <si>
    <t>0.4R=</t>
    <phoneticPr fontId="3" type="noConversion"/>
  </si>
  <si>
    <t>0.4*R</t>
    <phoneticPr fontId="3" type="noConversion"/>
  </si>
  <si>
    <t>ㄷ</t>
    <phoneticPr fontId="3" type="noConversion"/>
  </si>
  <si>
    <t>ㄹ</t>
    <phoneticPr fontId="3" type="noConversion"/>
  </si>
  <si>
    <t>√((A+B+A)²/2)</t>
    <phoneticPr fontId="3" type="noConversion"/>
  </si>
  <si>
    <t>Cover =</t>
    <phoneticPr fontId="3" type="noConversion"/>
  </si>
  <si>
    <t>T4L1</t>
    <phoneticPr fontId="3" type="noConversion"/>
  </si>
  <si>
    <t>T4L2</t>
    <phoneticPr fontId="3" type="noConversion"/>
  </si>
  <si>
    <t>T4L3</t>
    <phoneticPr fontId="3" type="noConversion"/>
  </si>
  <si>
    <t>T4L4</t>
    <phoneticPr fontId="3" type="noConversion"/>
  </si>
  <si>
    <t>B5L1</t>
    <phoneticPr fontId="3" type="noConversion"/>
  </si>
  <si>
    <t>B5L2</t>
    <phoneticPr fontId="3" type="noConversion"/>
  </si>
  <si>
    <t>B5L3</t>
    <phoneticPr fontId="3" type="noConversion"/>
  </si>
  <si>
    <t>B5L4</t>
    <phoneticPr fontId="3" type="noConversion"/>
  </si>
  <si>
    <t>ㅁ</t>
    <phoneticPr fontId="3" type="noConversion"/>
  </si>
  <si>
    <t>√((A+B)²/2)</t>
    <phoneticPr fontId="3" type="noConversion"/>
  </si>
  <si>
    <t>R =</t>
    <phoneticPr fontId="3" type="noConversion"/>
  </si>
  <si>
    <t>ㅂ</t>
    <phoneticPr fontId="3" type="noConversion"/>
  </si>
  <si>
    <t>ㅅ</t>
    <phoneticPr fontId="3" type="noConversion"/>
  </si>
  <si>
    <t>ㅇ</t>
    <phoneticPr fontId="3" type="noConversion"/>
  </si>
  <si>
    <t>Length =</t>
    <phoneticPr fontId="3" type="noConversion"/>
  </si>
  <si>
    <t>CO1+BR+Var. LENGTH</t>
    <phoneticPr fontId="3" type="noConversion"/>
  </si>
  <si>
    <t>BODY CONCAT</t>
    <phoneticPr fontId="3" type="noConversion"/>
  </si>
  <si>
    <t>ㅈ</t>
    <phoneticPr fontId="3" type="noConversion"/>
  </si>
  <si>
    <t>half dia</t>
    <phoneticPr fontId="3" type="noConversion"/>
  </si>
  <si>
    <t>T1-B2</t>
    <phoneticPr fontId="3" type="noConversion"/>
  </si>
  <si>
    <t>2Cycle</t>
    <phoneticPr fontId="3" type="noConversion"/>
  </si>
  <si>
    <t>2*AR</t>
    <phoneticPr fontId="3" type="noConversion"/>
  </si>
  <si>
    <t>ㅊ</t>
    <phoneticPr fontId="3" type="noConversion"/>
  </si>
  <si>
    <t xml:space="preserve">Arran. = </t>
    <phoneticPr fontId="3" type="noConversion"/>
  </si>
  <si>
    <t>Cycle</t>
    <phoneticPr fontId="3" type="noConversion"/>
  </si>
  <si>
    <t>Cover =</t>
    <phoneticPr fontId="3" type="noConversion"/>
  </si>
  <si>
    <t>1Cycle+AR</t>
    <phoneticPr fontId="3" type="noConversion"/>
  </si>
  <si>
    <t>var.</t>
    <phoneticPr fontId="3" type="noConversion"/>
  </si>
  <si>
    <t>T1 / B2</t>
    <phoneticPr fontId="3" type="noConversion"/>
  </si>
  <si>
    <t>.cimz</t>
    <phoneticPr fontId="3" type="noConversion"/>
  </si>
  <si>
    <t>파일 경로</t>
    <phoneticPr fontId="3" type="noConversion"/>
  </si>
  <si>
    <t>폴더</t>
    <phoneticPr fontId="3" type="noConversion"/>
  </si>
  <si>
    <t>ㅋ</t>
    <phoneticPr fontId="3" type="noConversion"/>
  </si>
  <si>
    <t>ㅋ</t>
    <phoneticPr fontId="3" type="noConversion"/>
  </si>
  <si>
    <t>Length =</t>
    <phoneticPr fontId="3" type="noConversion"/>
  </si>
  <si>
    <t>Top Bar Radius</t>
    <phoneticPr fontId="3" type="noConversion"/>
  </si>
  <si>
    <t>Bottom Bar Radius</t>
    <phoneticPr fontId="3" type="noConversion"/>
  </si>
  <si>
    <t>연번</t>
    <phoneticPr fontId="3" type="noConversion"/>
  </si>
  <si>
    <t>삽도</t>
    <phoneticPr fontId="3" type="noConversion"/>
  </si>
  <si>
    <t>일반도</t>
    <phoneticPr fontId="3" type="noConversion"/>
  </si>
  <si>
    <t>주철근조립도1-2</t>
    <phoneticPr fontId="3" type="noConversion"/>
  </si>
  <si>
    <t>주철근조립도1-1</t>
    <phoneticPr fontId="3" type="noConversion"/>
  </si>
  <si>
    <t>Rebar Type-1</t>
    <phoneticPr fontId="3" type="noConversion"/>
  </si>
  <si>
    <t>Rebar Type-2</t>
    <phoneticPr fontId="3" type="noConversion"/>
  </si>
  <si>
    <t>LL2</t>
    <phoneticPr fontId="3" type="noConversion"/>
  </si>
  <si>
    <t>RL2</t>
    <phoneticPr fontId="3" type="noConversion"/>
  </si>
  <si>
    <t>Cal.</t>
    <phoneticPr fontId="3" type="noConversion"/>
  </si>
  <si>
    <t>주철근조립도2-2</t>
    <phoneticPr fontId="3" type="noConversion"/>
  </si>
  <si>
    <t>주철근조립도2-1</t>
    <phoneticPr fontId="3" type="noConversion"/>
  </si>
  <si>
    <t>.cimz</t>
    <phoneticPr fontId="3" type="noConversion"/>
  </si>
  <si>
    <t>.clbz</t>
    <phoneticPr fontId="3" type="noConversion"/>
  </si>
  <si>
    <t>TL2</t>
    <phoneticPr fontId="3" type="noConversion"/>
  </si>
  <si>
    <t>BL2</t>
    <phoneticPr fontId="3" type="noConversion"/>
  </si>
  <si>
    <t>ㅌ</t>
    <phoneticPr fontId="3" type="noConversion"/>
  </si>
  <si>
    <t>RL+LL1+TL1+RL</t>
    <phoneticPr fontId="3" type="noConversion"/>
  </si>
  <si>
    <t>RL+LL2+BL1+RL</t>
    <phoneticPr fontId="3" type="noConversion"/>
  </si>
  <si>
    <t>T1</t>
    <phoneticPr fontId="3" type="noConversion"/>
  </si>
  <si>
    <t>B2</t>
    <phoneticPr fontId="3" type="noConversion"/>
  </si>
  <si>
    <t>[</t>
    <phoneticPr fontId="3" type="noConversion"/>
  </si>
  <si>
    <t>]</t>
    <phoneticPr fontId="3" type="noConversion"/>
  </si>
  <si>
    <t>AR/2</t>
    <phoneticPr fontId="3" type="noConversion"/>
  </si>
  <si>
    <t>CO1+AR/CYCLE</t>
    <phoneticPr fontId="3" type="noConversion"/>
  </si>
  <si>
    <t>+ Cycle/2</t>
    <phoneticPr fontId="3" type="noConversion"/>
  </si>
  <si>
    <t>Box Culvert API</t>
  </si>
  <si>
    <t>@</t>
    <phoneticPr fontId="3" type="noConversion"/>
  </si>
  <si>
    <t>,</t>
    <phoneticPr fontId="3" type="noConversion"/>
  </si>
  <si>
    <t>CO1+RA1</t>
    <phoneticPr fontId="3" type="noConversion"/>
  </si>
  <si>
    <t>CO1+RA2</t>
    <phoneticPr fontId="3" type="noConversion"/>
  </si>
  <si>
    <t>"</t>
    <phoneticPr fontId="3" type="noConversion"/>
  </si>
  <si>
    <t>[</t>
    <phoneticPr fontId="3" type="noConversion"/>
  </si>
  <si>
    <t>]</t>
    <phoneticPr fontId="3" type="noConversion"/>
  </si>
  <si>
    <t>Symbol</t>
    <phoneticPr fontId="3" type="noConversion"/>
  </si>
  <si>
    <t>TR</t>
    <phoneticPr fontId="3" type="noConversion"/>
  </si>
  <si>
    <t>BR</t>
    <phoneticPr fontId="3" type="noConversion"/>
  </si>
  <si>
    <t>CY</t>
    <phoneticPr fontId="3" type="noConversion"/>
  </si>
  <si>
    <t>* CYCLE-3 : CYCLE-1의 좌우 반전</t>
  </si>
  <si>
    <t>표준단면도</t>
    <phoneticPr fontId="3" type="noConversion"/>
  </si>
  <si>
    <t>철근 배열 정보</t>
    <phoneticPr fontId="3" type="noConversion"/>
  </si>
  <si>
    <t>철근 제원 정보</t>
    <phoneticPr fontId="3" type="noConversion"/>
  </si>
  <si>
    <t>General Section</t>
    <phoneticPr fontId="3" type="noConversion"/>
  </si>
  <si>
    <r>
      <t>CYCLE-1 @</t>
    </r>
    <r>
      <rPr>
        <b/>
        <sz val="24"/>
        <color rgb="FF74CCDE"/>
        <rFont val="맑은 고딕"/>
        <family val="3"/>
        <charset val="129"/>
        <scheme val="minor"/>
      </rPr>
      <t xml:space="preserve"> 500</t>
    </r>
    <phoneticPr fontId="3" type="noConversion"/>
  </si>
  <si>
    <t>Transverse Rebar</t>
    <phoneticPr fontId="3" type="noConversion"/>
  </si>
  <si>
    <t xml:space="preserve">  Corner Reinforcement</t>
    <phoneticPr fontId="3" type="noConversion"/>
  </si>
  <si>
    <r>
      <t>CYCLE-2,4 @</t>
    </r>
    <r>
      <rPr>
        <b/>
        <sz val="24"/>
        <color rgb="FF74CCDE"/>
        <rFont val="맑은 고딕"/>
        <family val="3"/>
        <charset val="129"/>
        <scheme val="minor"/>
      </rPr>
      <t xml:space="preserve"> 500</t>
    </r>
    <phoneticPr fontId="3" type="noConversion"/>
  </si>
  <si>
    <t>Corner &amp; Haunch Reinforcement</t>
    <phoneticPr fontId="3" type="noConversion"/>
  </si>
  <si>
    <t>Longitudinal Rebar</t>
  </si>
  <si>
    <t>POST</t>
    <phoneticPr fontId="3" type="noConversion"/>
  </si>
  <si>
    <t xml:space="preserve">{
        </t>
  </si>
  <si>
    <t xml:space="preserve">
    }
</t>
  </si>
  <si>
    <t xml:space="preserve">[
    </t>
  </si>
  <si>
    <t xml:space="preserve">"value" : </t>
  </si>
  <si>
    <t xml:space="preserve">"row" : </t>
  </si>
  <si>
    <t>0.1, 0.1</t>
  </si>
  <si>
    <t xml:space="preserve"> </t>
  </si>
  <si>
    <t xml:space="preserve">"id": "content type",
        </t>
  </si>
  <si>
    <t xml:space="preserve">[
        </t>
  </si>
  <si>
    <t xml:space="preserve">"id":"dialog/dialog content/base table",
        </t>
  </si>
  <si>
    <t xml:space="preserve">,
        </t>
  </si>
  <si>
    <t xml:space="preserve">"value" : 
        [
            </t>
  </si>
  <si>
    <t xml:space="preserve">
        ]
    </t>
  </si>
  <si>
    <t xml:space="preserve">"id": "property/diameter",
        </t>
  </si>
  <si>
    <t xml:space="preserve">"id": "property/bending radius",
        </t>
  </si>
  <si>
    <t xml:space="preserve">"id": "spacing/pattern spacing",
        </t>
  </si>
  <si>
    <t xml:space="preserve">"id": "cover thickness/on plane",
        </t>
  </si>
  <si>
    <t xml:space="preserve">"id": "cover thickness/from start plane",
        </t>
  </si>
  <si>
    <t xml:space="preserve">"id": "cover thickness/from end plane",
        </t>
  </si>
  <si>
    <t xml:space="preserve">"id": "start end part/length start",
        </t>
  </si>
  <si>
    <t xml:space="preserve">"id": "start end part/length end",
        </t>
  </si>
  <si>
    <t xml:space="preserve">"id": "offset/distance at start",
        </t>
  </si>
  <si>
    <t xml:space="preserve">"id": "offset/distance at end",
        </t>
  </si>
  <si>
    <t xml:space="preserve">"id": "rebar splice/type",
        </t>
  </si>
  <si>
    <t xml:space="preserve">"id": "rebar splice/bar length",
        </t>
  </si>
  <si>
    <t xml:space="preserve">"id": "rebar splice/alternate length",
        </t>
  </si>
  <si>
    <t xml:space="preserve">"id": "rebar splice/lap length",
        </t>
  </si>
  <si>
    <t xml:space="preserve">"id": "spacing/user spacing",
        </t>
  </si>
  <si>
    <t xml:space="preserve">"id": "on plane",
        </t>
  </si>
  <si>
    <t xml:space="preserve">"id": "offset/start spacing offset",
        </t>
  </si>
  <si>
    <t xml:space="preserve">"id": "offset/end spacing offset",
        </t>
  </si>
  <si>
    <t>Substitute "D"</t>
    <phoneticPr fontId="3" type="noConversion"/>
  </si>
  <si>
    <t>PUT</t>
    <phoneticPr fontId="3" type="noConversion"/>
  </si>
  <si>
    <t>[]</t>
    <phoneticPr fontId="3" type="noConversion"/>
  </si>
  <si>
    <t>/cim/file</t>
    <phoneticPr fontId="3" type="noConversion"/>
  </si>
  <si>
    <t>/cim/curvelibrary?key=1</t>
    <phoneticPr fontId="3" type="noConversion"/>
  </si>
  <si>
    <t>/cim/curvelibrary/UserParam</t>
    <phoneticPr fontId="3" type="noConversion"/>
  </si>
  <si>
    <t>/cim/curvelibrary/UserParam?apply=true</t>
    <phoneticPr fontId="3" type="noConversion"/>
  </si>
  <si>
    <t>/cim/curvelibrary/RebarTransProperties?key=~~~~&amp;apply=true</t>
    <phoneticPr fontId="3" type="noConversion"/>
  </si>
  <si>
    <t>/cim/curvelibrary/RebarIndependentLongProperties?key=~~~~&amp;apply=true</t>
    <phoneticPr fontId="3" type="noConversion"/>
  </si>
  <si>
    <t>server</t>
    <phoneticPr fontId="3" type="noConversion"/>
  </si>
  <si>
    <t>API Key</t>
    <phoneticPr fontId="3" type="noConversion"/>
  </si>
  <si>
    <t>Value(mm)</t>
    <phoneticPr fontId="3" type="noConversion"/>
  </si>
  <si>
    <t>A(mm)</t>
    <phoneticPr fontId="3" type="noConversion"/>
  </si>
  <si>
    <t xml:space="preserve">
    }</t>
    <phoneticPr fontId="3" type="noConversion"/>
  </si>
  <si>
    <t xml:space="preserve">
    },</t>
    <phoneticPr fontId="3" type="noConversion"/>
  </si>
  <si>
    <t>https://api-beta.midasit.com</t>
    <phoneticPr fontId="3" type="noConversion"/>
  </si>
  <si>
    <t>Lap Splice Length (일반)</t>
    <phoneticPr fontId="3" type="noConversion"/>
  </si>
  <si>
    <t>LS2</t>
    <phoneticPr fontId="3" type="noConversion"/>
  </si>
  <si>
    <t>https://api-beta.midasit.com/cim/curvelibrary/RebarTransProperties?key=21&amp;apply=true</t>
  </si>
  <si>
    <t>https://api-beta.midasit.com/cim/curvelibrary/RebarTransProperties?key=3&amp;apply=true</t>
  </si>
  <si>
    <t>https://api-beta.midasit.com/cim/curvelibrary/RebarTransProperties?key=4&amp;apply=true</t>
  </si>
  <si>
    <t>https://api-beta.midasit.com/cim/curvelibrary/RebarTransProperties?key=5&amp;apply=true</t>
  </si>
  <si>
    <t>https://api-beta.midasit.com/cim/curvelibrary/RebarTransProperties?key=25&amp;apply=true</t>
  </si>
  <si>
    <t>https://api-beta.midasit.com/cim/curvelibrary/RebarTransProperties?key=28&amp;apply=true</t>
  </si>
  <si>
    <t>https://api-beta.midasit.com/cim/curvelibrary/RebarTransProperties?key=2&amp;apply=true</t>
  </si>
  <si>
    <t>https://api-beta.midasit.com/cim/curvelibrary/RebarTransProperties?key=7&amp;apply=true</t>
  </si>
  <si>
    <t>https://api-beta.midasit.com/cim/curvelibrary/RebarTransProperties?key=1&amp;apply=true</t>
  </si>
  <si>
    <t>https://api-beta.midasit.com/cim/curvelibrary/RebarTransProperties?key=17&amp;apply=true</t>
  </si>
  <si>
    <t>https://api-beta.midasit.com/cim/curvelibrary/RebarTransProperties?key=18&amp;apply=true</t>
  </si>
  <si>
    <t>https://api-beta.midasit.com/cim/curvelibrary/RebarTransProperties?key=19&amp;apply=true</t>
  </si>
  <si>
    <t>https://api-beta.midasit.com/cim/curvelibrary/RebarTransProperties?key=20&amp;apply=true</t>
  </si>
  <si>
    <t>https://api-beta.midasit.com/cim/curvelibrary/RebarTransProperties?key=22&amp;apply=true</t>
  </si>
  <si>
    <t>https://api-beta.midasit.com/cim/curvelibrary/RebarTransProperties?key=13&amp;apply=true</t>
  </si>
  <si>
    <t>https://api-beta.midasit.com/cim/curvelibrary/RebarTransProperties?key=16&amp;apply=true</t>
  </si>
  <si>
    <t>https://api-beta.midasit.com/cim/curvelibrary/RebarTransProperties?key=23&amp;apply=true</t>
  </si>
  <si>
    <t>https://api-beta.midasit.com/cim/curvelibrary/RebarTransProperties?key=24&amp;apply=true</t>
  </si>
  <si>
    <t>https://api-beta.midasit.com/cim/curvelibrary/RebarTransProperties?key=6&amp;apply=true</t>
  </si>
  <si>
    <t>https://api-beta.midasit.com/cim/curvelibrary/RebarTransProperties?key=12&amp;apply=true</t>
  </si>
  <si>
    <t>https://api-beta.midasit.com/cim/curvelibrary/RebarTransProperties?key=14&amp;apply=true</t>
  </si>
  <si>
    <t>https://api-beta.midasit.com/cim/curvelibrary/RebarTransProperties?key=15&amp;apply=true</t>
  </si>
  <si>
    <t>https://api-beta.midasit.com/cim/curvelibrary/RebarIndependentLongProperties?key=8&amp;apply=true</t>
  </si>
  <si>
    <t>https://api-beta.midasit.com/cim/curvelibrary/RebarIndependentLongProperties?key=10&amp;apply=true</t>
  </si>
  <si>
    <t>https://api-beta.midasit.com/cim/curvelibrary/RebarIndependentLongProperties?key=9&amp;apply=true</t>
  </si>
  <si>
    <t>https://api-beta.midasit.com/cim/curvelibrary/RebarIndependentLongProperties?key=11&amp;apply=true</t>
  </si>
  <si>
    <t>https://api-beta.midasit.com/cim/curvelibrary/RebarIndependentLongProperties?key=26&amp;apply=true</t>
  </si>
  <si>
    <t>https://api-beta.midasit.com/cim/curvelibrary/RebarIndependentLongProperties?key=27&amp;apply=true</t>
  </si>
  <si>
    <t>https://api-beta.midasit.com/cim/curvelibrary/RebarIndependentLongProperties?key=29&amp;apply=true</t>
  </si>
  <si>
    <t>https://api-beta.midasit.com/cim/curvelibrary/RebarIndependentLongProperties?key=30&amp;apply=true</t>
  </si>
  <si>
    <t>API Key를 입력해주세요.</t>
    <phoneticPr fontId="3" type="noConversion"/>
  </si>
  <si>
    <t>GET</t>
    <phoneticPr fontId="3" type="noConversion"/>
  </si>
  <si>
    <t>https://api-beta.midasit.com/cim/curvelibrary/rebar</t>
    <phoneticPr fontId="3" type="noConversion"/>
  </si>
  <si>
    <t>C:\Users\lsb1109\OneDrive - MIDAS\바탕 화면\0713\0704\Drive\01.Project\2211 Box Culvert API 최종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</si>
</sst>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theme="2" tint="-9.9978637043366805E-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8"/>
      <color theme="0"/>
      <name val="맑은 고딕"/>
      <family val="3"/>
      <charset val="129"/>
      <scheme val="minor"/>
    </font>
    <font>
      <b/>
      <sz val="12"/>
      <color rgb="FF3B52FF"/>
      <name val="맑은 고딕"/>
      <family val="3"/>
      <charset val="129"/>
      <scheme val="minor"/>
    </font>
    <font>
      <b/>
      <sz val="11"/>
      <color rgb="FF3B52FF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AE16BA"/>
      <name val="맑은 고딕"/>
      <family val="3"/>
      <charset val="129"/>
      <scheme val="minor"/>
    </font>
    <font>
      <b/>
      <sz val="12"/>
      <color rgb="FFAE16BA"/>
      <name val="맑은 고딕"/>
      <family val="3"/>
      <charset val="129"/>
      <scheme val="minor"/>
    </font>
    <font>
      <b/>
      <sz val="24"/>
      <color theme="0"/>
      <name val="맑은 고딕"/>
      <family val="3"/>
      <charset val="129"/>
      <scheme val="minor"/>
    </font>
    <font>
      <b/>
      <sz val="24"/>
      <color rgb="FF74CCDE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6F7F8"/>
        <bgColor indexed="64"/>
      </patternFill>
    </fill>
    <fill>
      <patternFill patternType="solid">
        <fgColor rgb="FF06AFBC"/>
        <bgColor indexed="64"/>
      </patternFill>
    </fill>
    <fill>
      <patternFill patternType="solid">
        <fgColor rgb="FF74CC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6AFBC"/>
      </top>
      <bottom/>
      <diagonal/>
    </border>
    <border>
      <left/>
      <right/>
      <top/>
      <bottom style="medium">
        <color rgb="FF06AFBC"/>
      </bottom>
      <diagonal/>
    </border>
    <border>
      <left style="medium">
        <color rgb="FF06AFBC"/>
      </left>
      <right/>
      <top style="medium">
        <color rgb="FF06AFBC"/>
      </top>
      <bottom/>
      <diagonal/>
    </border>
    <border>
      <left/>
      <right/>
      <top style="medium">
        <color rgb="FF06AFBC"/>
      </top>
      <bottom/>
      <diagonal/>
    </border>
    <border>
      <left/>
      <right style="medium">
        <color rgb="FF06AFBC"/>
      </right>
      <top style="medium">
        <color rgb="FF06AFBC"/>
      </top>
      <bottom/>
      <diagonal/>
    </border>
    <border>
      <left style="medium">
        <color rgb="FF06AFBC"/>
      </left>
      <right/>
      <top/>
      <bottom/>
      <diagonal/>
    </border>
    <border>
      <left/>
      <right style="medium">
        <color rgb="FF06AFBC"/>
      </right>
      <top/>
      <bottom/>
      <diagonal/>
    </border>
    <border>
      <left style="medium">
        <color rgb="FF06AFBC"/>
      </left>
      <right/>
      <top/>
      <bottom style="medium">
        <color rgb="FF06AFBC"/>
      </bottom>
      <diagonal/>
    </border>
    <border>
      <left/>
      <right style="medium">
        <color rgb="FF06AFBC"/>
      </right>
      <top/>
      <bottom style="medium">
        <color rgb="FF06AFBC"/>
      </bottom>
      <diagonal/>
    </border>
    <border>
      <left/>
      <right/>
      <top style="thin">
        <color rgb="FFE6F7F8"/>
      </top>
      <bottom/>
      <diagonal/>
    </border>
    <border>
      <left/>
      <right style="medium">
        <color rgb="FF06AFBC"/>
      </right>
      <top style="thin">
        <color rgb="FFE6F7F8"/>
      </top>
      <bottom/>
      <diagonal/>
    </border>
    <border>
      <left/>
      <right/>
      <top style="thin">
        <color rgb="FFE6F7F8"/>
      </top>
      <bottom style="medium">
        <color rgb="FF06AFBC"/>
      </bottom>
      <diagonal/>
    </border>
    <border>
      <left/>
      <right style="medium">
        <color rgb="FF06AFBC"/>
      </right>
      <top style="thin">
        <color rgb="FFE6F7F8"/>
      </top>
      <bottom style="medium">
        <color rgb="FF06AFBC"/>
      </bottom>
      <diagonal/>
    </border>
    <border>
      <left/>
      <right style="thick">
        <color rgb="FF3700C0"/>
      </right>
      <top/>
      <bottom/>
      <diagonal/>
    </border>
    <border>
      <left/>
      <right/>
      <top style="thick">
        <color rgb="FF3700C0"/>
      </top>
      <bottom/>
      <diagonal/>
    </border>
    <border>
      <left/>
      <right style="thick">
        <color rgb="FF3700C0"/>
      </right>
      <top style="thick">
        <color rgb="FF3700C0"/>
      </top>
      <bottom/>
      <diagonal/>
    </border>
    <border>
      <left style="thick">
        <color rgb="FF3700C0"/>
      </left>
      <right/>
      <top style="thick">
        <color rgb="FF3700C0"/>
      </top>
      <bottom/>
      <diagonal/>
    </border>
    <border>
      <left style="thick">
        <color rgb="FF3700C0"/>
      </left>
      <right/>
      <top/>
      <bottom/>
      <diagonal/>
    </border>
    <border>
      <left style="thick">
        <color rgb="FF3700C0"/>
      </left>
      <right/>
      <top/>
      <bottom style="thick">
        <color rgb="FF3700C0"/>
      </bottom>
      <diagonal/>
    </border>
    <border>
      <left/>
      <right/>
      <top/>
      <bottom style="thick">
        <color rgb="FF3700C0"/>
      </bottom>
      <diagonal/>
    </border>
    <border>
      <left/>
      <right style="thick">
        <color rgb="FF3700C0"/>
      </right>
      <top/>
      <bottom style="thick">
        <color rgb="FF370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thin">
        <color rgb="FF06AFBC"/>
      </top>
      <bottom style="thin">
        <color rgb="FF06AFBC"/>
      </bottom>
      <diagonal/>
    </border>
    <border>
      <left/>
      <right/>
      <top/>
      <bottom style="thin">
        <color rgb="FF06AFBC"/>
      </bottom>
      <diagonal/>
    </border>
    <border>
      <left/>
      <right/>
      <top style="medium">
        <color rgb="FF06AFBC"/>
      </top>
      <bottom style="thin">
        <color rgb="FF06AFBC"/>
      </bottom>
      <diagonal/>
    </border>
    <border>
      <left/>
      <right style="thin">
        <color rgb="FF06AFBC"/>
      </right>
      <top style="medium">
        <color rgb="FF06AFBC"/>
      </top>
      <bottom style="double">
        <color rgb="FF06AFBC"/>
      </bottom>
      <diagonal/>
    </border>
    <border>
      <left style="thin">
        <color rgb="FF06AFBC"/>
      </left>
      <right style="thin">
        <color rgb="FF06AFBC"/>
      </right>
      <top style="medium">
        <color rgb="FF06AFBC"/>
      </top>
      <bottom style="double">
        <color rgb="FF06AFBC"/>
      </bottom>
      <diagonal/>
    </border>
    <border>
      <left style="thin">
        <color rgb="FF06AFBC"/>
      </left>
      <right/>
      <top style="medium">
        <color rgb="FF06AFBC"/>
      </top>
      <bottom style="double">
        <color rgb="FF06AFBC"/>
      </bottom>
      <diagonal/>
    </border>
    <border>
      <left style="thick">
        <color rgb="FF3B52FF"/>
      </left>
      <right/>
      <top style="thick">
        <color rgb="FF3B52FF"/>
      </top>
      <bottom/>
      <diagonal/>
    </border>
    <border>
      <left/>
      <right/>
      <top style="thick">
        <color rgb="FF3B52FF"/>
      </top>
      <bottom/>
      <diagonal/>
    </border>
    <border>
      <left/>
      <right style="thick">
        <color rgb="FF3B52FF"/>
      </right>
      <top style="thick">
        <color rgb="FF3B52FF"/>
      </top>
      <bottom/>
      <diagonal/>
    </border>
    <border>
      <left style="thick">
        <color rgb="FF3B52FF"/>
      </left>
      <right/>
      <top/>
      <bottom/>
      <diagonal/>
    </border>
    <border>
      <left/>
      <right style="thick">
        <color rgb="FF3B52FF"/>
      </right>
      <top/>
      <bottom/>
      <diagonal/>
    </border>
    <border>
      <left style="thick">
        <color rgb="FF3B52FF"/>
      </left>
      <right/>
      <top/>
      <bottom style="thick">
        <color rgb="FF3B52FF"/>
      </bottom>
      <diagonal/>
    </border>
    <border>
      <left/>
      <right/>
      <top/>
      <bottom style="thick">
        <color rgb="FF3B52FF"/>
      </bottom>
      <diagonal/>
    </border>
    <border>
      <left/>
      <right style="thick">
        <color rgb="FF3B52FF"/>
      </right>
      <top/>
      <bottom style="thick">
        <color rgb="FF3B52FF"/>
      </bottom>
      <diagonal/>
    </border>
    <border>
      <left/>
      <right/>
      <top style="medium">
        <color rgb="FF06AFBC"/>
      </top>
      <bottom style="medium">
        <color rgb="FF06AFBC"/>
      </bottom>
      <diagonal/>
    </border>
    <border>
      <left/>
      <right/>
      <top style="thin">
        <color rgb="FFE6F7F8"/>
      </top>
      <bottom style="thin">
        <color rgb="FFE6F7F8"/>
      </bottom>
      <diagonal/>
    </border>
    <border>
      <left/>
      <right/>
      <top style="thin">
        <color rgb="FF06AFBC"/>
      </top>
      <bottom style="medium">
        <color rgb="FF06AFBC"/>
      </bottom>
      <diagonal/>
    </border>
    <border>
      <left/>
      <right style="medium">
        <color rgb="FF06AFBC"/>
      </right>
      <top style="thin">
        <color rgb="FFE6F7F8"/>
      </top>
      <bottom style="thin">
        <color rgb="FFE6F7F8"/>
      </bottom>
      <diagonal/>
    </border>
    <border>
      <left/>
      <right/>
      <top style="thick">
        <color rgb="FF3B52FF"/>
      </top>
      <bottom style="medium">
        <color rgb="FF06AFBC"/>
      </bottom>
      <diagonal/>
    </border>
  </borders>
  <cellStyleXfs count="1">
    <xf numFmtId="0" fontId="0" fillId="0" borderId="0">
      <alignment vertical="center"/>
    </xf>
  </cellStyleXfs>
  <cellXfs count="24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7" fillId="0" borderId="1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Border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>
      <alignment vertical="center"/>
    </xf>
    <xf numFmtId="0" fontId="7" fillId="0" borderId="0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3" borderId="0" xfId="0" applyFill="1">
      <alignment vertical="center"/>
    </xf>
    <xf numFmtId="0" fontId="7" fillId="3" borderId="9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0" xfId="0" applyFont="1">
      <alignment vertical="center"/>
    </xf>
    <xf numFmtId="0" fontId="6" fillId="0" borderId="0" xfId="0" applyFont="1" applyBorder="1">
      <alignment vertical="center"/>
    </xf>
    <xf numFmtId="0" fontId="6" fillId="0" borderId="2" xfId="0" applyFont="1" applyBorder="1">
      <alignment vertical="center"/>
    </xf>
    <xf numFmtId="0" fontId="4" fillId="0" borderId="0" xfId="0" applyFont="1" applyBorder="1" applyAlignment="1">
      <alignment vertical="center" wrapText="1"/>
    </xf>
    <xf numFmtId="0" fontId="1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6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left" vertical="center"/>
    </xf>
    <xf numFmtId="0" fontId="2" fillId="0" borderId="0" xfId="0" applyFont="1" applyBorder="1">
      <alignment vertical="center"/>
    </xf>
    <xf numFmtId="0" fontId="8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6" fillId="0" borderId="0" xfId="0" applyFont="1" applyBorder="1" applyAlignment="1">
      <alignment horizontal="center" vertical="center"/>
    </xf>
    <xf numFmtId="0" fontId="0" fillId="4" borderId="0" xfId="0" applyFont="1" applyFill="1" applyBorder="1">
      <alignment vertical="center"/>
    </xf>
    <xf numFmtId="0" fontId="6" fillId="4" borderId="0" xfId="0" applyFont="1" applyFill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12" fillId="0" borderId="0" xfId="0" applyFont="1" applyBorder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>
      <alignment vertical="center"/>
    </xf>
    <xf numFmtId="0" fontId="12" fillId="0" borderId="0" xfId="0" applyFo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4" fillId="4" borderId="0" xfId="0" applyFont="1" applyFill="1" applyBorder="1">
      <alignment vertical="center"/>
    </xf>
    <xf numFmtId="0" fontId="8" fillId="0" borderId="0" xfId="0" applyFont="1" applyFill="1" applyBorder="1">
      <alignment vertical="center"/>
    </xf>
    <xf numFmtId="0" fontId="10" fillId="0" borderId="0" xfId="0" applyFont="1" applyBorder="1">
      <alignment vertical="center"/>
    </xf>
    <xf numFmtId="0" fontId="6" fillId="0" borderId="0" xfId="0" applyFont="1" applyBorder="1" applyAlignment="1">
      <alignment vertical="center"/>
    </xf>
    <xf numFmtId="0" fontId="0" fillId="4" borderId="0" xfId="0" quotePrefix="1" applyFont="1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0" fillId="2" borderId="0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0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0" borderId="10" xfId="0" applyFont="1" applyFill="1" applyBorder="1">
      <alignment vertical="center"/>
    </xf>
    <xf numFmtId="0" fontId="5" fillId="0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2" xfId="0" applyFont="1" applyBorder="1">
      <alignment vertical="center"/>
    </xf>
    <xf numFmtId="0" fontId="2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5" borderId="13" xfId="0" applyFill="1" applyBorder="1">
      <alignment vertical="center"/>
    </xf>
    <xf numFmtId="0" fontId="0" fillId="5" borderId="16" xfId="0" applyFill="1" applyBorder="1">
      <alignment vertical="center"/>
    </xf>
    <xf numFmtId="0" fontId="2" fillId="5" borderId="18" xfId="0" applyFont="1" applyFill="1" applyBorder="1">
      <alignment vertical="center"/>
    </xf>
    <xf numFmtId="0" fontId="0" fillId="5" borderId="19" xfId="0" applyFill="1" applyBorder="1">
      <alignment vertical="center"/>
    </xf>
    <xf numFmtId="0" fontId="0" fillId="5" borderId="18" xfId="0" applyFill="1" applyBorder="1">
      <alignment vertical="center"/>
    </xf>
    <xf numFmtId="0" fontId="0" fillId="5" borderId="20" xfId="0" applyFill="1" applyBorder="1">
      <alignment vertical="center"/>
    </xf>
    <xf numFmtId="0" fontId="0" fillId="5" borderId="14" xfId="0" applyFill="1" applyBorder="1">
      <alignment vertical="center"/>
    </xf>
    <xf numFmtId="0" fontId="0" fillId="5" borderId="21" xfId="0" applyFill="1" applyBorder="1">
      <alignment vertical="center"/>
    </xf>
    <xf numFmtId="0" fontId="0" fillId="6" borderId="0" xfId="0" applyFill="1" applyBorder="1">
      <alignment vertical="center"/>
    </xf>
    <xf numFmtId="0" fontId="2" fillId="6" borderId="16" xfId="0" applyFont="1" applyFill="1" applyBorder="1">
      <alignment vertical="center"/>
    </xf>
    <xf numFmtId="0" fontId="0" fillId="6" borderId="16" xfId="0" applyFill="1" applyBorder="1">
      <alignment vertical="center"/>
    </xf>
    <xf numFmtId="0" fontId="0" fillId="6" borderId="17" xfId="0" applyFill="1" applyBorder="1">
      <alignment vertical="center"/>
    </xf>
    <xf numFmtId="0" fontId="2" fillId="6" borderId="14" xfId="0" applyFont="1" applyFill="1" applyBorder="1">
      <alignment vertical="center"/>
    </xf>
    <xf numFmtId="0" fontId="0" fillId="6" borderId="14" xfId="0" applyFill="1" applyBorder="1">
      <alignment vertical="center"/>
    </xf>
    <xf numFmtId="0" fontId="0" fillId="5" borderId="16" xfId="0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9" fillId="5" borderId="16" xfId="0" applyFont="1" applyFill="1" applyBorder="1" applyAlignment="1" applyProtection="1">
      <alignment horizontal="right" vertical="center"/>
      <protection locked="0"/>
    </xf>
    <xf numFmtId="0" fontId="9" fillId="5" borderId="13" xfId="0" applyFont="1" applyFill="1" applyBorder="1" applyAlignment="1" applyProtection="1">
      <alignment horizontal="right" vertical="center"/>
      <protection locked="0"/>
    </xf>
    <xf numFmtId="0" fontId="0" fillId="5" borderId="13" xfId="0" applyFill="1" applyBorder="1" applyAlignment="1">
      <alignment horizontal="center" vertical="center"/>
    </xf>
    <xf numFmtId="0" fontId="14" fillId="6" borderId="22" xfId="0" applyFont="1" applyFill="1" applyBorder="1">
      <alignment vertical="center"/>
    </xf>
    <xf numFmtId="0" fontId="2" fillId="6" borderId="22" xfId="0" applyFont="1" applyFill="1" applyBorder="1">
      <alignment vertical="center"/>
    </xf>
    <xf numFmtId="0" fontId="13" fillId="6" borderId="22" xfId="0" applyFont="1" applyFill="1" applyBorder="1">
      <alignment vertical="center"/>
    </xf>
    <xf numFmtId="0" fontId="0" fillId="6" borderId="22" xfId="0" applyFill="1" applyBorder="1">
      <alignment vertical="center"/>
    </xf>
    <xf numFmtId="0" fontId="15" fillId="6" borderId="22" xfId="0" applyFont="1" applyFill="1" applyBorder="1">
      <alignment vertical="center"/>
    </xf>
    <xf numFmtId="0" fontId="8" fillId="6" borderId="22" xfId="0" applyFont="1" applyFill="1" applyBorder="1">
      <alignment vertical="center"/>
    </xf>
    <xf numFmtId="0" fontId="0" fillId="6" borderId="23" xfId="0" applyFill="1" applyBorder="1">
      <alignment vertical="center"/>
    </xf>
    <xf numFmtId="0" fontId="0" fillId="6" borderId="24" xfId="0" applyFill="1" applyBorder="1">
      <alignment vertical="center"/>
    </xf>
    <xf numFmtId="0" fontId="0" fillId="6" borderId="25" xfId="0" applyFill="1" applyBorder="1">
      <alignment vertical="center"/>
    </xf>
    <xf numFmtId="0" fontId="0" fillId="0" borderId="26" xfId="0" applyBorder="1">
      <alignment vertical="center"/>
    </xf>
    <xf numFmtId="0" fontId="2" fillId="0" borderId="27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2" fillId="0" borderId="29" xfId="0" applyFont="1" applyBorder="1">
      <alignment vertical="center"/>
    </xf>
    <xf numFmtId="0" fontId="2" fillId="0" borderId="30" xfId="0" applyFont="1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1" fillId="0" borderId="32" xfId="0" applyFont="1" applyBorder="1">
      <alignment vertical="center"/>
    </xf>
    <xf numFmtId="0" fontId="0" fillId="0" borderId="33" xfId="0" applyBorder="1">
      <alignment vertical="center"/>
    </xf>
    <xf numFmtId="0" fontId="0" fillId="0" borderId="16" xfId="0" applyBorder="1">
      <alignment vertical="center"/>
    </xf>
    <xf numFmtId="0" fontId="1" fillId="0" borderId="16" xfId="0" applyFont="1" applyBorder="1">
      <alignment vertical="center"/>
    </xf>
    <xf numFmtId="0" fontId="12" fillId="0" borderId="34" xfId="0" applyFont="1" applyBorder="1" applyAlignment="1">
      <alignment horizontal="center" vertical="center"/>
    </xf>
    <xf numFmtId="0" fontId="12" fillId="0" borderId="34" xfId="0" applyFont="1" applyFill="1" applyBorder="1" applyAlignment="1">
      <alignment horizontal="center" vertical="center"/>
    </xf>
    <xf numFmtId="0" fontId="12" fillId="0" borderId="34" xfId="0" applyFont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17" fillId="6" borderId="22" xfId="0" applyFont="1" applyFill="1" applyBorder="1">
      <alignment vertical="center"/>
    </xf>
    <xf numFmtId="0" fontId="0" fillId="5" borderId="0" xfId="0" applyFill="1" applyBorder="1" applyAlignment="1">
      <alignment horizontal="center" vertical="center"/>
    </xf>
    <xf numFmtId="0" fontId="9" fillId="5" borderId="41" xfId="0" applyFont="1" applyFill="1" applyBorder="1" applyAlignment="1" applyProtection="1">
      <alignment horizontal="center" vertical="center"/>
      <protection locked="0"/>
    </xf>
    <xf numFmtId="0" fontId="0" fillId="5" borderId="41" xfId="0" applyFill="1" applyBorder="1">
      <alignment vertical="center"/>
    </xf>
    <xf numFmtId="0" fontId="0" fillId="5" borderId="42" xfId="0" applyFill="1" applyBorder="1">
      <alignment vertical="center"/>
    </xf>
    <xf numFmtId="0" fontId="9" fillId="5" borderId="42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  <protection locked="0"/>
    </xf>
    <xf numFmtId="0" fontId="18" fillId="5" borderId="41" xfId="0" applyFont="1" applyFill="1" applyBorder="1" applyAlignment="1" applyProtection="1">
      <alignment horizontal="center" vertical="center"/>
      <protection locked="0"/>
    </xf>
    <xf numFmtId="0" fontId="11" fillId="5" borderId="41" xfId="0" applyFont="1" applyFill="1" applyBorder="1" applyAlignment="1" applyProtection="1">
      <alignment horizontal="center" vertical="center"/>
    </xf>
    <xf numFmtId="0" fontId="6" fillId="5" borderId="41" xfId="0" applyFont="1" applyFill="1" applyBorder="1">
      <alignment vertical="center"/>
    </xf>
    <xf numFmtId="0" fontId="6" fillId="5" borderId="13" xfId="0" applyFont="1" applyFill="1" applyBorder="1">
      <alignment vertical="center"/>
    </xf>
    <xf numFmtId="0" fontId="0" fillId="5" borderId="43" xfId="0" applyFill="1" applyBorder="1">
      <alignment vertical="center"/>
    </xf>
    <xf numFmtId="0" fontId="18" fillId="5" borderId="43" xfId="0" applyFont="1" applyFill="1" applyBorder="1" applyAlignment="1" applyProtection="1">
      <alignment horizontal="center" vertical="center"/>
      <protection locked="0"/>
    </xf>
    <xf numFmtId="0" fontId="18" fillId="5" borderId="13" xfId="0" applyFont="1" applyFill="1" applyBorder="1" applyAlignment="1" applyProtection="1">
      <alignment horizontal="center" vertical="center"/>
      <protection locked="0"/>
    </xf>
    <xf numFmtId="0" fontId="9" fillId="5" borderId="4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</xf>
    <xf numFmtId="0" fontId="0" fillId="0" borderId="0" xfId="0" applyBorder="1" applyAlignment="1">
      <alignment vertical="center"/>
    </xf>
    <xf numFmtId="0" fontId="19" fillId="5" borderId="0" xfId="0" applyFont="1" applyFill="1" applyBorder="1">
      <alignment vertical="center"/>
    </xf>
    <xf numFmtId="0" fontId="2" fillId="0" borderId="47" xfId="0" applyFont="1" applyBorder="1">
      <alignment vertical="center"/>
    </xf>
    <xf numFmtId="0" fontId="2" fillId="0" borderId="48" xfId="0" applyFont="1" applyBorder="1">
      <alignment vertical="center"/>
    </xf>
    <xf numFmtId="0" fontId="0" fillId="0" borderId="48" xfId="0" applyBorder="1">
      <alignment vertical="center"/>
    </xf>
    <xf numFmtId="0" fontId="0" fillId="0" borderId="49" xfId="0" applyBorder="1">
      <alignment vertical="center"/>
    </xf>
    <xf numFmtId="0" fontId="2" fillId="0" borderId="50" xfId="0" applyFont="1" applyBorder="1">
      <alignment vertical="center"/>
    </xf>
    <xf numFmtId="0" fontId="0" fillId="0" borderId="51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 applyAlignment="1">
      <alignment vertical="center"/>
    </xf>
    <xf numFmtId="0" fontId="0" fillId="0" borderId="52" xfId="0" applyBorder="1">
      <alignment vertical="center"/>
    </xf>
    <xf numFmtId="0" fontId="0" fillId="0" borderId="53" xfId="0" applyFill="1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1" fillId="5" borderId="41" xfId="0" applyFont="1" applyFill="1" applyBorder="1">
      <alignment vertical="center"/>
    </xf>
    <xf numFmtId="0" fontId="1" fillId="5" borderId="43" xfId="0" applyFont="1" applyFill="1" applyBorder="1">
      <alignment vertical="center"/>
    </xf>
    <xf numFmtId="0" fontId="1" fillId="5" borderId="16" xfId="0" applyFont="1" applyFill="1" applyBorder="1">
      <alignment vertical="center"/>
    </xf>
    <xf numFmtId="0" fontId="20" fillId="5" borderId="43" xfId="0" applyFont="1" applyFill="1" applyBorder="1" applyAlignment="1" applyProtection="1">
      <alignment horizontal="center" vertical="center"/>
      <protection locked="0"/>
    </xf>
    <xf numFmtId="0" fontId="21" fillId="6" borderId="22" xfId="0" applyFont="1" applyFill="1" applyBorder="1">
      <alignment vertical="center"/>
    </xf>
    <xf numFmtId="0" fontId="1" fillId="0" borderId="48" xfId="0" applyFont="1" applyBorder="1">
      <alignment vertical="center"/>
    </xf>
    <xf numFmtId="0" fontId="1" fillId="0" borderId="53" xfId="0" applyFont="1" applyBorder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0" xfId="0" applyFont="1" applyFill="1" applyBorder="1" applyAlignment="1">
      <alignment vertical="center"/>
    </xf>
    <xf numFmtId="0" fontId="0" fillId="0" borderId="55" xfId="0" applyBorder="1">
      <alignment vertical="center"/>
    </xf>
    <xf numFmtId="0" fontId="0" fillId="5" borderId="42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0" borderId="14" xfId="0" applyBorder="1">
      <alignment vertical="center"/>
    </xf>
    <xf numFmtId="0" fontId="1" fillId="0" borderId="14" xfId="0" applyFont="1" applyBorder="1">
      <alignment vertical="center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8" fillId="6" borderId="56" xfId="0" applyFont="1" applyFill="1" applyBorder="1">
      <alignment vertical="center"/>
    </xf>
    <xf numFmtId="0" fontId="13" fillId="6" borderId="56" xfId="0" applyFont="1" applyFill="1" applyBorder="1">
      <alignment vertical="center"/>
    </xf>
    <xf numFmtId="0" fontId="2" fillId="6" borderId="56" xfId="0" applyFont="1" applyFill="1" applyBorder="1">
      <alignment vertical="center"/>
    </xf>
    <xf numFmtId="0" fontId="0" fillId="6" borderId="56" xfId="0" applyFill="1" applyBorder="1">
      <alignment vertical="center"/>
    </xf>
    <xf numFmtId="0" fontId="17" fillId="6" borderId="56" xfId="0" applyFont="1" applyFill="1" applyBorder="1">
      <alignment vertical="center"/>
    </xf>
    <xf numFmtId="0" fontId="22" fillId="7" borderId="18" xfId="0" applyFont="1" applyFill="1" applyBorder="1" applyAlignment="1">
      <alignment vertical="center"/>
    </xf>
    <xf numFmtId="0" fontId="22" fillId="7" borderId="0" xfId="0" applyFont="1" applyFill="1" applyBorder="1" applyAlignment="1">
      <alignment vertical="center"/>
    </xf>
    <xf numFmtId="0" fontId="22" fillId="7" borderId="16" xfId="0" applyFont="1" applyFill="1" applyBorder="1" applyAlignment="1">
      <alignment vertical="center"/>
    </xf>
    <xf numFmtId="0" fontId="22" fillId="7" borderId="19" xfId="0" applyFont="1" applyFill="1" applyBorder="1" applyAlignment="1">
      <alignment vertical="center"/>
    </xf>
    <xf numFmtId="0" fontId="22" fillId="7" borderId="20" xfId="0" applyFont="1" applyFill="1" applyBorder="1" applyAlignment="1">
      <alignment vertical="center"/>
    </xf>
    <xf numFmtId="0" fontId="22" fillId="7" borderId="14" xfId="0" applyFont="1" applyFill="1" applyBorder="1" applyAlignment="1">
      <alignment vertical="center"/>
    </xf>
    <xf numFmtId="0" fontId="22" fillId="7" borderId="21" xfId="0" applyFont="1" applyFill="1" applyBorder="1" applyAlignment="1">
      <alignment vertical="center"/>
    </xf>
    <xf numFmtId="0" fontId="22" fillId="7" borderId="15" xfId="0" applyFont="1" applyFill="1" applyBorder="1" applyAlignment="1">
      <alignment vertical="center"/>
    </xf>
    <xf numFmtId="0" fontId="22" fillId="7" borderId="17" xfId="0" applyFont="1" applyFill="1" applyBorder="1" applyAlignment="1">
      <alignment vertical="center"/>
    </xf>
    <xf numFmtId="0" fontId="2" fillId="7" borderId="35" xfId="0" applyFont="1" applyFill="1" applyBorder="1" applyProtection="1">
      <alignment vertical="center"/>
    </xf>
    <xf numFmtId="0" fontId="13" fillId="7" borderId="36" xfId="0" applyFont="1" applyFill="1" applyBorder="1" applyProtection="1">
      <alignment vertical="center"/>
    </xf>
    <xf numFmtId="0" fontId="0" fillId="7" borderId="36" xfId="0" applyFill="1" applyBorder="1" applyProtection="1">
      <alignment vertical="center"/>
    </xf>
    <xf numFmtId="0" fontId="0" fillId="7" borderId="37" xfId="0" applyFill="1" applyBorder="1" applyProtection="1">
      <alignment vertical="center"/>
    </xf>
    <xf numFmtId="0" fontId="2" fillId="7" borderId="38" xfId="0" applyFont="1" applyFill="1" applyBorder="1" applyProtection="1">
      <alignment vertical="center"/>
    </xf>
    <xf numFmtId="0" fontId="13" fillId="7" borderId="39" xfId="0" applyFont="1" applyFill="1" applyBorder="1" applyProtection="1">
      <alignment vertical="center"/>
    </xf>
    <xf numFmtId="0" fontId="0" fillId="7" borderId="39" xfId="0" applyFill="1" applyBorder="1" applyProtection="1">
      <alignment vertical="center"/>
    </xf>
    <xf numFmtId="0" fontId="0" fillId="7" borderId="40" xfId="0" applyFill="1" applyBorder="1" applyProtection="1">
      <alignment vertical="center"/>
    </xf>
    <xf numFmtId="0" fontId="0" fillId="5" borderId="57" xfId="0" applyFill="1" applyBorder="1">
      <alignment vertical="center"/>
    </xf>
    <xf numFmtId="0" fontId="18" fillId="5" borderId="57" xfId="0" applyFont="1" applyFill="1" applyBorder="1" applyAlignment="1" applyProtection="1">
      <alignment horizontal="center" vertical="center"/>
      <protection locked="0"/>
    </xf>
    <xf numFmtId="0" fontId="9" fillId="5" borderId="57" xfId="0" applyFont="1" applyFill="1" applyBorder="1" applyAlignment="1" applyProtection="1">
      <alignment horizontal="center" vertical="center"/>
      <protection locked="0"/>
    </xf>
    <xf numFmtId="0" fontId="18" fillId="5" borderId="42" xfId="0" applyFont="1" applyFill="1" applyBorder="1" applyAlignment="1" applyProtection="1">
      <alignment horizontal="center" vertical="center"/>
      <protection locked="0"/>
    </xf>
    <xf numFmtId="0" fontId="0" fillId="5" borderId="57" xfId="0" applyFill="1" applyBorder="1" applyAlignment="1">
      <alignment horizontal="center" vertical="center"/>
    </xf>
    <xf numFmtId="0" fontId="20" fillId="5" borderId="57" xfId="0" applyFont="1" applyFill="1" applyBorder="1" applyAlignment="1" applyProtection="1">
      <alignment horizontal="center" vertical="center"/>
      <protection locked="0"/>
    </xf>
    <xf numFmtId="0" fontId="1" fillId="5" borderId="57" xfId="0" applyFont="1" applyFill="1" applyBorder="1">
      <alignment vertical="center"/>
    </xf>
    <xf numFmtId="0" fontId="16" fillId="6" borderId="15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0" fillId="6" borderId="58" xfId="0" applyFill="1" applyBorder="1">
      <alignment vertical="center"/>
    </xf>
    <xf numFmtId="0" fontId="16" fillId="6" borderId="20" xfId="0" applyFont="1" applyFill="1" applyBorder="1" applyAlignment="1">
      <alignment vertical="center"/>
    </xf>
    <xf numFmtId="0" fontId="16" fillId="6" borderId="14" xfId="0" applyFont="1" applyFill="1" applyBorder="1" applyAlignment="1">
      <alignment vertical="center"/>
    </xf>
    <xf numFmtId="0" fontId="0" fillId="6" borderId="21" xfId="0" applyFill="1" applyBorder="1">
      <alignment vertical="center"/>
    </xf>
    <xf numFmtId="0" fontId="2" fillId="8" borderId="0" xfId="0" applyFont="1" applyFill="1" applyBorder="1">
      <alignment vertical="center"/>
    </xf>
    <xf numFmtId="0" fontId="8" fillId="8" borderId="0" xfId="0" applyFont="1" applyFill="1" applyBorder="1">
      <alignment vertical="center"/>
    </xf>
    <xf numFmtId="0" fontId="0" fillId="6" borderId="15" xfId="0" applyFill="1" applyBorder="1">
      <alignment vertical="center"/>
    </xf>
    <xf numFmtId="0" fontId="0" fillId="6" borderId="20" xfId="0" applyFill="1" applyBorder="1">
      <alignment vertical="center"/>
    </xf>
    <xf numFmtId="0" fontId="22" fillId="0" borderId="0" xfId="0" applyFont="1" applyFill="1" applyBorder="1" applyAlignment="1">
      <alignment vertical="center"/>
    </xf>
    <xf numFmtId="0" fontId="8" fillId="0" borderId="0" xfId="0" applyFont="1" applyFill="1" applyBorder="1" applyProtection="1">
      <alignment vertical="center"/>
      <protection locked="0" hidden="1"/>
    </xf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4" fillId="0" borderId="0" xfId="0" applyFont="1" applyFill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9" xfId="0" applyBorder="1">
      <alignment vertical="center"/>
    </xf>
    <xf numFmtId="0" fontId="5" fillId="0" borderId="2" xfId="0" applyFont="1" applyBorder="1" applyProtection="1">
      <alignment vertical="center"/>
      <protection locked="0"/>
    </xf>
    <xf numFmtId="0" fontId="16" fillId="6" borderId="0" xfId="0" applyFont="1" applyFill="1" applyBorder="1" applyAlignment="1">
      <alignment horizontal="center" vertical="center"/>
    </xf>
    <xf numFmtId="0" fontId="9" fillId="5" borderId="14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2" fillId="7" borderId="16" xfId="0" applyFont="1" applyFill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0" fontId="22" fillId="7" borderId="14" xfId="0" applyFont="1" applyFill="1" applyBorder="1" applyAlignment="1">
      <alignment horizontal="center" vertical="center"/>
    </xf>
    <xf numFmtId="0" fontId="13" fillId="7" borderId="35" xfId="0" applyFont="1" applyFill="1" applyBorder="1" applyAlignment="1" applyProtection="1">
      <alignment horizontal="center" vertical="center"/>
    </xf>
    <xf numFmtId="0" fontId="13" fillId="7" borderId="36" xfId="0" applyFont="1" applyFill="1" applyBorder="1" applyAlignment="1" applyProtection="1">
      <alignment horizontal="center" vertical="center"/>
    </xf>
    <xf numFmtId="0" fontId="13" fillId="7" borderId="37" xfId="0" applyFont="1" applyFill="1" applyBorder="1" applyAlignment="1" applyProtection="1">
      <alignment horizontal="center" vertical="center"/>
    </xf>
    <xf numFmtId="0" fontId="13" fillId="7" borderId="38" xfId="0" applyFont="1" applyFill="1" applyBorder="1" applyAlignment="1" applyProtection="1">
      <alignment horizontal="center" vertical="center"/>
    </xf>
    <xf numFmtId="0" fontId="13" fillId="7" borderId="39" xfId="0" applyFont="1" applyFill="1" applyBorder="1" applyAlignment="1" applyProtection="1">
      <alignment horizontal="center" vertical="center"/>
    </xf>
    <xf numFmtId="0" fontId="13" fillId="7" borderId="40" xfId="0" applyFont="1" applyFill="1" applyBorder="1" applyAlignment="1" applyProtection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9" borderId="0" xfId="0" applyFill="1">
      <alignment vertical="center"/>
    </xf>
  </cellXfs>
  <cellStyles count="1">
    <cellStyle name="표준" xfId="0" builtinId="0"/>
  </cellStyles>
  <dxfs count="1">
    <dxf>
      <font>
        <color rgb="FFE6F7F8"/>
      </font>
    </dxf>
  </dxfs>
  <tableStyles count="0" defaultTableStyle="TableStyleMedium2" defaultPivotStyle="PivotStyleLight16"/>
  <colors>
    <mruColors>
      <color rgb="FFE6F7F8"/>
      <color rgb="FF74CCDE"/>
      <color rgb="FF06AFBC"/>
      <color rgb="FF73C0DB"/>
      <color rgb="FF91CEE3"/>
      <color rgb="FFAE16BA"/>
      <color rgb="FF52DDE0"/>
      <color rgb="FF66C7CC"/>
      <color rgb="FF50CDDE"/>
      <color rgb="FF8DE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$AB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fmlaLink="$AB$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4</xdr:row>
      <xdr:rowOff>0</xdr:rowOff>
    </xdr:from>
    <xdr:to>
      <xdr:col>24</xdr:col>
      <xdr:colOff>0</xdr:colOff>
      <xdr:row>7</xdr:row>
      <xdr:rowOff>0</xdr:rowOff>
    </xdr:to>
    <xdr:sp macro="[0]!Run_API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696325" y="1028700"/>
          <a:ext cx="3371850" cy="657225"/>
        </a:xfrm>
        <a:prstGeom prst="bevel">
          <a:avLst>
            <a:gd name="adj" fmla="val 8152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 baseline="0">
              <a:latin typeface="+mn-ea"/>
              <a:ea typeface="+mn-ea"/>
            </a:rPr>
            <a:t>CIM </a:t>
          </a:r>
          <a:r>
            <a:rPr lang="ko-KR" altLang="en-US" sz="1400" b="1" baseline="0">
              <a:latin typeface="+mn-ea"/>
              <a:ea typeface="+mn-ea"/>
            </a:rPr>
            <a:t>파일</a:t>
          </a:r>
          <a:r>
            <a:rPr lang="en-US" altLang="ko-KR" sz="1400" b="1" baseline="0">
              <a:latin typeface="+mn-ea"/>
              <a:ea typeface="+mn-ea"/>
            </a:rPr>
            <a:t> </a:t>
          </a:r>
          <a:r>
            <a:rPr lang="ko-KR" altLang="en-US" sz="1400" b="1" baseline="0">
              <a:latin typeface="+mn-ea"/>
              <a:ea typeface="+mn-ea"/>
            </a:rPr>
            <a:t>열기</a:t>
          </a:r>
          <a:endParaRPr lang="ko-KR" altLang="en-US" sz="1400" b="1">
            <a:latin typeface="+mn-ea"/>
            <a:ea typeface="+mn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112058</xdr:colOff>
          <xdr:row>7</xdr:row>
          <xdr:rowOff>112058</xdr:rowOff>
        </xdr:from>
        <xdr:to>
          <xdr:col>19</xdr:col>
          <xdr:colOff>314592</xdr:colOff>
          <xdr:row>41</xdr:row>
          <xdr:rowOff>203485</xdr:rowOff>
        </xdr:to>
        <xdr:pic>
          <xdr:nvPicPr>
            <xdr:cNvPr id="22" name="그림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삽도1" spid="_x0000_s1769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470646" y="1759323"/>
              <a:ext cx="7867358" cy="736404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21</xdr:col>
      <xdr:colOff>0</xdr:colOff>
      <xdr:row>21</xdr:row>
      <xdr:rowOff>0</xdr:rowOff>
    </xdr:from>
    <xdr:to>
      <xdr:col>23</xdr:col>
      <xdr:colOff>906236</xdr:colOff>
      <xdr:row>23</xdr:row>
      <xdr:rowOff>16329</xdr:rowOff>
    </xdr:to>
    <xdr:sp macro="[0]!Run_API2" textlink="">
      <xdr:nvSpPr>
        <xdr:cNvPr id="12" name="사각형: 빗면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696325" y="4648200"/>
          <a:ext cx="3354161" cy="435429"/>
        </a:xfrm>
        <a:prstGeom prst="bevel">
          <a:avLst>
            <a:gd name="adj" fmla="val 9496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단면 업데이트</a:t>
          </a:r>
          <a:endParaRPr lang="ko-KR" altLang="ko-KR" sz="12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21</xdr:col>
      <xdr:colOff>1666874</xdr:colOff>
      <xdr:row>24</xdr:row>
      <xdr:rowOff>21772</xdr:rowOff>
    </xdr:from>
    <xdr:to>
      <xdr:col>23</xdr:col>
      <xdr:colOff>906235</xdr:colOff>
      <xdr:row>26</xdr:row>
      <xdr:rowOff>32658</xdr:rowOff>
    </xdr:to>
    <xdr:sp macro="[0]!NextSheet" textlink="">
      <xdr:nvSpPr>
        <xdr:cNvPr id="13" name="사각형: 빗면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363199" y="5298622"/>
          <a:ext cx="1687286" cy="429986"/>
        </a:xfrm>
        <a:prstGeom prst="bevel">
          <a:avLst>
            <a:gd name="adj" fmla="val 7368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다음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232588</xdr:colOff>
      <xdr:row>34</xdr:row>
      <xdr:rowOff>207065</xdr:rowOff>
    </xdr:from>
    <xdr:to>
      <xdr:col>24</xdr:col>
      <xdr:colOff>373067</xdr:colOff>
      <xdr:row>39</xdr:row>
      <xdr:rowOff>201705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2">
              <a:shade val="45000"/>
              <a:satMod val="135000"/>
            </a:schemeClr>
            <a:prstClr val="white"/>
          </a:duotone>
        </a:blip>
        <a:srcRect t="12648" b="-12708"/>
        <a:stretch/>
      </xdr:blipFill>
      <xdr:spPr>
        <a:xfrm>
          <a:off x="9264529" y="7793447"/>
          <a:ext cx="2583362" cy="10816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12</xdr:row>
          <xdr:rowOff>0</xdr:rowOff>
        </xdr:from>
        <xdr:to>
          <xdr:col>20</xdr:col>
          <xdr:colOff>0</xdr:colOff>
          <xdr:row>46</xdr:row>
          <xdr:rowOff>115803</xdr:rowOff>
        </xdr:to>
        <xdr:pic>
          <xdr:nvPicPr>
            <xdr:cNvPr id="124" name="그림 123">
              <a:extLst>
                <a:ext uri="{FF2B5EF4-FFF2-40B4-BE49-F238E27FC236}">
                  <a16:creationId xmlns:a16="http://schemas.microsoft.com/office/drawing/2014/main" id="{00000000-0008-0000-0100-00007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삽도2" spid="_x0000_s12003"/>
                </a:ext>
              </a:extLst>
            </xdr:cNvPicPr>
          </xdr:nvPicPr>
          <xdr:blipFill>
            <a:blip xmlns:r="http://schemas.openxmlformats.org/officeDocument/2006/relationships" r:embed="rId2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358589" y="2823882"/>
              <a:ext cx="8303558" cy="754530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20</xdr:col>
          <xdr:colOff>6244</xdr:colOff>
          <xdr:row>88</xdr:row>
          <xdr:rowOff>190500</xdr:rowOff>
        </xdr:to>
        <xdr:pic>
          <xdr:nvPicPr>
            <xdr:cNvPr id="126" name="그림 125">
              <a:extLst>
                <a:ext uri="{FF2B5EF4-FFF2-40B4-BE49-F238E27FC236}">
                  <a16:creationId xmlns:a16="http://schemas.microsoft.com/office/drawing/2014/main" id="{00000000-0008-0000-0100-00007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삽도3" spid="_x0000_s12004"/>
                </a:ext>
              </a:extLst>
            </xdr:cNvPicPr>
          </xdr:nvPicPr>
          <xdr:blipFill>
            <a:blip xmlns:r="http://schemas.openxmlformats.org/officeDocument/2006/relationships" r:embed="rId3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358588" y="13256559"/>
              <a:ext cx="8309803" cy="751914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161925</xdr:colOff>
          <xdr:row>7</xdr:row>
          <xdr:rowOff>180975</xdr:rowOff>
        </xdr:from>
        <xdr:to>
          <xdr:col>19</xdr:col>
          <xdr:colOff>276225</xdr:colOff>
          <xdr:row>9</xdr:row>
          <xdr:rowOff>38100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161925</xdr:colOff>
          <xdr:row>8</xdr:row>
          <xdr:rowOff>180975</xdr:rowOff>
        </xdr:from>
        <xdr:to>
          <xdr:col>19</xdr:col>
          <xdr:colOff>276225</xdr:colOff>
          <xdr:row>10</xdr:row>
          <xdr:rowOff>47625</xdr:rowOff>
        </xdr:to>
        <xdr:sp macro="" textlink="">
          <xdr:nvSpPr>
            <xdr:cNvPr id="2079" name="Option 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50</xdr:row>
          <xdr:rowOff>9525</xdr:rowOff>
        </xdr:from>
        <xdr:to>
          <xdr:col>19</xdr:col>
          <xdr:colOff>419100</xdr:colOff>
          <xdr:row>51</xdr:row>
          <xdr:rowOff>200025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11</xdr:col>
      <xdr:colOff>337194</xdr:colOff>
      <xdr:row>8</xdr:row>
      <xdr:rowOff>13316</xdr:rowOff>
    </xdr:from>
    <xdr:to>
      <xdr:col>13</xdr:col>
      <xdr:colOff>392206</xdr:colOff>
      <xdr:row>9</xdr:row>
      <xdr:rowOff>201707</xdr:rowOff>
    </xdr:to>
    <xdr:sp macro="" textlink="Sheet3!C12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066076" y="1951934"/>
          <a:ext cx="929071" cy="40130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fld id="{27602F02-BA1C-43DC-8E48-E96036A7BC7B}" type="TxLink">
            <a:rPr lang="en-US" altLang="en-US" sz="2400" b="0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 algn="l"/>
            <a:t>500</a:t>
          </a:fld>
          <a:endParaRPr lang="en-US" altLang="en-US" sz="2400" b="0" i="0" u="none" strike="noStrike">
            <a:solidFill>
              <a:schemeClr val="bg1">
                <a:lumMod val="50000"/>
              </a:schemeClr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23</xdr:col>
      <xdr:colOff>732821</xdr:colOff>
      <xdr:row>36</xdr:row>
      <xdr:rowOff>63250</xdr:rowOff>
    </xdr:from>
    <xdr:to>
      <xdr:col>24</xdr:col>
      <xdr:colOff>434298</xdr:colOff>
      <xdr:row>39</xdr:row>
      <xdr:rowOff>89693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1379654" y="8106583"/>
          <a:ext cx="474061" cy="661443"/>
          <a:chOff x="12883408" y="7169734"/>
          <a:chExt cx="471759" cy="647638"/>
        </a:xfrm>
      </xdr:grpSpPr>
      <xdr:sp macro="" textlink="">
        <xdr:nvSpPr>
          <xdr:cNvPr id="119" name="직사각형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SpPr/>
        </xdr:nvSpPr>
        <xdr:spPr>
          <a:xfrm rot="18900000">
            <a:off x="12883408" y="7292684"/>
            <a:ext cx="343920" cy="303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t>A</a:t>
            </a:r>
          </a:p>
        </xdr:txBody>
      </xdr:sp>
      <xdr:cxnSp macro="">
        <xdr:nvCxnSpPr>
          <xdr:cNvPr id="17" name="직선 연결선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>
            <a:cxnSpLocks/>
          </xdr:cNvCxnSpPr>
        </xdr:nvCxnSpPr>
        <xdr:spPr>
          <a:xfrm flipH="1">
            <a:off x="12929897" y="7311432"/>
            <a:ext cx="425270" cy="425269"/>
          </a:xfrm>
          <a:prstGeom prst="line">
            <a:avLst/>
          </a:prstGeom>
          <a:ln w="12700" cap="rnd">
            <a:solidFill>
              <a:srgbClr val="FF0000"/>
            </a:solidFill>
            <a:round/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CxnSpPr>
            <a:cxnSpLocks/>
          </xdr:cNvCxnSpPr>
        </xdr:nvCxnSpPr>
        <xdr:spPr>
          <a:xfrm rot="2700000" flipH="1">
            <a:off x="13213469" y="7278207"/>
            <a:ext cx="216945" cy="0"/>
          </a:xfrm>
          <a:prstGeom prst="line">
            <a:avLst/>
          </a:prstGeom>
          <a:ln w="12700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직선 연결선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CxnSpPr>
            <a:cxnSpLocks/>
          </xdr:cNvCxnSpPr>
        </xdr:nvCxnSpPr>
        <xdr:spPr>
          <a:xfrm rot="2700000" flipH="1">
            <a:off x="12782772" y="7708900"/>
            <a:ext cx="216945" cy="0"/>
          </a:xfrm>
          <a:prstGeom prst="line">
            <a:avLst/>
          </a:prstGeom>
          <a:ln w="12700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96985</xdr:colOff>
      <xdr:row>36</xdr:row>
      <xdr:rowOff>167755</xdr:rowOff>
    </xdr:from>
    <xdr:to>
      <xdr:col>22</xdr:col>
      <xdr:colOff>744623</xdr:colOff>
      <xdr:row>39</xdr:row>
      <xdr:rowOff>18319</xdr:rowOff>
    </xdr:to>
    <xdr:grpSp>
      <xdr:nvGrpSpPr>
        <xdr:cNvPr id="23" name="그룹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 rot="5400000">
          <a:off x="9152689" y="8130051"/>
          <a:ext cx="485564" cy="647638"/>
          <a:chOff x="12883408" y="7169734"/>
          <a:chExt cx="471759" cy="647638"/>
        </a:xfrm>
      </xdr:grpSpPr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 rot="18900000">
            <a:off x="12883408" y="7292684"/>
            <a:ext cx="343920" cy="303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t>A</a:t>
            </a:r>
          </a:p>
        </xdr:txBody>
      </xdr:sp>
      <xdr:cxnSp macro="">
        <xdr:nvCxnSpPr>
          <xdr:cNvPr id="25" name="직선 연결선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>
            <a:cxnSpLocks/>
          </xdr:cNvCxnSpPr>
        </xdr:nvCxnSpPr>
        <xdr:spPr>
          <a:xfrm flipH="1">
            <a:off x="12929897" y="7311432"/>
            <a:ext cx="425270" cy="425269"/>
          </a:xfrm>
          <a:prstGeom prst="line">
            <a:avLst/>
          </a:prstGeom>
          <a:ln w="12700" cap="rnd">
            <a:solidFill>
              <a:srgbClr val="FF0000"/>
            </a:solidFill>
            <a:round/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CxnSpPr>
            <a:cxnSpLocks/>
          </xdr:cNvCxnSpPr>
        </xdr:nvCxnSpPr>
        <xdr:spPr>
          <a:xfrm rot="2700000" flipH="1">
            <a:off x="13213469" y="7278207"/>
            <a:ext cx="216945" cy="0"/>
          </a:xfrm>
          <a:prstGeom prst="line">
            <a:avLst/>
          </a:prstGeom>
          <a:ln w="12700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CxnSpPr>
            <a:cxnSpLocks/>
          </xdr:cNvCxnSpPr>
        </xdr:nvCxnSpPr>
        <xdr:spPr>
          <a:xfrm rot="2700000" flipH="1">
            <a:off x="12782772" y="7708900"/>
            <a:ext cx="216945" cy="0"/>
          </a:xfrm>
          <a:prstGeom prst="line">
            <a:avLst/>
          </a:prstGeom>
          <a:ln w="12700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33618</xdr:colOff>
      <xdr:row>50</xdr:row>
      <xdr:rowOff>13316</xdr:rowOff>
    </xdr:from>
    <xdr:to>
      <xdr:col>14</xdr:col>
      <xdr:colOff>88630</xdr:colOff>
      <xdr:row>51</xdr:row>
      <xdr:rowOff>201707</xdr:rowOff>
    </xdr:to>
    <xdr:sp macro="" textlink="Sheet3!C12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199530" y="11129551"/>
          <a:ext cx="929071" cy="4125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fld id="{27602F02-BA1C-43DC-8E48-E96036A7BC7B}" type="TxLink">
            <a:rPr lang="en-US" altLang="en-US" sz="2400" b="0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 algn="l"/>
            <a:t>500</a:t>
          </a:fld>
          <a:endParaRPr lang="en-US" altLang="en-US" sz="2400" b="0" i="0" u="none" strike="noStrike">
            <a:solidFill>
              <a:schemeClr val="bg1">
                <a:lumMod val="50000"/>
              </a:schemeClr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21</xdr:col>
      <xdr:colOff>179615</xdr:colOff>
      <xdr:row>76</xdr:row>
      <xdr:rowOff>193221</xdr:rowOff>
    </xdr:from>
    <xdr:to>
      <xdr:col>25</xdr:col>
      <xdr:colOff>1</xdr:colOff>
      <xdr:row>79</xdr:row>
      <xdr:rowOff>0</xdr:rowOff>
    </xdr:to>
    <xdr:sp macro="[0]!Run_API3" textlink="">
      <xdr:nvSpPr>
        <xdr:cNvPr id="32" name="사각형: 빗면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9047390" y="16747671"/>
          <a:ext cx="3354161" cy="435429"/>
        </a:xfrm>
        <a:prstGeom prst="bevel">
          <a:avLst>
            <a:gd name="adj" fmla="val 9496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횡철근 업데이트</a:t>
          </a:r>
          <a:endParaRPr lang="ko-KR" altLang="ko-KR" sz="12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23</xdr:col>
      <xdr:colOff>0</xdr:colOff>
      <xdr:row>80</xdr:row>
      <xdr:rowOff>5443</xdr:rowOff>
    </xdr:from>
    <xdr:to>
      <xdr:col>25</xdr:col>
      <xdr:colOff>0</xdr:colOff>
      <xdr:row>82</xdr:row>
      <xdr:rowOff>16329</xdr:rowOff>
    </xdr:to>
    <xdr:sp macro="[0]!NextSheet" textlink="">
      <xdr:nvSpPr>
        <xdr:cNvPr id="33" name="사각형: 빗면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0725150" y="17398093"/>
          <a:ext cx="1676400" cy="429986"/>
        </a:xfrm>
        <a:prstGeom prst="bevel">
          <a:avLst>
            <a:gd name="adj" fmla="val 7368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다음</a:t>
          </a:r>
        </a:p>
      </xdr:txBody>
    </xdr:sp>
    <xdr:clientData/>
  </xdr:twoCellAnchor>
  <xdr:twoCellAnchor>
    <xdr:from>
      <xdr:col>21</xdr:col>
      <xdr:colOff>190499</xdr:colOff>
      <xdr:row>80</xdr:row>
      <xdr:rowOff>5443</xdr:rowOff>
    </xdr:from>
    <xdr:to>
      <xdr:col>23</xdr:col>
      <xdr:colOff>0</xdr:colOff>
      <xdr:row>82</xdr:row>
      <xdr:rowOff>16329</xdr:rowOff>
    </xdr:to>
    <xdr:sp macro="[0]!PreviousSheet" textlink="">
      <xdr:nvSpPr>
        <xdr:cNvPr id="34" name="사각형: 빗면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058274" y="17398093"/>
          <a:ext cx="1666876" cy="429986"/>
        </a:xfrm>
        <a:prstGeom prst="bevel">
          <a:avLst>
            <a:gd name="adj" fmla="val 7368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이전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7</xdr:row>
          <xdr:rowOff>0</xdr:rowOff>
        </xdr:from>
        <xdr:ext cx="8273143" cy="7646889"/>
        <xdr:pic>
          <xdr:nvPicPr>
            <xdr:cNvPr id="182" name="그림 181">
              <a:extLst>
                <a:ext uri="{FF2B5EF4-FFF2-40B4-BE49-F238E27FC236}">
                  <a16:creationId xmlns:a16="http://schemas.microsoft.com/office/drawing/2014/main" id="{00000000-0008-0000-0200-0000B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삽도4" spid="_x0000_s3568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367393" y="1850571"/>
              <a:ext cx="8273143" cy="7646889"/>
            </a:xfrm>
            <a:prstGeom prst="rect">
              <a:avLst/>
            </a:prstGeom>
          </xdr:spPr>
        </xdr:pic>
        <xdr:clientData/>
      </xdr:oneCellAnchor>
    </mc:Choice>
    <mc:Fallback/>
  </mc:AlternateContent>
  <xdr:twoCellAnchor>
    <xdr:from>
      <xdr:col>22</xdr:col>
      <xdr:colOff>0</xdr:colOff>
      <xdr:row>21</xdr:row>
      <xdr:rowOff>0</xdr:rowOff>
    </xdr:from>
    <xdr:to>
      <xdr:col>24</xdr:col>
      <xdr:colOff>900073</xdr:colOff>
      <xdr:row>23</xdr:row>
      <xdr:rowOff>9605</xdr:rowOff>
    </xdr:to>
    <xdr:sp macro="[0]!Run_API4" textlink="">
      <xdr:nvSpPr>
        <xdr:cNvPr id="5" name="사각형: 빗면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076765" y="4728882"/>
          <a:ext cx="3354161" cy="435429"/>
        </a:xfrm>
        <a:prstGeom prst="bevel">
          <a:avLst>
            <a:gd name="adj" fmla="val 9496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종철근 업데이트</a:t>
          </a:r>
          <a:endParaRPr lang="ko-KR" altLang="ko-KR" sz="12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22</xdr:col>
      <xdr:colOff>10884</xdr:colOff>
      <xdr:row>24</xdr:row>
      <xdr:rowOff>11686</xdr:rowOff>
    </xdr:from>
    <xdr:to>
      <xdr:col>23</xdr:col>
      <xdr:colOff>8084</xdr:colOff>
      <xdr:row>26</xdr:row>
      <xdr:rowOff>15849</xdr:rowOff>
    </xdr:to>
    <xdr:sp macro="[0]!PreviousSheet" textlink="">
      <xdr:nvSpPr>
        <xdr:cNvPr id="6" name="사각형: 빗면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087649" y="5379304"/>
          <a:ext cx="1666876" cy="429986"/>
        </a:xfrm>
        <a:prstGeom prst="bevel">
          <a:avLst>
            <a:gd name="adj" fmla="val 7368"/>
          </a:avLst>
        </a:prstGeom>
        <a:solidFill>
          <a:srgbClr val="73C0DB"/>
        </a:solidFill>
        <a:ln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이전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7981</xdr:colOff>
      <xdr:row>7</xdr:row>
      <xdr:rowOff>0</xdr:rowOff>
    </xdr:from>
    <xdr:to>
      <xdr:col>3</xdr:col>
      <xdr:colOff>0</xdr:colOff>
      <xdr:row>7</xdr:row>
      <xdr:rowOff>5197928</xdr:rowOff>
    </xdr:to>
    <xdr:sp macro="" textlink="">
      <xdr:nvSpPr>
        <xdr:cNvPr id="1931" name="직사각형 1930">
          <a:extLst>
            <a:ext uri="{FF2B5EF4-FFF2-40B4-BE49-F238E27FC236}">
              <a16:creationId xmlns:a16="http://schemas.microsoft.com/office/drawing/2014/main" id="{00000000-0008-0000-0400-00008B070000}"/>
            </a:ext>
          </a:extLst>
        </xdr:cNvPr>
        <xdr:cNvSpPr/>
      </xdr:nvSpPr>
      <xdr:spPr>
        <a:xfrm>
          <a:off x="1644040" y="26714824"/>
          <a:ext cx="5617372" cy="5197928"/>
        </a:xfrm>
        <a:prstGeom prst="rect">
          <a:avLst/>
        </a:prstGeom>
        <a:solidFill>
          <a:schemeClr val="bg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1400"/>
        </a:p>
      </xdr:txBody>
    </xdr:sp>
    <xdr:clientData/>
  </xdr:twoCellAnchor>
  <xdr:twoCellAnchor editAs="oneCell">
    <xdr:from>
      <xdr:col>2</xdr:col>
      <xdr:colOff>997324</xdr:colOff>
      <xdr:row>6</xdr:row>
      <xdr:rowOff>793937</xdr:rowOff>
    </xdr:from>
    <xdr:to>
      <xdr:col>2</xdr:col>
      <xdr:colOff>4650682</xdr:colOff>
      <xdr:row>6</xdr:row>
      <xdr:rowOff>4412967</xdr:rowOff>
    </xdr:to>
    <xdr:pic>
      <xdr:nvPicPr>
        <xdr:cNvPr id="1758" name="그림 1757">
          <a:extLst>
            <a:ext uri="{FF2B5EF4-FFF2-40B4-BE49-F238E27FC236}">
              <a16:creationId xmlns:a16="http://schemas.microsoft.com/office/drawing/2014/main" id="{00000000-0008-0000-0400-0000DE06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134" r="21134"/>
        <a:stretch/>
      </xdr:blipFill>
      <xdr:spPr>
        <a:xfrm>
          <a:off x="2633383" y="22309231"/>
          <a:ext cx="3653358" cy="3619030"/>
        </a:xfrm>
        <a:prstGeom prst="rect">
          <a:avLst/>
        </a:prstGeom>
      </xdr:spPr>
    </xdr:pic>
    <xdr:clientData/>
  </xdr:twoCellAnchor>
  <xdr:twoCellAnchor editAs="oneCell">
    <xdr:from>
      <xdr:col>2</xdr:col>
      <xdr:colOff>997324</xdr:colOff>
      <xdr:row>5</xdr:row>
      <xdr:rowOff>793939</xdr:rowOff>
    </xdr:from>
    <xdr:to>
      <xdr:col>2</xdr:col>
      <xdr:colOff>4650682</xdr:colOff>
      <xdr:row>5</xdr:row>
      <xdr:rowOff>4412967</xdr:rowOff>
    </xdr:to>
    <xdr:pic>
      <xdr:nvPicPr>
        <xdr:cNvPr id="1756" name="그림 1755">
          <a:extLst>
            <a:ext uri="{FF2B5EF4-FFF2-40B4-BE49-F238E27FC236}">
              <a16:creationId xmlns:a16="http://schemas.microsoft.com/office/drawing/2014/main" id="{00000000-0008-0000-0400-0000DC06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134" r="21134"/>
        <a:stretch/>
      </xdr:blipFill>
      <xdr:spPr>
        <a:xfrm>
          <a:off x="2633383" y="17109704"/>
          <a:ext cx="3653358" cy="3619028"/>
        </a:xfrm>
        <a:prstGeom prst="rect">
          <a:avLst/>
        </a:prstGeom>
      </xdr:spPr>
    </xdr:pic>
    <xdr:clientData/>
  </xdr:twoCellAnchor>
  <xdr:twoCellAnchor>
    <xdr:from>
      <xdr:col>2</xdr:col>
      <xdr:colOff>121711</xdr:colOff>
      <xdr:row>5</xdr:row>
      <xdr:rowOff>4462</xdr:rowOff>
    </xdr:from>
    <xdr:to>
      <xdr:col>2</xdr:col>
      <xdr:colOff>5487714</xdr:colOff>
      <xdr:row>5</xdr:row>
      <xdr:rowOff>5162171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483661" y="15968362"/>
          <a:ext cx="5366003" cy="5157709"/>
          <a:chOff x="1760543" y="16292208"/>
          <a:chExt cx="5370134" cy="5153416"/>
        </a:xfrm>
      </xdr:grpSpPr>
      <xdr:sp macro="" textlink="">
        <xdr:nvSpPr>
          <xdr:cNvPr id="3200" name="직사각형 3199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SpPr/>
        </xdr:nvSpPr>
        <xdr:spPr>
          <a:xfrm>
            <a:off x="4954999" y="16365854"/>
            <a:ext cx="321612" cy="411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en-US" sz="1200" b="0" i="0" u="none" strike="noStrike">
                <a:latin typeface="맑은 고딕"/>
                <a:ea typeface="맑은 고딕"/>
              </a:rPr>
              <a:t>@</a:t>
            </a:r>
          </a:p>
        </xdr:txBody>
      </xdr:sp>
      <xdr:cxnSp macro="">
        <xdr:nvCxnSpPr>
          <xdr:cNvPr id="872" name="직선 연결선 871">
            <a:extLst>
              <a:ext uri="{FF2B5EF4-FFF2-40B4-BE49-F238E27FC236}">
                <a16:creationId xmlns:a16="http://schemas.microsoft.com/office/drawing/2014/main" id="{00000000-0008-0000-0400-000068030000}"/>
              </a:ext>
            </a:extLst>
          </xdr:cNvPr>
          <xdr:cNvCxnSpPr>
            <a:cxnSpLocks/>
          </xdr:cNvCxnSpPr>
        </xdr:nvCxnSpPr>
        <xdr:spPr>
          <a:xfrm>
            <a:off x="2824163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3" name="직선 연결선 872">
            <a:extLst>
              <a:ext uri="{FF2B5EF4-FFF2-40B4-BE49-F238E27FC236}">
                <a16:creationId xmlns:a16="http://schemas.microsoft.com/office/drawing/2014/main" id="{00000000-0008-0000-0400-000069030000}"/>
              </a:ext>
            </a:extLst>
          </xdr:cNvPr>
          <xdr:cNvCxnSpPr>
            <a:cxnSpLocks/>
          </xdr:cNvCxnSpPr>
        </xdr:nvCxnSpPr>
        <xdr:spPr>
          <a:xfrm>
            <a:off x="2883515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4" name="직선 연결선 873">
            <a:extLst>
              <a:ext uri="{FF2B5EF4-FFF2-40B4-BE49-F238E27FC236}">
                <a16:creationId xmlns:a16="http://schemas.microsoft.com/office/drawing/2014/main" id="{00000000-0008-0000-0400-00006A030000}"/>
              </a:ext>
            </a:extLst>
          </xdr:cNvPr>
          <xdr:cNvCxnSpPr>
            <a:cxnSpLocks/>
          </xdr:cNvCxnSpPr>
        </xdr:nvCxnSpPr>
        <xdr:spPr>
          <a:xfrm>
            <a:off x="3020512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5" name="직선 연결선 874">
            <a:extLst>
              <a:ext uri="{FF2B5EF4-FFF2-40B4-BE49-F238E27FC236}">
                <a16:creationId xmlns:a16="http://schemas.microsoft.com/office/drawing/2014/main" id="{00000000-0008-0000-0400-00006B030000}"/>
              </a:ext>
            </a:extLst>
          </xdr:cNvPr>
          <xdr:cNvCxnSpPr>
            <a:cxnSpLocks/>
          </xdr:cNvCxnSpPr>
        </xdr:nvCxnSpPr>
        <xdr:spPr>
          <a:xfrm>
            <a:off x="4104202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6" name="직선 연결선 875">
            <a:extLst>
              <a:ext uri="{FF2B5EF4-FFF2-40B4-BE49-F238E27FC236}">
                <a16:creationId xmlns:a16="http://schemas.microsoft.com/office/drawing/2014/main" id="{00000000-0008-0000-0400-00006C030000}"/>
              </a:ext>
            </a:extLst>
          </xdr:cNvPr>
          <xdr:cNvCxnSpPr>
            <a:cxnSpLocks/>
          </xdr:cNvCxnSpPr>
        </xdr:nvCxnSpPr>
        <xdr:spPr>
          <a:xfrm>
            <a:off x="6020500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7" name="직선 연결선 876">
            <a:extLst>
              <a:ext uri="{FF2B5EF4-FFF2-40B4-BE49-F238E27FC236}">
                <a16:creationId xmlns:a16="http://schemas.microsoft.com/office/drawing/2014/main" id="{00000000-0008-0000-0400-00006D030000}"/>
              </a:ext>
            </a:extLst>
          </xdr:cNvPr>
          <xdr:cNvCxnSpPr>
            <a:cxnSpLocks/>
          </xdr:cNvCxnSpPr>
        </xdr:nvCxnSpPr>
        <xdr:spPr>
          <a:xfrm>
            <a:off x="6075088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8" name="직선 연결선 877">
            <a:extLst>
              <a:ext uri="{FF2B5EF4-FFF2-40B4-BE49-F238E27FC236}">
                <a16:creationId xmlns:a16="http://schemas.microsoft.com/office/drawing/2014/main" id="{00000000-0008-0000-0400-00006E030000}"/>
              </a:ext>
            </a:extLst>
          </xdr:cNvPr>
          <xdr:cNvCxnSpPr>
            <a:cxnSpLocks/>
          </xdr:cNvCxnSpPr>
        </xdr:nvCxnSpPr>
        <xdr:spPr>
          <a:xfrm>
            <a:off x="5872641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9" name="직선 연결선 878">
            <a:extLst>
              <a:ext uri="{FF2B5EF4-FFF2-40B4-BE49-F238E27FC236}">
                <a16:creationId xmlns:a16="http://schemas.microsoft.com/office/drawing/2014/main" id="{00000000-0008-0000-0400-00006F030000}"/>
              </a:ext>
            </a:extLst>
          </xdr:cNvPr>
          <xdr:cNvCxnSpPr>
            <a:cxnSpLocks/>
          </xdr:cNvCxnSpPr>
        </xdr:nvCxnSpPr>
        <xdr:spPr>
          <a:xfrm>
            <a:off x="4798515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7" name="직선 연결선 886">
            <a:extLst>
              <a:ext uri="{FF2B5EF4-FFF2-40B4-BE49-F238E27FC236}">
                <a16:creationId xmlns:a16="http://schemas.microsoft.com/office/drawing/2014/main" id="{00000000-0008-0000-0400-000077030000}"/>
              </a:ext>
            </a:extLst>
          </xdr:cNvPr>
          <xdr:cNvCxnSpPr>
            <a:cxnSpLocks/>
          </xdr:cNvCxnSpPr>
        </xdr:nvCxnSpPr>
        <xdr:spPr>
          <a:xfrm>
            <a:off x="2408602" y="16568896"/>
            <a:ext cx="410039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8" name="직선 연결선 887">
            <a:extLst>
              <a:ext uri="{FF2B5EF4-FFF2-40B4-BE49-F238E27FC236}">
                <a16:creationId xmlns:a16="http://schemas.microsoft.com/office/drawing/2014/main" id="{00000000-0008-0000-0400-000078030000}"/>
              </a:ext>
            </a:extLst>
          </xdr:cNvPr>
          <xdr:cNvCxnSpPr>
            <a:cxnSpLocks/>
          </xdr:cNvCxnSpPr>
        </xdr:nvCxnSpPr>
        <xdr:spPr>
          <a:xfrm flipV="1">
            <a:off x="6085757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9" name="직선 연결선 888">
            <a:extLst>
              <a:ext uri="{FF2B5EF4-FFF2-40B4-BE49-F238E27FC236}">
                <a16:creationId xmlns:a16="http://schemas.microsoft.com/office/drawing/2014/main" id="{00000000-0008-0000-0400-000079030000}"/>
              </a:ext>
            </a:extLst>
          </xdr:cNvPr>
          <xdr:cNvCxnSpPr>
            <a:cxnSpLocks/>
          </xdr:cNvCxnSpPr>
        </xdr:nvCxnSpPr>
        <xdr:spPr>
          <a:xfrm flipV="1">
            <a:off x="6026406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0" name="직선 연결선 889">
            <a:extLst>
              <a:ext uri="{FF2B5EF4-FFF2-40B4-BE49-F238E27FC236}">
                <a16:creationId xmlns:a16="http://schemas.microsoft.com/office/drawing/2014/main" id="{00000000-0008-0000-0400-00007A030000}"/>
              </a:ext>
            </a:extLst>
          </xdr:cNvPr>
          <xdr:cNvCxnSpPr>
            <a:cxnSpLocks/>
          </xdr:cNvCxnSpPr>
        </xdr:nvCxnSpPr>
        <xdr:spPr>
          <a:xfrm flipV="1">
            <a:off x="5889408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1" name="직선 연결선 890">
            <a:extLst>
              <a:ext uri="{FF2B5EF4-FFF2-40B4-BE49-F238E27FC236}">
                <a16:creationId xmlns:a16="http://schemas.microsoft.com/office/drawing/2014/main" id="{00000000-0008-0000-0400-00007B030000}"/>
              </a:ext>
            </a:extLst>
          </xdr:cNvPr>
          <xdr:cNvCxnSpPr>
            <a:cxnSpLocks/>
          </xdr:cNvCxnSpPr>
        </xdr:nvCxnSpPr>
        <xdr:spPr>
          <a:xfrm flipV="1">
            <a:off x="4805719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2" name="직선 연결선 891">
            <a:extLst>
              <a:ext uri="{FF2B5EF4-FFF2-40B4-BE49-F238E27FC236}">
                <a16:creationId xmlns:a16="http://schemas.microsoft.com/office/drawing/2014/main" id="{00000000-0008-0000-0400-00007C030000}"/>
              </a:ext>
            </a:extLst>
          </xdr:cNvPr>
          <xdr:cNvCxnSpPr>
            <a:cxnSpLocks/>
          </xdr:cNvCxnSpPr>
        </xdr:nvCxnSpPr>
        <xdr:spPr>
          <a:xfrm flipV="1">
            <a:off x="2889421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3" name="직선 연결선 892">
            <a:extLst>
              <a:ext uri="{FF2B5EF4-FFF2-40B4-BE49-F238E27FC236}">
                <a16:creationId xmlns:a16="http://schemas.microsoft.com/office/drawing/2014/main" id="{00000000-0008-0000-0400-00007D030000}"/>
              </a:ext>
            </a:extLst>
          </xdr:cNvPr>
          <xdr:cNvCxnSpPr>
            <a:cxnSpLocks/>
          </xdr:cNvCxnSpPr>
        </xdr:nvCxnSpPr>
        <xdr:spPr>
          <a:xfrm flipV="1">
            <a:off x="2834833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4" name="직선 연결선 893">
            <a:extLst>
              <a:ext uri="{FF2B5EF4-FFF2-40B4-BE49-F238E27FC236}">
                <a16:creationId xmlns:a16="http://schemas.microsoft.com/office/drawing/2014/main" id="{00000000-0008-0000-0400-00007E030000}"/>
              </a:ext>
            </a:extLst>
          </xdr:cNvPr>
          <xdr:cNvCxnSpPr>
            <a:cxnSpLocks/>
          </xdr:cNvCxnSpPr>
        </xdr:nvCxnSpPr>
        <xdr:spPr>
          <a:xfrm flipV="1">
            <a:off x="3037280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5" name="직선 연결선 894">
            <a:extLst>
              <a:ext uri="{FF2B5EF4-FFF2-40B4-BE49-F238E27FC236}">
                <a16:creationId xmlns:a16="http://schemas.microsoft.com/office/drawing/2014/main" id="{00000000-0008-0000-0400-00007F030000}"/>
              </a:ext>
            </a:extLst>
          </xdr:cNvPr>
          <xdr:cNvCxnSpPr>
            <a:cxnSpLocks/>
          </xdr:cNvCxnSpPr>
        </xdr:nvCxnSpPr>
        <xdr:spPr>
          <a:xfrm flipV="1">
            <a:off x="4111405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6" name="직선 연결선 895">
            <a:extLst>
              <a:ext uri="{FF2B5EF4-FFF2-40B4-BE49-F238E27FC236}">
                <a16:creationId xmlns:a16="http://schemas.microsoft.com/office/drawing/2014/main" id="{00000000-0008-0000-0400-000080030000}"/>
              </a:ext>
            </a:extLst>
          </xdr:cNvPr>
          <xdr:cNvCxnSpPr>
            <a:cxnSpLocks/>
          </xdr:cNvCxnSpPr>
        </xdr:nvCxnSpPr>
        <xdr:spPr>
          <a:xfrm flipH="1">
            <a:off x="2400924" y="21172732"/>
            <a:ext cx="410039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4" name="직선 연결선 903">
            <a:extLst>
              <a:ext uri="{FF2B5EF4-FFF2-40B4-BE49-F238E27FC236}">
                <a16:creationId xmlns:a16="http://schemas.microsoft.com/office/drawing/2014/main" id="{00000000-0008-0000-0400-000088030000}"/>
              </a:ext>
            </a:extLst>
          </xdr:cNvPr>
          <xdr:cNvCxnSpPr>
            <a:cxnSpLocks/>
          </xdr:cNvCxnSpPr>
        </xdr:nvCxnSpPr>
        <xdr:spPr>
          <a:xfrm>
            <a:off x="1972979" y="20506750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5" name="직선 연결선 904">
            <a:extLst>
              <a:ext uri="{FF2B5EF4-FFF2-40B4-BE49-F238E27FC236}">
                <a16:creationId xmlns:a16="http://schemas.microsoft.com/office/drawing/2014/main" id="{00000000-0008-0000-0400-000089030000}"/>
              </a:ext>
            </a:extLst>
          </xdr:cNvPr>
          <xdr:cNvCxnSpPr>
            <a:cxnSpLocks/>
          </xdr:cNvCxnSpPr>
        </xdr:nvCxnSpPr>
        <xdr:spPr>
          <a:xfrm>
            <a:off x="1972979" y="20447411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6" name="직선 연결선 905">
            <a:extLst>
              <a:ext uri="{FF2B5EF4-FFF2-40B4-BE49-F238E27FC236}">
                <a16:creationId xmlns:a16="http://schemas.microsoft.com/office/drawing/2014/main" id="{00000000-0008-0000-0400-00008A030000}"/>
              </a:ext>
            </a:extLst>
          </xdr:cNvPr>
          <xdr:cNvCxnSpPr>
            <a:cxnSpLocks/>
          </xdr:cNvCxnSpPr>
        </xdr:nvCxnSpPr>
        <xdr:spPr>
          <a:xfrm>
            <a:off x="1972979" y="20310441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7" name="직선 연결선 906">
            <a:extLst>
              <a:ext uri="{FF2B5EF4-FFF2-40B4-BE49-F238E27FC236}">
                <a16:creationId xmlns:a16="http://schemas.microsoft.com/office/drawing/2014/main" id="{00000000-0008-0000-0400-00008B030000}"/>
              </a:ext>
            </a:extLst>
          </xdr:cNvPr>
          <xdr:cNvCxnSpPr>
            <a:cxnSpLocks/>
          </xdr:cNvCxnSpPr>
        </xdr:nvCxnSpPr>
        <xdr:spPr>
          <a:xfrm>
            <a:off x="1972979" y="1925078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8" name="직선 연결선 907">
            <a:extLst>
              <a:ext uri="{FF2B5EF4-FFF2-40B4-BE49-F238E27FC236}">
                <a16:creationId xmlns:a16="http://schemas.microsoft.com/office/drawing/2014/main" id="{00000000-0008-0000-0400-00008C030000}"/>
              </a:ext>
            </a:extLst>
          </xdr:cNvPr>
          <xdr:cNvCxnSpPr>
            <a:cxnSpLocks/>
          </xdr:cNvCxnSpPr>
        </xdr:nvCxnSpPr>
        <xdr:spPr>
          <a:xfrm>
            <a:off x="1972979" y="17311064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9" name="직선 연결선 908">
            <a:extLst>
              <a:ext uri="{FF2B5EF4-FFF2-40B4-BE49-F238E27FC236}">
                <a16:creationId xmlns:a16="http://schemas.microsoft.com/office/drawing/2014/main" id="{00000000-0008-0000-0400-00008D030000}"/>
              </a:ext>
            </a:extLst>
          </xdr:cNvPr>
          <xdr:cNvCxnSpPr>
            <a:cxnSpLocks/>
          </xdr:cNvCxnSpPr>
        </xdr:nvCxnSpPr>
        <xdr:spPr>
          <a:xfrm>
            <a:off x="1972979" y="1725648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0" name="직선 연결선 909">
            <a:extLst>
              <a:ext uri="{FF2B5EF4-FFF2-40B4-BE49-F238E27FC236}">
                <a16:creationId xmlns:a16="http://schemas.microsoft.com/office/drawing/2014/main" id="{00000000-0008-0000-0400-00008E030000}"/>
              </a:ext>
            </a:extLst>
          </xdr:cNvPr>
          <xdr:cNvCxnSpPr>
            <a:cxnSpLocks/>
          </xdr:cNvCxnSpPr>
        </xdr:nvCxnSpPr>
        <xdr:spPr>
          <a:xfrm>
            <a:off x="1972979" y="17458893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1" name="직선 연결선 910">
            <a:extLst>
              <a:ext uri="{FF2B5EF4-FFF2-40B4-BE49-F238E27FC236}">
                <a16:creationId xmlns:a16="http://schemas.microsoft.com/office/drawing/2014/main" id="{00000000-0008-0000-0400-00008F030000}"/>
              </a:ext>
            </a:extLst>
          </xdr:cNvPr>
          <xdr:cNvCxnSpPr>
            <a:cxnSpLocks/>
          </xdr:cNvCxnSpPr>
        </xdr:nvCxnSpPr>
        <xdr:spPr>
          <a:xfrm>
            <a:off x="1972979" y="18515658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9" name="직선 연결선 918">
            <a:extLst>
              <a:ext uri="{FF2B5EF4-FFF2-40B4-BE49-F238E27FC236}">
                <a16:creationId xmlns:a16="http://schemas.microsoft.com/office/drawing/2014/main" id="{00000000-0008-0000-0400-000097030000}"/>
              </a:ext>
            </a:extLst>
          </xdr:cNvPr>
          <xdr:cNvCxnSpPr>
            <a:cxnSpLocks/>
          </xdr:cNvCxnSpPr>
        </xdr:nvCxnSpPr>
        <xdr:spPr>
          <a:xfrm flipV="1">
            <a:off x="2049320" y="16822667"/>
            <a:ext cx="0" cy="409956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0" name="직선 연결선 919">
            <a:extLst>
              <a:ext uri="{FF2B5EF4-FFF2-40B4-BE49-F238E27FC236}">
                <a16:creationId xmlns:a16="http://schemas.microsoft.com/office/drawing/2014/main" id="{00000000-0008-0000-0400-000098030000}"/>
              </a:ext>
            </a:extLst>
          </xdr:cNvPr>
          <xdr:cNvCxnSpPr>
            <a:cxnSpLocks/>
          </xdr:cNvCxnSpPr>
        </xdr:nvCxnSpPr>
        <xdr:spPr>
          <a:xfrm flipH="1">
            <a:off x="6485817" y="17245820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1" name="직선 연결선 920">
            <a:extLst>
              <a:ext uri="{FF2B5EF4-FFF2-40B4-BE49-F238E27FC236}">
                <a16:creationId xmlns:a16="http://schemas.microsoft.com/office/drawing/2014/main" id="{00000000-0008-0000-0400-000099030000}"/>
              </a:ext>
            </a:extLst>
          </xdr:cNvPr>
          <xdr:cNvCxnSpPr>
            <a:cxnSpLocks/>
          </xdr:cNvCxnSpPr>
        </xdr:nvCxnSpPr>
        <xdr:spPr>
          <a:xfrm flipH="1">
            <a:off x="6485817" y="1730515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2" name="직선 연결선 921">
            <a:extLst>
              <a:ext uri="{FF2B5EF4-FFF2-40B4-BE49-F238E27FC236}">
                <a16:creationId xmlns:a16="http://schemas.microsoft.com/office/drawing/2014/main" id="{00000000-0008-0000-0400-00009A030000}"/>
              </a:ext>
            </a:extLst>
          </xdr:cNvPr>
          <xdr:cNvCxnSpPr>
            <a:cxnSpLocks/>
          </xdr:cNvCxnSpPr>
        </xdr:nvCxnSpPr>
        <xdr:spPr>
          <a:xfrm flipH="1">
            <a:off x="6485817" y="1744212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3" name="직선 연결선 922">
            <a:extLst>
              <a:ext uri="{FF2B5EF4-FFF2-40B4-BE49-F238E27FC236}">
                <a16:creationId xmlns:a16="http://schemas.microsoft.com/office/drawing/2014/main" id="{00000000-0008-0000-0400-00009B030000}"/>
              </a:ext>
            </a:extLst>
          </xdr:cNvPr>
          <xdr:cNvCxnSpPr>
            <a:cxnSpLocks/>
          </xdr:cNvCxnSpPr>
        </xdr:nvCxnSpPr>
        <xdr:spPr>
          <a:xfrm flipH="1">
            <a:off x="6485817" y="1851321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4" name="직선 연결선 923">
            <a:extLst>
              <a:ext uri="{FF2B5EF4-FFF2-40B4-BE49-F238E27FC236}">
                <a16:creationId xmlns:a16="http://schemas.microsoft.com/office/drawing/2014/main" id="{00000000-0008-0000-0400-00009C030000}"/>
              </a:ext>
            </a:extLst>
          </xdr:cNvPr>
          <xdr:cNvCxnSpPr>
            <a:cxnSpLocks/>
          </xdr:cNvCxnSpPr>
        </xdr:nvCxnSpPr>
        <xdr:spPr>
          <a:xfrm flipH="1">
            <a:off x="6485817" y="20441506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5" name="직선 연결선 924">
            <a:extLst>
              <a:ext uri="{FF2B5EF4-FFF2-40B4-BE49-F238E27FC236}">
                <a16:creationId xmlns:a16="http://schemas.microsoft.com/office/drawing/2014/main" id="{00000000-0008-0000-0400-00009D030000}"/>
              </a:ext>
            </a:extLst>
          </xdr:cNvPr>
          <xdr:cNvCxnSpPr>
            <a:cxnSpLocks/>
          </xdr:cNvCxnSpPr>
        </xdr:nvCxnSpPr>
        <xdr:spPr>
          <a:xfrm flipH="1">
            <a:off x="6485817" y="20496083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6" name="직선 연결선 925">
            <a:extLst>
              <a:ext uri="{FF2B5EF4-FFF2-40B4-BE49-F238E27FC236}">
                <a16:creationId xmlns:a16="http://schemas.microsoft.com/office/drawing/2014/main" id="{00000000-0008-0000-0400-00009E030000}"/>
              </a:ext>
            </a:extLst>
          </xdr:cNvPr>
          <xdr:cNvCxnSpPr>
            <a:cxnSpLocks/>
          </xdr:cNvCxnSpPr>
        </xdr:nvCxnSpPr>
        <xdr:spPr>
          <a:xfrm flipH="1">
            <a:off x="6485817" y="2029367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7" name="직선 연결선 926">
            <a:extLst>
              <a:ext uri="{FF2B5EF4-FFF2-40B4-BE49-F238E27FC236}">
                <a16:creationId xmlns:a16="http://schemas.microsoft.com/office/drawing/2014/main" id="{00000000-0008-0000-0400-00009F030000}"/>
              </a:ext>
            </a:extLst>
          </xdr:cNvPr>
          <xdr:cNvCxnSpPr>
            <a:cxnSpLocks/>
          </xdr:cNvCxnSpPr>
        </xdr:nvCxnSpPr>
        <xdr:spPr>
          <a:xfrm flipH="1">
            <a:off x="6485817" y="19248348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8" name="직선 연결선 927">
            <a:extLst>
              <a:ext uri="{FF2B5EF4-FFF2-40B4-BE49-F238E27FC236}">
                <a16:creationId xmlns:a16="http://schemas.microsoft.com/office/drawing/2014/main" id="{00000000-0008-0000-0400-0000A0030000}"/>
              </a:ext>
            </a:extLst>
          </xdr:cNvPr>
          <xdr:cNvCxnSpPr>
            <a:cxnSpLocks/>
          </xdr:cNvCxnSpPr>
        </xdr:nvCxnSpPr>
        <xdr:spPr>
          <a:xfrm>
            <a:off x="6857334" y="16830343"/>
            <a:ext cx="0" cy="409956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" name="그룹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GrpSpPr/>
        </xdr:nvGrpSpPr>
        <xdr:grpSpPr>
          <a:xfrm>
            <a:off x="1760543" y="16292208"/>
            <a:ext cx="5370134" cy="5153416"/>
            <a:chOff x="1755780" y="16330308"/>
            <a:chExt cx="5370134" cy="5153416"/>
          </a:xfrm>
        </xdr:grpSpPr>
        <xdr:sp macro="" textlink="Sheet3!E11">
          <xdr:nvSpPr>
            <xdr:cNvPr id="880" name="TextBox 393">
              <a:extLst>
                <a:ext uri="{FF2B5EF4-FFF2-40B4-BE49-F238E27FC236}">
                  <a16:creationId xmlns:a16="http://schemas.microsoft.com/office/drawing/2014/main" id="{00000000-0008-0000-0400-000070030000}"/>
                </a:ext>
              </a:extLst>
            </xdr:cNvPr>
            <xdr:cNvSpPr txBox="1"/>
          </xdr:nvSpPr>
          <xdr:spPr>
            <a:xfrm flipH="1">
              <a:off x="3177972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472A1BA-465C-4485-9FBA-2E96F1F934AC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1300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15">
          <xdr:nvSpPr>
            <xdr:cNvPr id="881" name="TextBox 394">
              <a:extLst>
                <a:ext uri="{FF2B5EF4-FFF2-40B4-BE49-F238E27FC236}">
                  <a16:creationId xmlns:a16="http://schemas.microsoft.com/office/drawing/2014/main" id="{00000000-0008-0000-0400-000071030000}"/>
                </a:ext>
              </a:extLst>
            </xdr:cNvPr>
            <xdr:cNvSpPr txBox="1"/>
          </xdr:nvSpPr>
          <xdr:spPr>
            <a:xfrm flipH="1">
              <a:off x="4951204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1341915-BAA2-41BB-8FFB-FB5B5BBB3BE1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1300</a:t>
              </a:fld>
              <a:endParaRPr lang="ko-KR" altLang="en-US" sz="1400" b="1"/>
            </a:p>
          </xdr:txBody>
        </xdr:sp>
        <xdr:sp macro="" textlink="Sheet3!D8">
          <xdr:nvSpPr>
            <xdr:cNvPr id="882" name="TextBox 395">
              <a:extLst>
                <a:ext uri="{FF2B5EF4-FFF2-40B4-BE49-F238E27FC236}">
                  <a16:creationId xmlns:a16="http://schemas.microsoft.com/office/drawing/2014/main" id="{00000000-0008-0000-0400-000072030000}"/>
                </a:ext>
              </a:extLst>
            </xdr:cNvPr>
            <xdr:cNvSpPr txBox="1"/>
          </xdr:nvSpPr>
          <xdr:spPr>
            <a:xfrm flipH="1">
              <a:off x="5548873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D24D5B9-7643-4A3E-9E4E-D647A43A571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8">
          <xdr:nvSpPr>
            <xdr:cNvPr id="883" name="TextBox 396">
              <a:extLst>
                <a:ext uri="{FF2B5EF4-FFF2-40B4-BE49-F238E27FC236}">
                  <a16:creationId xmlns:a16="http://schemas.microsoft.com/office/drawing/2014/main" id="{00000000-0008-0000-0400-000073030000}"/>
                </a:ext>
              </a:extLst>
            </xdr:cNvPr>
            <xdr:cNvSpPr txBox="1"/>
          </xdr:nvSpPr>
          <xdr:spPr>
            <a:xfrm flipH="1">
              <a:off x="2567095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F688C751-903C-472B-9C53-7E7C79DDC317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884" name="TextBox 397">
              <a:extLst>
                <a:ext uri="{FF2B5EF4-FFF2-40B4-BE49-F238E27FC236}">
                  <a16:creationId xmlns:a16="http://schemas.microsoft.com/office/drawing/2014/main" id="{00000000-0008-0000-0400-000074030000}"/>
                </a:ext>
              </a:extLst>
            </xdr:cNvPr>
            <xdr:cNvSpPr txBox="1"/>
          </xdr:nvSpPr>
          <xdr:spPr>
            <a:xfrm flipH="1">
              <a:off x="5854503" y="16332322"/>
              <a:ext cx="784148" cy="243085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AB11E10-328C-4A07-80F5-D5BD7A67D70D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885" name="TextBox 398">
              <a:extLst>
                <a:ext uri="{FF2B5EF4-FFF2-40B4-BE49-F238E27FC236}">
                  <a16:creationId xmlns:a16="http://schemas.microsoft.com/office/drawing/2014/main" id="{00000000-0008-0000-0400-000075030000}"/>
                </a:ext>
              </a:extLst>
            </xdr:cNvPr>
            <xdr:cNvSpPr txBox="1"/>
          </xdr:nvSpPr>
          <xdr:spPr>
            <a:xfrm flipH="1">
              <a:off x="2257937" y="16332322"/>
              <a:ext cx="784148" cy="243085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6ECADDD1-4BBC-41EB-9155-058740AE086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886" name="TextBox 399">
              <a:extLst>
                <a:ext uri="{FF2B5EF4-FFF2-40B4-BE49-F238E27FC236}">
                  <a16:creationId xmlns:a16="http://schemas.microsoft.com/office/drawing/2014/main" id="{00000000-0008-0000-0400-000076030000}"/>
                </a:ext>
              </a:extLst>
            </xdr:cNvPr>
            <xdr:cNvSpPr txBox="1"/>
          </xdr:nvSpPr>
          <xdr:spPr>
            <a:xfrm flipH="1">
              <a:off x="4054341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8FCD5918-317D-47E6-8F92-A1EAC32ACCC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19">
          <xdr:nvSpPr>
            <xdr:cNvPr id="897" name="TextBox 417">
              <a:extLst>
                <a:ext uri="{FF2B5EF4-FFF2-40B4-BE49-F238E27FC236}">
                  <a16:creationId xmlns:a16="http://schemas.microsoft.com/office/drawing/2014/main" id="{00000000-0008-0000-0400-000081030000}"/>
                </a:ext>
              </a:extLst>
            </xdr:cNvPr>
            <xdr:cNvSpPr txBox="1"/>
          </xdr:nvSpPr>
          <xdr:spPr>
            <a:xfrm flipH="1">
              <a:off x="3177972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0379A1B1-67EE-45D1-9AFF-1A99088EAE90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1190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23">
          <xdr:nvSpPr>
            <xdr:cNvPr id="898" name="TextBox 418">
              <a:extLst>
                <a:ext uri="{FF2B5EF4-FFF2-40B4-BE49-F238E27FC236}">
                  <a16:creationId xmlns:a16="http://schemas.microsoft.com/office/drawing/2014/main" id="{00000000-0008-0000-0400-000082030000}"/>
                </a:ext>
              </a:extLst>
            </xdr:cNvPr>
            <xdr:cNvSpPr txBox="1"/>
          </xdr:nvSpPr>
          <xdr:spPr>
            <a:xfrm flipH="1">
              <a:off x="4958826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7A04189-A703-4B43-BDB2-F181D7CFFAE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1190</a:t>
              </a:fld>
              <a:endParaRPr lang="ko-KR" altLang="en-US" sz="1400" b="1"/>
            </a:p>
          </xdr:txBody>
        </xdr:sp>
        <xdr:sp macro="" textlink="Sheet3!D9">
          <xdr:nvSpPr>
            <xdr:cNvPr id="899" name="TextBox 419">
              <a:extLst>
                <a:ext uri="{FF2B5EF4-FFF2-40B4-BE49-F238E27FC236}">
                  <a16:creationId xmlns:a16="http://schemas.microsoft.com/office/drawing/2014/main" id="{00000000-0008-0000-0400-000083030000}"/>
                </a:ext>
              </a:extLst>
            </xdr:cNvPr>
            <xdr:cNvSpPr txBox="1"/>
          </xdr:nvSpPr>
          <xdr:spPr>
            <a:xfrm flipH="1">
              <a:off x="5558019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F8F79FD-E26C-4280-8803-78D64494CD9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900" name="TextBox 420">
              <a:extLst>
                <a:ext uri="{FF2B5EF4-FFF2-40B4-BE49-F238E27FC236}">
                  <a16:creationId xmlns:a16="http://schemas.microsoft.com/office/drawing/2014/main" id="{00000000-0008-0000-0400-000084030000}"/>
                </a:ext>
              </a:extLst>
            </xdr:cNvPr>
            <xdr:cNvSpPr txBox="1"/>
          </xdr:nvSpPr>
          <xdr:spPr>
            <a:xfrm flipH="1">
              <a:off x="2567095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4966D75-FB84-416A-88DB-CB7105D4230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901" name="TextBox 421">
              <a:extLst>
                <a:ext uri="{FF2B5EF4-FFF2-40B4-BE49-F238E27FC236}">
                  <a16:creationId xmlns:a16="http://schemas.microsoft.com/office/drawing/2014/main" id="{00000000-0008-0000-0400-000085030000}"/>
                </a:ext>
              </a:extLst>
            </xdr:cNvPr>
            <xdr:cNvSpPr txBox="1"/>
          </xdr:nvSpPr>
          <xdr:spPr>
            <a:xfrm flipH="1">
              <a:off x="5866568" y="21239811"/>
              <a:ext cx="78414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252597BC-FAE4-4E18-B343-9B470E034B2A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902" name="TextBox 422">
              <a:extLst>
                <a:ext uri="{FF2B5EF4-FFF2-40B4-BE49-F238E27FC236}">
                  <a16:creationId xmlns:a16="http://schemas.microsoft.com/office/drawing/2014/main" id="{00000000-0008-0000-0400-000086030000}"/>
                </a:ext>
              </a:extLst>
            </xdr:cNvPr>
            <xdr:cNvSpPr txBox="1"/>
          </xdr:nvSpPr>
          <xdr:spPr>
            <a:xfrm flipH="1">
              <a:off x="2271906" y="21239811"/>
              <a:ext cx="78414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A91FF26-C1E9-45C1-995A-C0DCA6F6853C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903" name="TextBox 423">
              <a:extLst>
                <a:ext uri="{FF2B5EF4-FFF2-40B4-BE49-F238E27FC236}">
                  <a16:creationId xmlns:a16="http://schemas.microsoft.com/office/drawing/2014/main" id="{00000000-0008-0000-0400-000087030000}"/>
                </a:ext>
              </a:extLst>
            </xdr:cNvPr>
            <xdr:cNvSpPr txBox="1"/>
          </xdr:nvSpPr>
          <xdr:spPr>
            <a:xfrm flipH="1">
              <a:off x="4054341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D2AB788-AA7C-409E-AB25-A87AA8518409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16">
          <xdr:nvSpPr>
            <xdr:cNvPr id="912" name="TextBox 432">
              <a:extLst>
                <a:ext uri="{FF2B5EF4-FFF2-40B4-BE49-F238E27FC236}">
                  <a16:creationId xmlns:a16="http://schemas.microsoft.com/office/drawing/2014/main" id="{00000000-0008-0000-0400-000090030000}"/>
                </a:ext>
              </a:extLst>
            </xdr:cNvPr>
            <xdr:cNvSpPr txBox="1"/>
          </xdr:nvSpPr>
          <xdr:spPr>
            <a:xfrm rot="16200000" flipH="1">
              <a:off x="1481347" y="1971232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A4C113FB-C9A8-493E-BB96-D4244ABBD9FB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8">
          <xdr:nvSpPr>
            <xdr:cNvPr id="913" name="TextBox 433">
              <a:extLst>
                <a:ext uri="{FF2B5EF4-FFF2-40B4-BE49-F238E27FC236}">
                  <a16:creationId xmlns:a16="http://schemas.microsoft.com/office/drawing/2014/main" id="{00000000-0008-0000-0400-000091030000}"/>
                </a:ext>
              </a:extLst>
            </xdr:cNvPr>
            <xdr:cNvSpPr txBox="1"/>
          </xdr:nvSpPr>
          <xdr:spPr>
            <a:xfrm rot="16200000" flipH="1">
              <a:off x="1481347" y="1791945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B3AF5AE-E03D-40DA-A661-60ACDE517A93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D8">
          <xdr:nvSpPr>
            <xdr:cNvPr id="914" name="TextBox 434">
              <a:extLst>
                <a:ext uri="{FF2B5EF4-FFF2-40B4-BE49-F238E27FC236}">
                  <a16:creationId xmlns:a16="http://schemas.microsoft.com/office/drawing/2014/main" id="{00000000-0008-0000-0400-000092030000}"/>
                </a:ext>
              </a:extLst>
            </xdr:cNvPr>
            <xdr:cNvSpPr txBox="1"/>
          </xdr:nvSpPr>
          <xdr:spPr>
            <a:xfrm rot="16200000" flipH="1">
              <a:off x="1481347" y="17335245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8EADDB60-A563-4BA6-A1EB-D883135A2069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915" name="TextBox 435">
              <a:extLst>
                <a:ext uri="{FF2B5EF4-FFF2-40B4-BE49-F238E27FC236}">
                  <a16:creationId xmlns:a16="http://schemas.microsoft.com/office/drawing/2014/main" id="{00000000-0008-0000-0400-000093030000}"/>
                </a:ext>
              </a:extLst>
            </xdr:cNvPr>
            <xdr:cNvSpPr txBox="1"/>
          </xdr:nvSpPr>
          <xdr:spPr>
            <a:xfrm rot="16200000" flipH="1">
              <a:off x="1481347" y="20315654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AAEFDBD-FEF3-40D0-AEBD-16515A4E702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916" name="TextBox 436">
              <a:extLst>
                <a:ext uri="{FF2B5EF4-FFF2-40B4-BE49-F238E27FC236}">
                  <a16:creationId xmlns:a16="http://schemas.microsoft.com/office/drawing/2014/main" id="{00000000-0008-0000-0400-000094030000}"/>
                </a:ext>
              </a:extLst>
            </xdr:cNvPr>
            <xdr:cNvSpPr txBox="1"/>
          </xdr:nvSpPr>
          <xdr:spPr>
            <a:xfrm rot="16200000" flipH="1">
              <a:off x="1485743" y="1700784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079A980-6D48-4AA3-BAE8-AADB645D3ABC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917" name="TextBox 437">
              <a:extLst>
                <a:ext uri="{FF2B5EF4-FFF2-40B4-BE49-F238E27FC236}">
                  <a16:creationId xmlns:a16="http://schemas.microsoft.com/office/drawing/2014/main" id="{00000000-0008-0000-0400-000095030000}"/>
                </a:ext>
              </a:extLst>
            </xdr:cNvPr>
            <xdr:cNvSpPr txBox="1"/>
          </xdr:nvSpPr>
          <xdr:spPr>
            <a:xfrm rot="16200000" flipH="1">
              <a:off x="1485743" y="2060748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C7C3043A-BC77-474B-AA3E-7952EC8D504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918" name="TextBox 438">
              <a:extLst>
                <a:ext uri="{FF2B5EF4-FFF2-40B4-BE49-F238E27FC236}">
                  <a16:creationId xmlns:a16="http://schemas.microsoft.com/office/drawing/2014/main" id="{00000000-0008-0000-0400-000096030000}"/>
                </a:ext>
              </a:extLst>
            </xdr:cNvPr>
            <xdr:cNvSpPr txBox="1"/>
          </xdr:nvSpPr>
          <xdr:spPr>
            <a:xfrm rot="16200000" flipH="1">
              <a:off x="1481347" y="18810423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ACC8286D-D7ED-4325-B1CD-2F9C68B1058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20">
          <xdr:nvSpPr>
            <xdr:cNvPr id="929" name="TextBox 449">
              <a:extLst>
                <a:ext uri="{FF2B5EF4-FFF2-40B4-BE49-F238E27FC236}">
                  <a16:creationId xmlns:a16="http://schemas.microsoft.com/office/drawing/2014/main" id="{00000000-0008-0000-0400-0000A1030000}"/>
                </a:ext>
              </a:extLst>
            </xdr:cNvPr>
            <xdr:cNvSpPr txBox="1"/>
          </xdr:nvSpPr>
          <xdr:spPr>
            <a:xfrm rot="16200000" flipH="1">
              <a:off x="6599624" y="1971232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D690B961-018B-4082-99B5-D1D80CEC2023}" type="TxLink">
                <a:rPr lang="en-US" altLang="en-US" sz="1100" b="1" i="0" u="none" strike="noStrike">
                  <a:solidFill>
                    <a:schemeClr val="bg1">
                      <a:lumMod val="50000"/>
                    </a:schemeClr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Sheet3!E12">
          <xdr:nvSpPr>
            <xdr:cNvPr id="930" name="TextBox 450">
              <a:extLst>
                <a:ext uri="{FF2B5EF4-FFF2-40B4-BE49-F238E27FC236}">
                  <a16:creationId xmlns:a16="http://schemas.microsoft.com/office/drawing/2014/main" id="{00000000-0008-0000-0400-0000A2030000}"/>
                </a:ext>
              </a:extLst>
            </xdr:cNvPr>
            <xdr:cNvSpPr txBox="1"/>
          </xdr:nvSpPr>
          <xdr:spPr>
            <a:xfrm rot="16200000" flipH="1">
              <a:off x="6599624" y="1791945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A14924D-5798-4066-B5C8-0858ABF92123}" type="TxLink">
                <a:rPr lang="en-US" altLang="en-US" sz="1100" b="1" i="0" u="none" strike="noStrike">
                  <a:solidFill>
                    <a:schemeClr val="bg1">
                      <a:lumMod val="50000"/>
                    </a:schemeClr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Sheet3!D8">
          <xdr:nvSpPr>
            <xdr:cNvPr id="931" name="TextBox 451">
              <a:extLst>
                <a:ext uri="{FF2B5EF4-FFF2-40B4-BE49-F238E27FC236}">
                  <a16:creationId xmlns:a16="http://schemas.microsoft.com/office/drawing/2014/main" id="{00000000-0008-0000-0400-0000A3030000}"/>
                </a:ext>
              </a:extLst>
            </xdr:cNvPr>
            <xdr:cNvSpPr txBox="1"/>
          </xdr:nvSpPr>
          <xdr:spPr>
            <a:xfrm rot="16200000" flipH="1">
              <a:off x="6599624" y="17316195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4C1157E-90DB-4CD7-83A0-17ED21F620C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932" name="TextBox 452">
              <a:extLst>
                <a:ext uri="{FF2B5EF4-FFF2-40B4-BE49-F238E27FC236}">
                  <a16:creationId xmlns:a16="http://schemas.microsoft.com/office/drawing/2014/main" id="{00000000-0008-0000-0400-0000A4030000}"/>
                </a:ext>
              </a:extLst>
            </xdr:cNvPr>
            <xdr:cNvSpPr txBox="1"/>
          </xdr:nvSpPr>
          <xdr:spPr>
            <a:xfrm rot="16200000" flipH="1">
              <a:off x="6599624" y="2029736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67CBB223-0CE3-470F-BC46-2C8A2B32087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933" name="TextBox 453">
              <a:extLst>
                <a:ext uri="{FF2B5EF4-FFF2-40B4-BE49-F238E27FC236}">
                  <a16:creationId xmlns:a16="http://schemas.microsoft.com/office/drawing/2014/main" id="{00000000-0008-0000-0400-0000A5030000}"/>
                </a:ext>
              </a:extLst>
            </xdr:cNvPr>
            <xdr:cNvSpPr txBox="1"/>
          </xdr:nvSpPr>
          <xdr:spPr>
            <a:xfrm rot="16200000" flipH="1">
              <a:off x="6611964" y="1700530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FBD4124C-4EE9-4B8B-A31C-D7BB2766B89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934" name="TextBox 454">
              <a:extLst>
                <a:ext uri="{FF2B5EF4-FFF2-40B4-BE49-F238E27FC236}">
                  <a16:creationId xmlns:a16="http://schemas.microsoft.com/office/drawing/2014/main" id="{00000000-0008-0000-0400-0000A6030000}"/>
                </a:ext>
              </a:extLst>
            </xdr:cNvPr>
            <xdr:cNvSpPr txBox="1"/>
          </xdr:nvSpPr>
          <xdr:spPr>
            <a:xfrm rot="16200000" flipH="1">
              <a:off x="6610564" y="20576374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30D0C96-51AA-4A1B-AA3D-5E33494F9D4A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935" name="TextBox 455">
              <a:extLst>
                <a:ext uri="{FF2B5EF4-FFF2-40B4-BE49-F238E27FC236}">
                  <a16:creationId xmlns:a16="http://schemas.microsoft.com/office/drawing/2014/main" id="{00000000-0008-0000-0400-0000A7030000}"/>
                </a:ext>
              </a:extLst>
            </xdr:cNvPr>
            <xdr:cNvSpPr txBox="1"/>
          </xdr:nvSpPr>
          <xdr:spPr>
            <a:xfrm rot="16200000" flipH="1">
              <a:off x="6599624" y="18810423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3B0B49F-9858-444E-A1B3-D508B27A3FD7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</xdr:grpSp>
      <xdr:cxnSp macro="">
        <xdr:nvCxnSpPr>
          <xdr:cNvPr id="836" name="직선 연결선 835">
            <a:extLst>
              <a:ext uri="{FF2B5EF4-FFF2-40B4-BE49-F238E27FC236}">
                <a16:creationId xmlns:a16="http://schemas.microsoft.com/office/drawing/2014/main" id="{00000000-0008-0000-0400-000044030000}"/>
              </a:ext>
            </a:extLst>
          </xdr:cNvPr>
          <xdr:cNvCxnSpPr>
            <a:cxnSpLocks/>
          </xdr:cNvCxnSpPr>
        </xdr:nvCxnSpPr>
        <xdr:spPr>
          <a:xfrm>
            <a:off x="3737526" y="1728943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7" name="직선 연결선 836">
            <a:extLst>
              <a:ext uri="{FF2B5EF4-FFF2-40B4-BE49-F238E27FC236}">
                <a16:creationId xmlns:a16="http://schemas.microsoft.com/office/drawing/2014/main" id="{00000000-0008-0000-0400-000045030000}"/>
              </a:ext>
            </a:extLst>
          </xdr:cNvPr>
          <xdr:cNvCxnSpPr>
            <a:cxnSpLocks/>
          </xdr:cNvCxnSpPr>
        </xdr:nvCxnSpPr>
        <xdr:spPr>
          <a:xfrm>
            <a:off x="3771812" y="1712798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8" name="타원 837">
            <a:extLst>
              <a:ext uri="{FF2B5EF4-FFF2-40B4-BE49-F238E27FC236}">
                <a16:creationId xmlns:a16="http://schemas.microsoft.com/office/drawing/2014/main" id="{00000000-0008-0000-0400-000046030000}"/>
              </a:ext>
            </a:extLst>
          </xdr:cNvPr>
          <xdr:cNvSpPr/>
        </xdr:nvSpPr>
        <xdr:spPr>
          <a:xfrm>
            <a:off x="3035222" y="16848665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841" name="직선 연결선 840">
            <a:extLst>
              <a:ext uri="{FF2B5EF4-FFF2-40B4-BE49-F238E27FC236}">
                <a16:creationId xmlns:a16="http://schemas.microsoft.com/office/drawing/2014/main" id="{00000000-0008-0000-0400-000049030000}"/>
              </a:ext>
            </a:extLst>
          </xdr:cNvPr>
          <xdr:cNvCxnSpPr>
            <a:cxnSpLocks/>
          </xdr:cNvCxnSpPr>
        </xdr:nvCxnSpPr>
        <xdr:spPr>
          <a:xfrm flipH="1">
            <a:off x="3046634" y="1712798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2" name="직선 연결선 841">
            <a:extLst>
              <a:ext uri="{FF2B5EF4-FFF2-40B4-BE49-F238E27FC236}">
                <a16:creationId xmlns:a16="http://schemas.microsoft.com/office/drawing/2014/main" id="{00000000-0008-0000-0400-00004A030000}"/>
              </a:ext>
            </a:extLst>
          </xdr:cNvPr>
          <xdr:cNvCxnSpPr>
            <a:cxnSpLocks/>
          </xdr:cNvCxnSpPr>
        </xdr:nvCxnSpPr>
        <xdr:spPr>
          <a:xfrm>
            <a:off x="5095025" y="1728943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3" name="직선 연결선 842">
            <a:extLst>
              <a:ext uri="{FF2B5EF4-FFF2-40B4-BE49-F238E27FC236}">
                <a16:creationId xmlns:a16="http://schemas.microsoft.com/office/drawing/2014/main" id="{00000000-0008-0000-0400-00004B030000}"/>
              </a:ext>
            </a:extLst>
          </xdr:cNvPr>
          <xdr:cNvCxnSpPr>
            <a:cxnSpLocks/>
          </xdr:cNvCxnSpPr>
        </xdr:nvCxnSpPr>
        <xdr:spPr>
          <a:xfrm>
            <a:off x="5129311" y="1712798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44" name="타원 843">
            <a:extLst>
              <a:ext uri="{FF2B5EF4-FFF2-40B4-BE49-F238E27FC236}">
                <a16:creationId xmlns:a16="http://schemas.microsoft.com/office/drawing/2014/main" id="{00000000-0008-0000-0400-00004C030000}"/>
              </a:ext>
            </a:extLst>
          </xdr:cNvPr>
          <xdr:cNvSpPr/>
        </xdr:nvSpPr>
        <xdr:spPr>
          <a:xfrm>
            <a:off x="5116375" y="16848665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847" name="직선 연결선 846">
            <a:extLst>
              <a:ext uri="{FF2B5EF4-FFF2-40B4-BE49-F238E27FC236}">
                <a16:creationId xmlns:a16="http://schemas.microsoft.com/office/drawing/2014/main" id="{00000000-0008-0000-0400-00004F030000}"/>
              </a:ext>
            </a:extLst>
          </xdr:cNvPr>
          <xdr:cNvCxnSpPr>
            <a:cxnSpLocks/>
          </xdr:cNvCxnSpPr>
        </xdr:nvCxnSpPr>
        <xdr:spPr>
          <a:xfrm flipH="1">
            <a:off x="5127786" y="1712798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8" name="직선 연결선 847">
            <a:extLst>
              <a:ext uri="{FF2B5EF4-FFF2-40B4-BE49-F238E27FC236}">
                <a16:creationId xmlns:a16="http://schemas.microsoft.com/office/drawing/2014/main" id="{00000000-0008-0000-0400-000050030000}"/>
              </a:ext>
            </a:extLst>
          </xdr:cNvPr>
          <xdr:cNvCxnSpPr>
            <a:cxnSpLocks/>
          </xdr:cNvCxnSpPr>
        </xdr:nvCxnSpPr>
        <xdr:spPr>
          <a:xfrm flipH="1" flipV="1">
            <a:off x="5099859" y="20408301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9" name="직선 연결선 848">
            <a:extLst>
              <a:ext uri="{FF2B5EF4-FFF2-40B4-BE49-F238E27FC236}">
                <a16:creationId xmlns:a16="http://schemas.microsoft.com/office/drawing/2014/main" id="{00000000-0008-0000-0400-000051030000}"/>
              </a:ext>
            </a:extLst>
          </xdr:cNvPr>
          <xdr:cNvCxnSpPr>
            <a:cxnSpLocks/>
          </xdr:cNvCxnSpPr>
        </xdr:nvCxnSpPr>
        <xdr:spPr>
          <a:xfrm flipV="1">
            <a:off x="5134141" y="20438777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0" name="직선 연결선 849">
            <a:extLst>
              <a:ext uri="{FF2B5EF4-FFF2-40B4-BE49-F238E27FC236}">
                <a16:creationId xmlns:a16="http://schemas.microsoft.com/office/drawing/2014/main" id="{00000000-0008-0000-0400-000052030000}"/>
              </a:ext>
            </a:extLst>
          </xdr:cNvPr>
          <xdr:cNvCxnSpPr>
            <a:cxnSpLocks/>
          </xdr:cNvCxnSpPr>
        </xdr:nvCxnSpPr>
        <xdr:spPr>
          <a:xfrm flipH="1" flipV="1">
            <a:off x="3727117" y="20408301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1" name="직선 연결선 850">
            <a:extLst>
              <a:ext uri="{FF2B5EF4-FFF2-40B4-BE49-F238E27FC236}">
                <a16:creationId xmlns:a16="http://schemas.microsoft.com/office/drawing/2014/main" id="{00000000-0008-0000-0400-000053030000}"/>
              </a:ext>
            </a:extLst>
          </xdr:cNvPr>
          <xdr:cNvCxnSpPr>
            <a:cxnSpLocks/>
          </xdr:cNvCxnSpPr>
        </xdr:nvCxnSpPr>
        <xdr:spPr>
          <a:xfrm flipV="1">
            <a:off x="3761399" y="20438777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2" name="타원 851">
            <a:extLst>
              <a:ext uri="{FF2B5EF4-FFF2-40B4-BE49-F238E27FC236}">
                <a16:creationId xmlns:a16="http://schemas.microsoft.com/office/drawing/2014/main" id="{00000000-0008-0000-0400-000054030000}"/>
              </a:ext>
            </a:extLst>
          </xdr:cNvPr>
          <xdr:cNvSpPr/>
        </xdr:nvSpPr>
        <xdr:spPr>
          <a:xfrm>
            <a:off x="3070155" y="20562927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855" name="직선 연결선 854">
            <a:extLst>
              <a:ext uri="{FF2B5EF4-FFF2-40B4-BE49-F238E27FC236}">
                <a16:creationId xmlns:a16="http://schemas.microsoft.com/office/drawing/2014/main" id="{00000000-0008-0000-0400-000057030000}"/>
              </a:ext>
            </a:extLst>
          </xdr:cNvPr>
          <xdr:cNvCxnSpPr>
            <a:cxnSpLocks/>
          </xdr:cNvCxnSpPr>
        </xdr:nvCxnSpPr>
        <xdr:spPr>
          <a:xfrm flipH="1">
            <a:off x="3081569" y="20832728"/>
            <a:ext cx="679831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6" name="타원 855">
            <a:extLst>
              <a:ext uri="{FF2B5EF4-FFF2-40B4-BE49-F238E27FC236}">
                <a16:creationId xmlns:a16="http://schemas.microsoft.com/office/drawing/2014/main" id="{00000000-0008-0000-0400-000058030000}"/>
              </a:ext>
            </a:extLst>
          </xdr:cNvPr>
          <xdr:cNvSpPr/>
        </xdr:nvSpPr>
        <xdr:spPr>
          <a:xfrm>
            <a:off x="5151307" y="20562927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859" name="직선 연결선 858">
            <a:extLst>
              <a:ext uri="{FF2B5EF4-FFF2-40B4-BE49-F238E27FC236}">
                <a16:creationId xmlns:a16="http://schemas.microsoft.com/office/drawing/2014/main" id="{00000000-0008-0000-0400-00005B030000}"/>
              </a:ext>
            </a:extLst>
          </xdr:cNvPr>
          <xdr:cNvCxnSpPr>
            <a:cxnSpLocks/>
          </xdr:cNvCxnSpPr>
        </xdr:nvCxnSpPr>
        <xdr:spPr>
          <a:xfrm flipH="1">
            <a:off x="5134141" y="20832728"/>
            <a:ext cx="753756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0" name="직선 연결선 859">
            <a:extLst>
              <a:ext uri="{FF2B5EF4-FFF2-40B4-BE49-F238E27FC236}">
                <a16:creationId xmlns:a16="http://schemas.microsoft.com/office/drawing/2014/main" id="{00000000-0008-0000-0400-00005C030000}"/>
              </a:ext>
            </a:extLst>
          </xdr:cNvPr>
          <xdr:cNvCxnSpPr>
            <a:cxnSpLocks/>
          </xdr:cNvCxnSpPr>
        </xdr:nvCxnSpPr>
        <xdr:spPr>
          <a:xfrm flipH="1" flipV="1">
            <a:off x="4184410" y="17541244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1" name="직선 연결선 860">
            <a:extLst>
              <a:ext uri="{FF2B5EF4-FFF2-40B4-BE49-F238E27FC236}">
                <a16:creationId xmlns:a16="http://schemas.microsoft.com/office/drawing/2014/main" id="{00000000-0008-0000-0400-00005D030000}"/>
              </a:ext>
            </a:extLst>
          </xdr:cNvPr>
          <xdr:cNvCxnSpPr>
            <a:cxnSpLocks/>
          </xdr:cNvCxnSpPr>
        </xdr:nvCxnSpPr>
        <xdr:spPr>
          <a:xfrm flipV="1">
            <a:off x="4218692" y="17571720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2" name="타원 861">
            <a:extLst>
              <a:ext uri="{FF2B5EF4-FFF2-40B4-BE49-F238E27FC236}">
                <a16:creationId xmlns:a16="http://schemas.microsoft.com/office/drawing/2014/main" id="{00000000-0008-0000-0400-00005E030000}"/>
              </a:ext>
            </a:extLst>
          </xdr:cNvPr>
          <xdr:cNvSpPr/>
        </xdr:nvSpPr>
        <xdr:spPr>
          <a:xfrm>
            <a:off x="3527448" y="17686353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865" name="직선 연결선 864">
            <a:extLst>
              <a:ext uri="{FF2B5EF4-FFF2-40B4-BE49-F238E27FC236}">
                <a16:creationId xmlns:a16="http://schemas.microsoft.com/office/drawing/2014/main" id="{00000000-0008-0000-0400-000061030000}"/>
              </a:ext>
            </a:extLst>
          </xdr:cNvPr>
          <xdr:cNvCxnSpPr>
            <a:cxnSpLocks/>
          </xdr:cNvCxnSpPr>
        </xdr:nvCxnSpPr>
        <xdr:spPr>
          <a:xfrm flipH="1">
            <a:off x="3538862" y="17965671"/>
            <a:ext cx="679831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6" name="직선 연결선 865">
            <a:extLst>
              <a:ext uri="{FF2B5EF4-FFF2-40B4-BE49-F238E27FC236}">
                <a16:creationId xmlns:a16="http://schemas.microsoft.com/office/drawing/2014/main" id="{00000000-0008-0000-0400-000062030000}"/>
              </a:ext>
            </a:extLst>
          </xdr:cNvPr>
          <xdr:cNvCxnSpPr>
            <a:cxnSpLocks/>
          </xdr:cNvCxnSpPr>
        </xdr:nvCxnSpPr>
        <xdr:spPr>
          <a:xfrm>
            <a:off x="4181365" y="2012094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7" name="직선 연결선 866">
            <a:extLst>
              <a:ext uri="{FF2B5EF4-FFF2-40B4-BE49-F238E27FC236}">
                <a16:creationId xmlns:a16="http://schemas.microsoft.com/office/drawing/2014/main" id="{00000000-0008-0000-0400-000063030000}"/>
              </a:ext>
            </a:extLst>
          </xdr:cNvPr>
          <xdr:cNvCxnSpPr>
            <a:cxnSpLocks/>
          </xdr:cNvCxnSpPr>
        </xdr:nvCxnSpPr>
        <xdr:spPr>
          <a:xfrm>
            <a:off x="4215651" y="1995949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8" name="타원 867">
            <a:extLst>
              <a:ext uri="{FF2B5EF4-FFF2-40B4-BE49-F238E27FC236}">
                <a16:creationId xmlns:a16="http://schemas.microsoft.com/office/drawing/2014/main" id="{00000000-0008-0000-0400-000064030000}"/>
              </a:ext>
            </a:extLst>
          </xdr:cNvPr>
          <xdr:cNvSpPr/>
        </xdr:nvSpPr>
        <xdr:spPr>
          <a:xfrm>
            <a:off x="3479061" y="19689693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grpSp>
        <xdr:nvGrpSpPr>
          <xdr:cNvPr id="10" name="그룹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GrpSpPr/>
        </xdr:nvGrpSpPr>
        <xdr:grpSpPr>
          <a:xfrm>
            <a:off x="2893414" y="16858183"/>
            <a:ext cx="3077843" cy="3978396"/>
            <a:chOff x="2888651" y="16896283"/>
            <a:chExt cx="3077843" cy="3978396"/>
          </a:xfrm>
        </xdr:grpSpPr>
        <xdr:sp macro="" textlink="Sheet3!BM71">
          <xdr:nvSpPr>
            <xdr:cNvPr id="839" name="직사각형 838">
              <a:extLst>
                <a:ext uri="{FF2B5EF4-FFF2-40B4-BE49-F238E27FC236}">
                  <a16:creationId xmlns:a16="http://schemas.microsoft.com/office/drawing/2014/main" id="{00000000-0008-0000-0400-000047030000}"/>
                </a:ext>
              </a:extLst>
            </xdr:cNvPr>
            <xdr:cNvSpPr/>
          </xdr:nvSpPr>
          <xdr:spPr>
            <a:xfrm>
              <a:off x="2888651" y="1689628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B41EED4-9A7C-4484-8974-5DD3394B55CE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1">
          <xdr:nvSpPr>
            <xdr:cNvPr id="840" name="직사각형 839">
              <a:extLst>
                <a:ext uri="{FF2B5EF4-FFF2-40B4-BE49-F238E27FC236}">
                  <a16:creationId xmlns:a16="http://schemas.microsoft.com/office/drawing/2014/main" id="{00000000-0008-0000-0400-000048030000}"/>
                </a:ext>
              </a:extLst>
            </xdr:cNvPr>
            <xdr:cNvSpPr/>
          </xdr:nvSpPr>
          <xdr:spPr>
            <a:xfrm>
              <a:off x="3304168" y="1689628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6BAECF4-39E5-457C-A71D-97F7EB85BD9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2">
          <xdr:nvSpPr>
            <xdr:cNvPr id="845" name="직사각형 844">
              <a:extLst>
                <a:ext uri="{FF2B5EF4-FFF2-40B4-BE49-F238E27FC236}">
                  <a16:creationId xmlns:a16="http://schemas.microsoft.com/office/drawing/2014/main" id="{00000000-0008-0000-0400-00004D030000}"/>
                </a:ext>
              </a:extLst>
            </xdr:cNvPr>
            <xdr:cNvSpPr/>
          </xdr:nvSpPr>
          <xdr:spPr>
            <a:xfrm>
              <a:off x="4969803" y="1689628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22D1F5D4-7968-4736-8326-5B9349D5968E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T4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2">
          <xdr:nvSpPr>
            <xdr:cNvPr id="846" name="직사각형 845">
              <a:extLst>
                <a:ext uri="{FF2B5EF4-FFF2-40B4-BE49-F238E27FC236}">
                  <a16:creationId xmlns:a16="http://schemas.microsoft.com/office/drawing/2014/main" id="{00000000-0008-0000-0400-00004E030000}"/>
                </a:ext>
              </a:extLst>
            </xdr:cNvPr>
            <xdr:cNvSpPr/>
          </xdr:nvSpPr>
          <xdr:spPr>
            <a:xfrm>
              <a:off x="5385321" y="1689628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1BB6BEA6-CC7A-4103-81DC-748171BB020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5">
          <xdr:nvSpPr>
            <xdr:cNvPr id="853" name="직사각형 852">
              <a:extLst>
                <a:ext uri="{FF2B5EF4-FFF2-40B4-BE49-F238E27FC236}">
                  <a16:creationId xmlns:a16="http://schemas.microsoft.com/office/drawing/2014/main" id="{00000000-0008-0000-0400-000055030000}"/>
                </a:ext>
              </a:extLst>
            </xdr:cNvPr>
            <xdr:cNvSpPr/>
          </xdr:nvSpPr>
          <xdr:spPr>
            <a:xfrm>
              <a:off x="2923583" y="20601027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0F3FF541-D813-41BD-9E03-8B3F18ED32D8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B4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5">
          <xdr:nvSpPr>
            <xdr:cNvPr id="854" name="직사각형 853">
              <a:extLst>
                <a:ext uri="{FF2B5EF4-FFF2-40B4-BE49-F238E27FC236}">
                  <a16:creationId xmlns:a16="http://schemas.microsoft.com/office/drawing/2014/main" id="{00000000-0008-0000-0400-000056030000}"/>
                </a:ext>
              </a:extLst>
            </xdr:cNvPr>
            <xdr:cNvSpPr/>
          </xdr:nvSpPr>
          <xdr:spPr>
            <a:xfrm>
              <a:off x="3339100" y="20601027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39C5E9B-BCBF-440E-A9AC-7DBFC62ADC7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6">
          <xdr:nvSpPr>
            <xdr:cNvPr id="857" name="직사각형 856">
              <a:extLst>
                <a:ext uri="{FF2B5EF4-FFF2-40B4-BE49-F238E27FC236}">
                  <a16:creationId xmlns:a16="http://schemas.microsoft.com/office/drawing/2014/main" id="{00000000-0008-0000-0400-000059030000}"/>
                </a:ext>
              </a:extLst>
            </xdr:cNvPr>
            <xdr:cNvSpPr/>
          </xdr:nvSpPr>
          <xdr:spPr>
            <a:xfrm>
              <a:off x="5004735" y="20601027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5145D9D-6E09-4CE0-BB97-D8D08A904B10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B5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6">
          <xdr:nvSpPr>
            <xdr:cNvPr id="858" name="직사각형 857">
              <a:extLst>
                <a:ext uri="{FF2B5EF4-FFF2-40B4-BE49-F238E27FC236}">
                  <a16:creationId xmlns:a16="http://schemas.microsoft.com/office/drawing/2014/main" id="{00000000-0008-0000-0400-00005A030000}"/>
                </a:ext>
              </a:extLst>
            </xdr:cNvPr>
            <xdr:cNvSpPr/>
          </xdr:nvSpPr>
          <xdr:spPr>
            <a:xfrm>
              <a:off x="5420253" y="20601027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4E8B087-318E-4755-8902-3155FE5F03E1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3">
          <xdr:nvSpPr>
            <xdr:cNvPr id="863" name="직사각형 862">
              <a:extLst>
                <a:ext uri="{FF2B5EF4-FFF2-40B4-BE49-F238E27FC236}">
                  <a16:creationId xmlns:a16="http://schemas.microsoft.com/office/drawing/2014/main" id="{00000000-0008-0000-0400-00005F030000}"/>
                </a:ext>
              </a:extLst>
            </xdr:cNvPr>
            <xdr:cNvSpPr/>
          </xdr:nvSpPr>
          <xdr:spPr>
            <a:xfrm>
              <a:off x="3380876" y="17733970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AC370E8-8CFA-4FAE-B471-578E42305580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T5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3">
          <xdr:nvSpPr>
            <xdr:cNvPr id="864" name="직사각형 863">
              <a:extLst>
                <a:ext uri="{FF2B5EF4-FFF2-40B4-BE49-F238E27FC236}">
                  <a16:creationId xmlns:a16="http://schemas.microsoft.com/office/drawing/2014/main" id="{00000000-0008-0000-0400-000060030000}"/>
                </a:ext>
              </a:extLst>
            </xdr:cNvPr>
            <xdr:cNvSpPr/>
          </xdr:nvSpPr>
          <xdr:spPr>
            <a:xfrm>
              <a:off x="3796393" y="17733970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97789266-2D91-43E2-93FD-FE6DD90852DF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D16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4">
          <xdr:nvSpPr>
            <xdr:cNvPr id="869" name="직사각형 868">
              <a:extLst>
                <a:ext uri="{FF2B5EF4-FFF2-40B4-BE49-F238E27FC236}">
                  <a16:creationId xmlns:a16="http://schemas.microsoft.com/office/drawing/2014/main" id="{00000000-0008-0000-0400-000065030000}"/>
                </a:ext>
              </a:extLst>
            </xdr:cNvPr>
            <xdr:cNvSpPr/>
          </xdr:nvSpPr>
          <xdr:spPr>
            <a:xfrm>
              <a:off x="3332489" y="1972779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31F8DACB-3952-4449-9D3D-3A59EF59DF3D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4">
          <xdr:nvSpPr>
            <xdr:cNvPr id="870" name="직사각형 869">
              <a:extLst>
                <a:ext uri="{FF2B5EF4-FFF2-40B4-BE49-F238E27FC236}">
                  <a16:creationId xmlns:a16="http://schemas.microsoft.com/office/drawing/2014/main" id="{00000000-0008-0000-0400-000066030000}"/>
                </a:ext>
              </a:extLst>
            </xdr:cNvPr>
            <xdr:cNvSpPr/>
          </xdr:nvSpPr>
          <xdr:spPr>
            <a:xfrm>
              <a:off x="3748006" y="1972779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404E031C-88A1-42DD-B0AD-F28553EDA262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D16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</xdr:grpSp>
      <xdr:cxnSp macro="">
        <xdr:nvCxnSpPr>
          <xdr:cNvPr id="871" name="직선 연결선 870">
            <a:extLst>
              <a:ext uri="{FF2B5EF4-FFF2-40B4-BE49-F238E27FC236}">
                <a16:creationId xmlns:a16="http://schemas.microsoft.com/office/drawing/2014/main" id="{00000000-0008-0000-0400-000067030000}"/>
              </a:ext>
            </a:extLst>
          </xdr:cNvPr>
          <xdr:cNvCxnSpPr>
            <a:cxnSpLocks/>
          </xdr:cNvCxnSpPr>
        </xdr:nvCxnSpPr>
        <xdr:spPr>
          <a:xfrm flipH="1">
            <a:off x="3490472" y="1995949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3282814</xdr:colOff>
      <xdr:row>7</xdr:row>
      <xdr:rowOff>200444</xdr:rowOff>
    </xdr:from>
    <xdr:to>
      <xdr:col>2</xdr:col>
      <xdr:colOff>3607356</xdr:colOff>
      <xdr:row>7</xdr:row>
      <xdr:rowOff>612370</xdr:rowOff>
    </xdr:to>
    <xdr:sp macro="" textlink="">
      <xdr:nvSpPr>
        <xdr:cNvPr id="3329" name="직사각형 3328">
          <a:extLst>
            <a:ext uri="{FF2B5EF4-FFF2-40B4-BE49-F238E27FC236}">
              <a16:creationId xmlns:a16="http://schemas.microsoft.com/office/drawing/2014/main" id="{00000000-0008-0000-0400-0000010D0000}"/>
            </a:ext>
          </a:extLst>
        </xdr:cNvPr>
        <xdr:cNvSpPr/>
      </xdr:nvSpPr>
      <xdr:spPr>
        <a:xfrm>
          <a:off x="4921114" y="21726944"/>
          <a:ext cx="324542" cy="4119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en-US" sz="1200" b="0" i="0" u="none" strike="noStrike">
              <a:latin typeface="맑은 고딕"/>
              <a:ea typeface="맑은 고딕"/>
            </a:rPr>
            <a:t>@</a:t>
          </a:r>
        </a:p>
      </xdr:txBody>
    </xdr:sp>
    <xdr:clientData/>
  </xdr:twoCellAnchor>
  <xdr:twoCellAnchor>
    <xdr:from>
      <xdr:col>2</xdr:col>
      <xdr:colOff>0</xdr:colOff>
      <xdr:row>2</xdr:row>
      <xdr:rowOff>3472</xdr:rowOff>
    </xdr:from>
    <xdr:to>
      <xdr:col>2</xdr:col>
      <xdr:colOff>5617372</xdr:colOff>
      <xdr:row>3</xdr:row>
      <xdr:rowOff>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361950" y="365422"/>
          <a:ext cx="5617372" cy="5197178"/>
          <a:chOff x="1633904" y="721510"/>
          <a:chExt cx="5617372" cy="5198644"/>
        </a:xfrm>
      </xdr:grpSpPr>
      <xdr:sp macro="" textlink="">
        <xdr:nvSpPr>
          <xdr:cNvPr id="519" name="직사각형 518">
            <a:extLst>
              <a:ext uri="{FF2B5EF4-FFF2-40B4-BE49-F238E27FC236}">
                <a16:creationId xmlns:a16="http://schemas.microsoft.com/office/drawing/2014/main" id="{00000000-0008-0000-0400-000007020000}"/>
              </a:ext>
            </a:extLst>
          </xdr:cNvPr>
          <xdr:cNvSpPr/>
        </xdr:nvSpPr>
        <xdr:spPr>
          <a:xfrm>
            <a:off x="1633904" y="721510"/>
            <a:ext cx="5617372" cy="5198644"/>
          </a:xfrm>
          <a:prstGeom prst="rect">
            <a:avLst/>
          </a:prstGeom>
          <a:solidFill>
            <a:schemeClr val="bg1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1400" b="1">
              <a:solidFill>
                <a:sysClr val="windowText" lastClr="000000"/>
              </a:solidFill>
            </a:endParaRPr>
          </a:p>
        </xdr:txBody>
      </xdr:sp>
      <xdr:pic>
        <xdr:nvPicPr>
          <xdr:cNvPr id="520" name="그림 519">
            <a:extLst>
              <a:ext uri="{FF2B5EF4-FFF2-40B4-BE49-F238E27FC236}">
                <a16:creationId xmlns:a16="http://schemas.microsoft.com/office/drawing/2014/main" id="{00000000-0008-0000-0400-00000802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396" r="17396"/>
          <a:stretch/>
        </xdr:blipFill>
        <xdr:spPr>
          <a:xfrm>
            <a:off x="2098777" y="794454"/>
            <a:ext cx="5076108" cy="4281029"/>
          </a:xfrm>
          <a:prstGeom prst="rect">
            <a:avLst/>
          </a:prstGeom>
        </xdr:spPr>
      </xdr:pic>
      <xdr:sp macro="" textlink="">
        <xdr:nvSpPr>
          <xdr:cNvPr id="521" name="직사각형 520">
            <a:extLst>
              <a:ext uri="{FF2B5EF4-FFF2-40B4-BE49-F238E27FC236}">
                <a16:creationId xmlns:a16="http://schemas.microsoft.com/office/drawing/2014/main" id="{00000000-0008-0000-0400-000009020000}"/>
              </a:ext>
            </a:extLst>
          </xdr:cNvPr>
          <xdr:cNvSpPr/>
        </xdr:nvSpPr>
        <xdr:spPr>
          <a:xfrm>
            <a:off x="1633904" y="721510"/>
            <a:ext cx="5617372" cy="5198644"/>
          </a:xfrm>
          <a:prstGeom prst="rect">
            <a:avLst/>
          </a:prstGeom>
          <a:solidFill>
            <a:schemeClr val="bg1">
              <a:alpha val="50000"/>
            </a:schemeClr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14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3" name="직선 연결선 522">
            <a:extLst>
              <a:ext uri="{FF2B5EF4-FFF2-40B4-BE49-F238E27FC236}">
                <a16:creationId xmlns:a16="http://schemas.microsoft.com/office/drawing/2014/main" id="{00000000-0008-0000-0400-00000B020000}"/>
              </a:ext>
            </a:extLst>
          </xdr:cNvPr>
          <xdr:cNvCxnSpPr>
            <a:cxnSpLocks/>
          </xdr:cNvCxnSpPr>
        </xdr:nvCxnSpPr>
        <xdr:spPr>
          <a:xfrm flipH="1">
            <a:off x="2333313" y="1390103"/>
            <a:ext cx="894646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4" name="직선 연결선 523">
            <a:extLst>
              <a:ext uri="{FF2B5EF4-FFF2-40B4-BE49-F238E27FC236}">
                <a16:creationId xmlns:a16="http://schemas.microsoft.com/office/drawing/2014/main" id="{00000000-0008-0000-0400-00000C020000}"/>
              </a:ext>
            </a:extLst>
          </xdr:cNvPr>
          <xdr:cNvCxnSpPr>
            <a:cxnSpLocks/>
          </xdr:cNvCxnSpPr>
        </xdr:nvCxnSpPr>
        <xdr:spPr>
          <a:xfrm flipH="1">
            <a:off x="2333313" y="4376394"/>
            <a:ext cx="65236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5" name="직선 연결선 524">
            <a:extLst>
              <a:ext uri="{FF2B5EF4-FFF2-40B4-BE49-F238E27FC236}">
                <a16:creationId xmlns:a16="http://schemas.microsoft.com/office/drawing/2014/main" id="{00000000-0008-0000-0400-00000D020000}"/>
              </a:ext>
            </a:extLst>
          </xdr:cNvPr>
          <xdr:cNvCxnSpPr>
            <a:cxnSpLocks/>
          </xdr:cNvCxnSpPr>
        </xdr:nvCxnSpPr>
        <xdr:spPr>
          <a:xfrm>
            <a:off x="2396560" y="1390103"/>
            <a:ext cx="0" cy="298629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6" name="직선 연결선 525">
            <a:extLst>
              <a:ext uri="{FF2B5EF4-FFF2-40B4-BE49-F238E27FC236}">
                <a16:creationId xmlns:a16="http://schemas.microsoft.com/office/drawing/2014/main" id="{00000000-0008-0000-0400-00000E020000}"/>
              </a:ext>
            </a:extLst>
          </xdr:cNvPr>
          <xdr:cNvCxnSpPr>
            <a:cxnSpLocks/>
          </xdr:cNvCxnSpPr>
        </xdr:nvCxnSpPr>
        <xdr:spPr>
          <a:xfrm>
            <a:off x="2396560" y="988842"/>
            <a:ext cx="0" cy="401261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7" name="직선 연결선 526">
            <a:extLst>
              <a:ext uri="{FF2B5EF4-FFF2-40B4-BE49-F238E27FC236}">
                <a16:creationId xmlns:a16="http://schemas.microsoft.com/office/drawing/2014/main" id="{00000000-0008-0000-0400-00000F020000}"/>
              </a:ext>
            </a:extLst>
          </xdr:cNvPr>
          <xdr:cNvCxnSpPr>
            <a:cxnSpLocks/>
          </xdr:cNvCxnSpPr>
        </xdr:nvCxnSpPr>
        <xdr:spPr>
          <a:xfrm>
            <a:off x="2745793" y="5026841"/>
            <a:ext cx="0" cy="675594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8" name="직선 연결선 527">
            <a:extLst>
              <a:ext uri="{FF2B5EF4-FFF2-40B4-BE49-F238E27FC236}">
                <a16:creationId xmlns:a16="http://schemas.microsoft.com/office/drawing/2014/main" id="{00000000-0008-0000-0400-000010020000}"/>
              </a:ext>
            </a:extLst>
          </xdr:cNvPr>
          <xdr:cNvCxnSpPr>
            <a:cxnSpLocks/>
          </xdr:cNvCxnSpPr>
        </xdr:nvCxnSpPr>
        <xdr:spPr>
          <a:xfrm>
            <a:off x="3142894" y="4528720"/>
            <a:ext cx="0" cy="745483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9" name="직선 연결선 528">
            <a:extLst>
              <a:ext uri="{FF2B5EF4-FFF2-40B4-BE49-F238E27FC236}">
                <a16:creationId xmlns:a16="http://schemas.microsoft.com/office/drawing/2014/main" id="{00000000-0008-0000-0400-000011020000}"/>
              </a:ext>
            </a:extLst>
          </xdr:cNvPr>
          <xdr:cNvCxnSpPr>
            <a:cxnSpLocks/>
          </xdr:cNvCxnSpPr>
        </xdr:nvCxnSpPr>
        <xdr:spPr>
          <a:xfrm>
            <a:off x="2745793" y="5215096"/>
            <a:ext cx="397101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12">
        <xdr:nvSpPr>
          <xdr:cNvPr id="530" name="TextBox 65">
            <a:extLst>
              <a:ext uri="{FF2B5EF4-FFF2-40B4-BE49-F238E27FC236}">
                <a16:creationId xmlns:a16="http://schemas.microsoft.com/office/drawing/2014/main" id="{00000000-0008-0000-0400-000012020000}"/>
              </a:ext>
            </a:extLst>
          </xdr:cNvPr>
          <xdr:cNvSpPr txBox="1"/>
        </xdr:nvSpPr>
        <xdr:spPr>
          <a:xfrm flipH="1">
            <a:off x="4353384" y="5255553"/>
            <a:ext cx="566894" cy="243947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8AC46A6-8FFC-4D66-9863-111E29CAF049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3500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B8">
        <xdr:nvSpPr>
          <xdr:cNvPr id="531" name="TextBox 68">
            <a:extLst>
              <a:ext uri="{FF2B5EF4-FFF2-40B4-BE49-F238E27FC236}">
                <a16:creationId xmlns:a16="http://schemas.microsoft.com/office/drawing/2014/main" id="{00000000-0008-0000-0400-000013020000}"/>
              </a:ext>
            </a:extLst>
          </xdr:cNvPr>
          <xdr:cNvSpPr txBox="1"/>
        </xdr:nvSpPr>
        <xdr:spPr>
          <a:xfrm rot="16200000" flipH="1">
            <a:off x="2034958" y="1067514"/>
            <a:ext cx="439202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080E88A-08BE-4832-9E29-40B85E28526B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400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B9">
        <xdr:nvSpPr>
          <xdr:cNvPr id="532" name="TextBox 69">
            <a:extLst>
              <a:ext uri="{FF2B5EF4-FFF2-40B4-BE49-F238E27FC236}">
                <a16:creationId xmlns:a16="http://schemas.microsoft.com/office/drawing/2014/main" id="{00000000-0008-0000-0400-000014020000}"/>
              </a:ext>
            </a:extLst>
          </xdr:cNvPr>
          <xdr:cNvSpPr txBox="1"/>
        </xdr:nvSpPr>
        <xdr:spPr>
          <a:xfrm rot="16200000" flipH="1">
            <a:off x="1975658" y="2761068"/>
            <a:ext cx="55780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72FF1D3-9E84-416F-80E9-74C58D346C31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3500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B10">
        <xdr:nvSpPr>
          <xdr:cNvPr id="533" name="TextBox 75">
            <a:extLst>
              <a:ext uri="{FF2B5EF4-FFF2-40B4-BE49-F238E27FC236}">
                <a16:creationId xmlns:a16="http://schemas.microsoft.com/office/drawing/2014/main" id="{00000000-0008-0000-0400-000015020000}"/>
              </a:ext>
            </a:extLst>
          </xdr:cNvPr>
          <xdr:cNvSpPr txBox="1"/>
        </xdr:nvSpPr>
        <xdr:spPr>
          <a:xfrm rot="16200000" flipH="1">
            <a:off x="1975658" y="4505882"/>
            <a:ext cx="55780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E645792-6ACC-49A7-855E-1D91318FEDEB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450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cxnSp macro="">
        <xdr:nvCxnSpPr>
          <xdr:cNvPr id="534" name="직선 연결선 533">
            <a:extLst>
              <a:ext uri="{FF2B5EF4-FFF2-40B4-BE49-F238E27FC236}">
                <a16:creationId xmlns:a16="http://schemas.microsoft.com/office/drawing/2014/main" id="{00000000-0008-0000-0400-000016020000}"/>
              </a:ext>
            </a:extLst>
          </xdr:cNvPr>
          <xdr:cNvCxnSpPr>
            <a:cxnSpLocks/>
          </xdr:cNvCxnSpPr>
        </xdr:nvCxnSpPr>
        <xdr:spPr>
          <a:xfrm flipH="1">
            <a:off x="1921894" y="988842"/>
            <a:ext cx="686196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5" name="직선 연결선 534">
            <a:extLst>
              <a:ext uri="{FF2B5EF4-FFF2-40B4-BE49-F238E27FC236}">
                <a16:creationId xmlns:a16="http://schemas.microsoft.com/office/drawing/2014/main" id="{00000000-0008-0000-0400-000017020000}"/>
              </a:ext>
            </a:extLst>
          </xdr:cNvPr>
          <xdr:cNvCxnSpPr>
            <a:cxnSpLocks/>
          </xdr:cNvCxnSpPr>
        </xdr:nvCxnSpPr>
        <xdr:spPr>
          <a:xfrm flipH="1">
            <a:off x="1921894" y="4879287"/>
            <a:ext cx="686196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직선 연결선 535">
            <a:extLst>
              <a:ext uri="{FF2B5EF4-FFF2-40B4-BE49-F238E27FC236}">
                <a16:creationId xmlns:a16="http://schemas.microsoft.com/office/drawing/2014/main" id="{00000000-0008-0000-0400-000018020000}"/>
              </a:ext>
            </a:extLst>
          </xdr:cNvPr>
          <xdr:cNvCxnSpPr>
            <a:cxnSpLocks/>
          </xdr:cNvCxnSpPr>
        </xdr:nvCxnSpPr>
        <xdr:spPr>
          <a:xfrm>
            <a:off x="2396560" y="4376394"/>
            <a:ext cx="0" cy="502892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7" name="직선 연결선 536">
            <a:extLst>
              <a:ext uri="{FF2B5EF4-FFF2-40B4-BE49-F238E27FC236}">
                <a16:creationId xmlns:a16="http://schemas.microsoft.com/office/drawing/2014/main" id="{00000000-0008-0000-0400-000019020000}"/>
              </a:ext>
            </a:extLst>
          </xdr:cNvPr>
          <xdr:cNvCxnSpPr>
            <a:cxnSpLocks/>
          </xdr:cNvCxnSpPr>
        </xdr:nvCxnSpPr>
        <xdr:spPr>
          <a:xfrm>
            <a:off x="6533995" y="5026841"/>
            <a:ext cx="0" cy="675594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8" name="직선 연결선 537">
            <a:extLst>
              <a:ext uri="{FF2B5EF4-FFF2-40B4-BE49-F238E27FC236}">
                <a16:creationId xmlns:a16="http://schemas.microsoft.com/office/drawing/2014/main" id="{00000000-0008-0000-0400-00001A020000}"/>
              </a:ext>
            </a:extLst>
          </xdr:cNvPr>
          <xdr:cNvCxnSpPr>
            <a:cxnSpLocks/>
          </xdr:cNvCxnSpPr>
        </xdr:nvCxnSpPr>
        <xdr:spPr>
          <a:xfrm>
            <a:off x="3142894" y="5215096"/>
            <a:ext cx="298913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9" name="직선 연결선 538">
            <a:extLst>
              <a:ext uri="{FF2B5EF4-FFF2-40B4-BE49-F238E27FC236}">
                <a16:creationId xmlns:a16="http://schemas.microsoft.com/office/drawing/2014/main" id="{00000000-0008-0000-0400-00001B020000}"/>
              </a:ext>
            </a:extLst>
          </xdr:cNvPr>
          <xdr:cNvCxnSpPr>
            <a:cxnSpLocks/>
          </xdr:cNvCxnSpPr>
        </xdr:nvCxnSpPr>
        <xdr:spPr>
          <a:xfrm>
            <a:off x="6132028" y="5215096"/>
            <a:ext cx="401967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11">
        <xdr:nvSpPr>
          <xdr:cNvPr id="540" name="TextBox 87">
            <a:extLst>
              <a:ext uri="{FF2B5EF4-FFF2-40B4-BE49-F238E27FC236}">
                <a16:creationId xmlns:a16="http://schemas.microsoft.com/office/drawing/2014/main" id="{00000000-0008-0000-0400-00001C020000}"/>
              </a:ext>
            </a:extLst>
          </xdr:cNvPr>
          <xdr:cNvSpPr txBox="1"/>
        </xdr:nvSpPr>
        <xdr:spPr>
          <a:xfrm flipH="1">
            <a:off x="2660896" y="5255553"/>
            <a:ext cx="566894" cy="243947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F73C3E8-4E69-4ECA-BEA6-271A0C081D66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400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cxnSp macro="">
        <xdr:nvCxnSpPr>
          <xdr:cNvPr id="541" name="직선 연결선 540">
            <a:extLst>
              <a:ext uri="{FF2B5EF4-FFF2-40B4-BE49-F238E27FC236}">
                <a16:creationId xmlns:a16="http://schemas.microsoft.com/office/drawing/2014/main" id="{00000000-0008-0000-0400-00001D020000}"/>
              </a:ext>
            </a:extLst>
          </xdr:cNvPr>
          <xdr:cNvCxnSpPr>
            <a:cxnSpLocks/>
          </xdr:cNvCxnSpPr>
        </xdr:nvCxnSpPr>
        <xdr:spPr>
          <a:xfrm>
            <a:off x="3137256" y="1753816"/>
            <a:ext cx="0" cy="202034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2" name="직선 연결선 541">
            <a:extLst>
              <a:ext uri="{FF2B5EF4-FFF2-40B4-BE49-F238E27FC236}">
                <a16:creationId xmlns:a16="http://schemas.microsoft.com/office/drawing/2014/main" id="{00000000-0008-0000-0400-00001E020000}"/>
              </a:ext>
            </a:extLst>
          </xdr:cNvPr>
          <xdr:cNvCxnSpPr>
            <a:cxnSpLocks/>
          </xdr:cNvCxnSpPr>
        </xdr:nvCxnSpPr>
        <xdr:spPr>
          <a:xfrm>
            <a:off x="3386081" y="1575088"/>
            <a:ext cx="0" cy="380761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3" name="직선 연결선 542">
            <a:extLst>
              <a:ext uri="{FF2B5EF4-FFF2-40B4-BE49-F238E27FC236}">
                <a16:creationId xmlns:a16="http://schemas.microsoft.com/office/drawing/2014/main" id="{00000000-0008-0000-0400-00001F020000}"/>
              </a:ext>
            </a:extLst>
          </xdr:cNvPr>
          <xdr:cNvCxnSpPr>
            <a:cxnSpLocks/>
          </xdr:cNvCxnSpPr>
        </xdr:nvCxnSpPr>
        <xdr:spPr>
          <a:xfrm>
            <a:off x="3135656" y="1896743"/>
            <a:ext cx="250426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13">
        <xdr:nvSpPr>
          <xdr:cNvPr id="544" name="TextBox 92">
            <a:extLst>
              <a:ext uri="{FF2B5EF4-FFF2-40B4-BE49-F238E27FC236}">
                <a16:creationId xmlns:a16="http://schemas.microsoft.com/office/drawing/2014/main" id="{00000000-0008-0000-0400-000020020000}"/>
              </a:ext>
            </a:extLst>
          </xdr:cNvPr>
          <xdr:cNvSpPr txBox="1"/>
        </xdr:nvSpPr>
        <xdr:spPr>
          <a:xfrm flipH="1">
            <a:off x="2827819" y="1953352"/>
            <a:ext cx="866097" cy="243947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095592E-AF3F-45DB-A467-85E1F1054EB6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cxnSp macro="">
        <xdr:nvCxnSpPr>
          <xdr:cNvPr id="545" name="직선 연결선 544">
            <a:extLst>
              <a:ext uri="{FF2B5EF4-FFF2-40B4-BE49-F238E27FC236}">
                <a16:creationId xmlns:a16="http://schemas.microsoft.com/office/drawing/2014/main" id="{00000000-0008-0000-0400-000021020000}"/>
              </a:ext>
            </a:extLst>
          </xdr:cNvPr>
          <xdr:cNvCxnSpPr>
            <a:cxnSpLocks/>
          </xdr:cNvCxnSpPr>
        </xdr:nvCxnSpPr>
        <xdr:spPr>
          <a:xfrm flipH="1">
            <a:off x="3335387" y="1635262"/>
            <a:ext cx="367768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6" name="직선 연결선 545">
            <a:extLst>
              <a:ext uri="{FF2B5EF4-FFF2-40B4-BE49-F238E27FC236}">
                <a16:creationId xmlns:a16="http://schemas.microsoft.com/office/drawing/2014/main" id="{00000000-0008-0000-0400-000022020000}"/>
              </a:ext>
            </a:extLst>
          </xdr:cNvPr>
          <xdr:cNvCxnSpPr>
            <a:cxnSpLocks/>
          </xdr:cNvCxnSpPr>
        </xdr:nvCxnSpPr>
        <xdr:spPr>
          <a:xfrm>
            <a:off x="3672846" y="1382784"/>
            <a:ext cx="0" cy="252478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14">
        <xdr:nvSpPr>
          <xdr:cNvPr id="547" name="TextBox 95">
            <a:extLst>
              <a:ext uri="{FF2B5EF4-FFF2-40B4-BE49-F238E27FC236}">
                <a16:creationId xmlns:a16="http://schemas.microsoft.com/office/drawing/2014/main" id="{00000000-0008-0000-0400-000023020000}"/>
              </a:ext>
            </a:extLst>
          </xdr:cNvPr>
          <xdr:cNvSpPr txBox="1"/>
        </xdr:nvSpPr>
        <xdr:spPr>
          <a:xfrm rot="16200000" flipH="1">
            <a:off x="3502276" y="1387066"/>
            <a:ext cx="68890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83C3CC2-6D87-4FDC-B76C-FBB83E532254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cxnSp macro="">
        <xdr:nvCxnSpPr>
          <xdr:cNvPr id="548" name="직선 연결선 547">
            <a:extLst>
              <a:ext uri="{FF2B5EF4-FFF2-40B4-BE49-F238E27FC236}">
                <a16:creationId xmlns:a16="http://schemas.microsoft.com/office/drawing/2014/main" id="{00000000-0008-0000-0400-000024020000}"/>
              </a:ext>
            </a:extLst>
          </xdr:cNvPr>
          <xdr:cNvCxnSpPr>
            <a:cxnSpLocks/>
          </xdr:cNvCxnSpPr>
        </xdr:nvCxnSpPr>
        <xdr:spPr>
          <a:xfrm flipH="1">
            <a:off x="3505672" y="1382784"/>
            <a:ext cx="216945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11">
        <xdr:nvSpPr>
          <xdr:cNvPr id="549" name="TextBox 139">
            <a:extLst>
              <a:ext uri="{FF2B5EF4-FFF2-40B4-BE49-F238E27FC236}">
                <a16:creationId xmlns:a16="http://schemas.microsoft.com/office/drawing/2014/main" id="{00000000-0008-0000-0400-000025020000}"/>
              </a:ext>
            </a:extLst>
          </xdr:cNvPr>
          <xdr:cNvSpPr txBox="1"/>
        </xdr:nvSpPr>
        <xdr:spPr>
          <a:xfrm flipH="1">
            <a:off x="6045872" y="5255553"/>
            <a:ext cx="566894" cy="243947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B0ED2FA6-73A9-4EC0-B68F-C2614C4BC013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400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cxnSp macro="">
        <xdr:nvCxnSpPr>
          <xdr:cNvPr id="550" name="직선 연결선 549">
            <a:extLst>
              <a:ext uri="{FF2B5EF4-FFF2-40B4-BE49-F238E27FC236}">
                <a16:creationId xmlns:a16="http://schemas.microsoft.com/office/drawing/2014/main" id="{00000000-0008-0000-0400-000026020000}"/>
              </a:ext>
            </a:extLst>
          </xdr:cNvPr>
          <xdr:cNvCxnSpPr>
            <a:cxnSpLocks/>
          </xdr:cNvCxnSpPr>
        </xdr:nvCxnSpPr>
        <xdr:spPr>
          <a:xfrm>
            <a:off x="6132028" y="4528720"/>
            <a:ext cx="0" cy="745483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1" name="직선 연결선 550">
            <a:extLst>
              <a:ext uri="{FF2B5EF4-FFF2-40B4-BE49-F238E27FC236}">
                <a16:creationId xmlns:a16="http://schemas.microsoft.com/office/drawing/2014/main" id="{00000000-0008-0000-0400-000027020000}"/>
              </a:ext>
            </a:extLst>
          </xdr:cNvPr>
          <xdr:cNvCxnSpPr>
            <a:cxnSpLocks/>
          </xdr:cNvCxnSpPr>
        </xdr:nvCxnSpPr>
        <xdr:spPr>
          <a:xfrm>
            <a:off x="1994224" y="988842"/>
            <a:ext cx="0" cy="3890445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2" name="직선 연결선 551">
            <a:extLst>
              <a:ext uri="{FF2B5EF4-FFF2-40B4-BE49-F238E27FC236}">
                <a16:creationId xmlns:a16="http://schemas.microsoft.com/office/drawing/2014/main" id="{00000000-0008-0000-0400-000028020000}"/>
              </a:ext>
            </a:extLst>
          </xdr:cNvPr>
          <xdr:cNvCxnSpPr>
            <a:cxnSpLocks/>
          </xdr:cNvCxnSpPr>
        </xdr:nvCxnSpPr>
        <xdr:spPr>
          <a:xfrm>
            <a:off x="2745793" y="5608342"/>
            <a:ext cx="3788202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Sheet3!B49">
        <xdr:nvSpPr>
          <xdr:cNvPr id="553" name="TextBox 177">
            <a:extLst>
              <a:ext uri="{FF2B5EF4-FFF2-40B4-BE49-F238E27FC236}">
                <a16:creationId xmlns:a16="http://schemas.microsoft.com/office/drawing/2014/main" id="{00000000-0008-0000-0400-000029020000}"/>
              </a:ext>
            </a:extLst>
          </xdr:cNvPr>
          <xdr:cNvSpPr txBox="1"/>
        </xdr:nvSpPr>
        <xdr:spPr>
          <a:xfrm rot="16200000" flipH="1">
            <a:off x="1344962" y="2761067"/>
            <a:ext cx="98234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CBDE438-18F3-43C8-9C3B-AFFB9705F035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4350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B48">
        <xdr:nvSpPr>
          <xdr:cNvPr id="554" name="TextBox 178">
            <a:extLst>
              <a:ext uri="{FF2B5EF4-FFF2-40B4-BE49-F238E27FC236}">
                <a16:creationId xmlns:a16="http://schemas.microsoft.com/office/drawing/2014/main" id="{00000000-0008-0000-0400-00002A020000}"/>
              </a:ext>
            </a:extLst>
          </xdr:cNvPr>
          <xdr:cNvSpPr txBox="1"/>
        </xdr:nvSpPr>
        <xdr:spPr>
          <a:xfrm flipH="1">
            <a:off x="4094472" y="5646480"/>
            <a:ext cx="1084718" cy="243947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65024CBE-17AA-478C-B540-4EF92A3419E9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4300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5617372</xdr:colOff>
      <xdr:row>4</xdr:row>
      <xdr:rowOff>5196810</xdr:rowOff>
    </xdr:to>
    <xdr:sp macro="" textlink="">
      <xdr:nvSpPr>
        <xdr:cNvPr id="625" name="직사각형 62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/>
      </xdr:nvSpPr>
      <xdr:spPr>
        <a:xfrm>
          <a:off x="1636059" y="11116235"/>
          <a:ext cx="5617372" cy="5196810"/>
        </a:xfrm>
        <a:prstGeom prst="rect">
          <a:avLst/>
        </a:prstGeom>
        <a:solidFill>
          <a:schemeClr val="bg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1400"/>
        </a:p>
      </xdr:txBody>
    </xdr:sp>
    <xdr:clientData/>
  </xdr:twoCellAnchor>
  <xdr:twoCellAnchor>
    <xdr:from>
      <xdr:col>2</xdr:col>
      <xdr:colOff>982007</xdr:colOff>
      <xdr:row>4</xdr:row>
      <xdr:rowOff>793132</xdr:rowOff>
    </xdr:from>
    <xdr:to>
      <xdr:col>2</xdr:col>
      <xdr:colOff>4635365</xdr:colOff>
      <xdr:row>4</xdr:row>
      <xdr:rowOff>4403677</xdr:rowOff>
    </xdr:to>
    <xdr:pic>
      <xdr:nvPicPr>
        <xdr:cNvPr id="627" name="그림 626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6" r="20876"/>
        <a:stretch/>
      </xdr:blipFill>
      <xdr:spPr>
        <a:xfrm>
          <a:off x="2618066" y="11909367"/>
          <a:ext cx="3653358" cy="3610545"/>
        </a:xfrm>
        <a:prstGeom prst="rect">
          <a:avLst/>
        </a:prstGeom>
      </xdr:spPr>
    </xdr:pic>
    <xdr:clientData/>
  </xdr:twoCellAnchor>
  <xdr:twoCellAnchor>
    <xdr:from>
      <xdr:col>2</xdr:col>
      <xdr:colOff>142603</xdr:colOff>
      <xdr:row>4</xdr:row>
      <xdr:rowOff>101552</xdr:rowOff>
    </xdr:from>
    <xdr:to>
      <xdr:col>2</xdr:col>
      <xdr:colOff>5417974</xdr:colOff>
      <xdr:row>4</xdr:row>
      <xdr:rowOff>5083798</xdr:rowOff>
    </xdr:to>
    <xdr:sp macro="" textlink="">
      <xdr:nvSpPr>
        <xdr:cNvPr id="628" name="직사각형 627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/>
      </xdr:nvSpPr>
      <xdr:spPr>
        <a:xfrm rot="5400000">
          <a:off x="1925225" y="11071224"/>
          <a:ext cx="4982246" cy="5275371"/>
        </a:xfrm>
        <a:prstGeom prst="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b="0"/>
        </a:p>
      </xdr:txBody>
    </xdr:sp>
    <xdr:clientData/>
  </xdr:twoCellAnchor>
  <xdr:twoCellAnchor>
    <xdr:from>
      <xdr:col>2</xdr:col>
      <xdr:colOff>1286800</xdr:colOff>
      <xdr:row>4</xdr:row>
      <xdr:rowOff>1003208</xdr:rowOff>
    </xdr:from>
    <xdr:to>
      <xdr:col>2</xdr:col>
      <xdr:colOff>1373464</xdr:colOff>
      <xdr:row>4</xdr:row>
      <xdr:rowOff>1141924</xdr:rowOff>
    </xdr:to>
    <xdr:cxnSp macro="">
      <xdr:nvCxnSpPr>
        <xdr:cNvPr id="629" name="직선 연결선 628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CxnSpPr>
          <a:cxnSpLocks/>
        </xdr:cNvCxnSpPr>
      </xdr:nvCxnSpPr>
      <xdr:spPr>
        <a:xfrm flipH="1" flipV="1">
          <a:off x="2922859" y="12119443"/>
          <a:ext cx="86664" cy="138716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1388265</xdr:colOff>
      <xdr:row>4</xdr:row>
      <xdr:rowOff>204777</xdr:rowOff>
    </xdr:from>
    <xdr:to>
      <xdr:col>2</xdr:col>
      <xdr:colOff>1388265</xdr:colOff>
      <xdr:row>4</xdr:row>
      <xdr:rowOff>652447</xdr:rowOff>
    </xdr:to>
    <xdr:cxnSp macro="">
      <xdr:nvCxnSpPr>
        <xdr:cNvPr id="630" name="직선 연결선 629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CxnSpPr>
          <a:cxnSpLocks/>
        </xdr:cNvCxnSpPr>
      </xdr:nvCxnSpPr>
      <xdr:spPr>
        <a:xfrm>
          <a:off x="3024324" y="11321012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475949</xdr:colOff>
      <xdr:row>4</xdr:row>
      <xdr:rowOff>266171</xdr:rowOff>
    </xdr:from>
    <xdr:to>
      <xdr:col>2</xdr:col>
      <xdr:colOff>5141423</xdr:colOff>
      <xdr:row>4</xdr:row>
      <xdr:rowOff>4930639</xdr:rowOff>
    </xdr:to>
    <xdr:sp macro="" textlink="">
      <xdr:nvSpPr>
        <xdr:cNvPr id="631" name="사각형: 둥근 모서리 630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/>
      </xdr:nvSpPr>
      <xdr:spPr>
        <a:xfrm>
          <a:off x="2112008" y="11382406"/>
          <a:ext cx="4665474" cy="4664468"/>
        </a:xfrm>
        <a:prstGeom prst="roundRect">
          <a:avLst>
            <a:gd name="adj" fmla="val 19544"/>
          </a:avLst>
        </a:prstGeom>
        <a:noFill/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/>
        </a:p>
      </xdr:txBody>
    </xdr:sp>
    <xdr:clientData/>
  </xdr:twoCellAnchor>
  <xdr:twoCellAnchor>
    <xdr:from>
      <xdr:col>2</xdr:col>
      <xdr:colOff>4225120</xdr:colOff>
      <xdr:row>4</xdr:row>
      <xdr:rowOff>204777</xdr:rowOff>
    </xdr:from>
    <xdr:to>
      <xdr:col>2</xdr:col>
      <xdr:colOff>4225120</xdr:colOff>
      <xdr:row>4</xdr:row>
      <xdr:rowOff>652447</xdr:rowOff>
    </xdr:to>
    <xdr:cxnSp macro="">
      <xdr:nvCxnSpPr>
        <xdr:cNvPr id="632" name="직선 연결선 631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CxnSpPr>
          <a:cxnSpLocks/>
        </xdr:cNvCxnSpPr>
      </xdr:nvCxnSpPr>
      <xdr:spPr>
        <a:xfrm>
          <a:off x="5861179" y="11321012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620206</xdr:colOff>
      <xdr:row>4</xdr:row>
      <xdr:rowOff>1003209</xdr:rowOff>
    </xdr:from>
    <xdr:to>
      <xdr:col>2</xdr:col>
      <xdr:colOff>1286800</xdr:colOff>
      <xdr:row>4</xdr:row>
      <xdr:rowOff>1003209</xdr:rowOff>
    </xdr:to>
    <xdr:cxnSp macro="">
      <xdr:nvCxnSpPr>
        <xdr:cNvPr id="633" name="직선 연결선 632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CxnSpPr>
          <a:cxnSpLocks/>
        </xdr:cNvCxnSpPr>
      </xdr:nvCxnSpPr>
      <xdr:spPr>
        <a:xfrm>
          <a:off x="2256265" y="12119444"/>
          <a:ext cx="666594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620206</xdr:colOff>
      <xdr:row>4</xdr:row>
      <xdr:rowOff>729615</xdr:rowOff>
    </xdr:from>
    <xdr:to>
      <xdr:col>2</xdr:col>
      <xdr:colOff>893859</xdr:colOff>
      <xdr:row>4</xdr:row>
      <xdr:rowOff>1003209</xdr:rowOff>
    </xdr:to>
    <xdr:sp macro="" textlink="">
      <xdr:nvSpPr>
        <xdr:cNvPr id="634" name="타원 633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/>
      </xdr:nvSpPr>
      <xdr:spPr>
        <a:xfrm>
          <a:off x="2256265" y="11845850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2648993</xdr:colOff>
      <xdr:row>4</xdr:row>
      <xdr:rowOff>204777</xdr:rowOff>
    </xdr:from>
    <xdr:to>
      <xdr:col>2</xdr:col>
      <xdr:colOff>2648993</xdr:colOff>
      <xdr:row>4</xdr:row>
      <xdr:rowOff>652447</xdr:rowOff>
    </xdr:to>
    <xdr:cxnSp macro="">
      <xdr:nvCxnSpPr>
        <xdr:cNvPr id="637" name="직선 연결선 636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CxnSpPr>
          <a:cxnSpLocks/>
        </xdr:cNvCxnSpPr>
      </xdr:nvCxnSpPr>
      <xdr:spPr>
        <a:xfrm>
          <a:off x="4285052" y="11321012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3295423</xdr:colOff>
      <xdr:row>4</xdr:row>
      <xdr:rowOff>204777</xdr:rowOff>
    </xdr:from>
    <xdr:to>
      <xdr:col>2</xdr:col>
      <xdr:colOff>3295423</xdr:colOff>
      <xdr:row>4</xdr:row>
      <xdr:rowOff>652447</xdr:rowOff>
    </xdr:to>
    <xdr:cxnSp macro="">
      <xdr:nvCxnSpPr>
        <xdr:cNvPr id="638" name="직선 연결선 637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CxnSpPr>
          <a:cxnSpLocks/>
        </xdr:cNvCxnSpPr>
      </xdr:nvCxnSpPr>
      <xdr:spPr>
        <a:xfrm>
          <a:off x="4931482" y="11321012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1211372</xdr:colOff>
      <xdr:row>4</xdr:row>
      <xdr:rowOff>2120151</xdr:rowOff>
    </xdr:from>
    <xdr:to>
      <xdr:col>2</xdr:col>
      <xdr:colOff>1240172</xdr:colOff>
      <xdr:row>4</xdr:row>
      <xdr:rowOff>2790726</xdr:rowOff>
    </xdr:to>
    <xdr:pic>
      <xdr:nvPicPr>
        <xdr:cNvPr id="639" name="그림 638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 rot="5400000">
          <a:off x="2526543" y="13557274"/>
          <a:ext cx="670575" cy="28800"/>
        </a:xfrm>
        <a:prstGeom prst="rect">
          <a:avLst/>
        </a:prstGeom>
      </xdr:spPr>
    </xdr:pic>
    <xdr:clientData/>
  </xdr:twoCellAnchor>
  <xdr:twoCellAnchor>
    <xdr:from>
      <xdr:col>2</xdr:col>
      <xdr:colOff>1388265</xdr:colOff>
      <xdr:row>4</xdr:row>
      <xdr:rowOff>4556869</xdr:rowOff>
    </xdr:from>
    <xdr:to>
      <xdr:col>2</xdr:col>
      <xdr:colOff>1388265</xdr:colOff>
      <xdr:row>4</xdr:row>
      <xdr:rowOff>5004539</xdr:rowOff>
    </xdr:to>
    <xdr:cxnSp macro="">
      <xdr:nvCxnSpPr>
        <xdr:cNvPr id="640" name="직선 연결선 639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CxnSpPr>
          <a:cxnSpLocks/>
        </xdr:cNvCxnSpPr>
      </xdr:nvCxnSpPr>
      <xdr:spPr>
        <a:xfrm>
          <a:off x="3022169" y="15679138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4225120</xdr:colOff>
      <xdr:row>4</xdr:row>
      <xdr:rowOff>4556869</xdr:rowOff>
    </xdr:from>
    <xdr:to>
      <xdr:col>2</xdr:col>
      <xdr:colOff>4225120</xdr:colOff>
      <xdr:row>4</xdr:row>
      <xdr:rowOff>5004539</xdr:rowOff>
    </xdr:to>
    <xdr:cxnSp macro="">
      <xdr:nvCxnSpPr>
        <xdr:cNvPr id="641" name="직선 연결선 640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CxnSpPr>
          <a:cxnSpLocks/>
        </xdr:cNvCxnSpPr>
      </xdr:nvCxnSpPr>
      <xdr:spPr>
        <a:xfrm>
          <a:off x="5859024" y="15679138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2356632</xdr:colOff>
      <xdr:row>4</xdr:row>
      <xdr:rowOff>4542215</xdr:rowOff>
    </xdr:from>
    <xdr:to>
      <xdr:col>2</xdr:col>
      <xdr:colOff>2356632</xdr:colOff>
      <xdr:row>4</xdr:row>
      <xdr:rowOff>4989885</xdr:rowOff>
    </xdr:to>
    <xdr:cxnSp macro="">
      <xdr:nvCxnSpPr>
        <xdr:cNvPr id="642" name="직선 연결선 641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CxnSpPr>
          <a:cxnSpLocks/>
        </xdr:cNvCxnSpPr>
      </xdr:nvCxnSpPr>
      <xdr:spPr>
        <a:xfrm>
          <a:off x="3992304" y="15670043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3003062</xdr:colOff>
      <xdr:row>4</xdr:row>
      <xdr:rowOff>4542215</xdr:rowOff>
    </xdr:from>
    <xdr:to>
      <xdr:col>2</xdr:col>
      <xdr:colOff>3003062</xdr:colOff>
      <xdr:row>4</xdr:row>
      <xdr:rowOff>4989885</xdr:rowOff>
    </xdr:to>
    <xdr:cxnSp macro="">
      <xdr:nvCxnSpPr>
        <xdr:cNvPr id="643" name="직선 연결선 642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CxnSpPr>
          <a:cxnSpLocks/>
        </xdr:cNvCxnSpPr>
      </xdr:nvCxnSpPr>
      <xdr:spPr>
        <a:xfrm>
          <a:off x="4638734" y="15670043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4375805</xdr:colOff>
      <xdr:row>4</xdr:row>
      <xdr:rowOff>2415153</xdr:rowOff>
    </xdr:from>
    <xdr:to>
      <xdr:col>2</xdr:col>
      <xdr:colOff>4404605</xdr:colOff>
      <xdr:row>4</xdr:row>
      <xdr:rowOff>3085728</xdr:rowOff>
    </xdr:to>
    <xdr:pic>
      <xdr:nvPicPr>
        <xdr:cNvPr id="644" name="그림 643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 rot="16200000">
          <a:off x="5690976" y="13852276"/>
          <a:ext cx="670575" cy="28800"/>
        </a:xfrm>
        <a:prstGeom prst="rect">
          <a:avLst/>
        </a:prstGeom>
      </xdr:spPr>
    </xdr:pic>
    <xdr:clientData/>
  </xdr:twoCellAnchor>
  <xdr:twoCellAnchor>
    <xdr:from>
      <xdr:col>2</xdr:col>
      <xdr:colOff>2343494</xdr:colOff>
      <xdr:row>4</xdr:row>
      <xdr:rowOff>4186124</xdr:rowOff>
    </xdr:from>
    <xdr:to>
      <xdr:col>2</xdr:col>
      <xdr:colOff>3014213</xdr:colOff>
      <xdr:row>4</xdr:row>
      <xdr:rowOff>4214918</xdr:rowOff>
    </xdr:to>
    <xdr:pic>
      <xdr:nvPicPr>
        <xdr:cNvPr id="645" name="그림 64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>
          <a:off x="3979166" y="15313952"/>
          <a:ext cx="670719" cy="28794"/>
        </a:xfrm>
        <a:prstGeom prst="rect">
          <a:avLst/>
        </a:prstGeom>
      </xdr:spPr>
    </xdr:pic>
    <xdr:clientData/>
  </xdr:twoCellAnchor>
  <xdr:twoCellAnchor>
    <xdr:from>
      <xdr:col>2</xdr:col>
      <xdr:colOff>415981</xdr:colOff>
      <xdr:row>4</xdr:row>
      <xdr:rowOff>1158308</xdr:rowOff>
    </xdr:from>
    <xdr:to>
      <xdr:col>2</xdr:col>
      <xdr:colOff>863747</xdr:colOff>
      <xdr:row>4</xdr:row>
      <xdr:rowOff>1158308</xdr:rowOff>
    </xdr:to>
    <xdr:cxnSp macro="">
      <xdr:nvCxnSpPr>
        <xdr:cNvPr id="646" name="직선 연결선 645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CxnSpPr>
          <a:cxnSpLocks/>
        </xdr:cNvCxnSpPr>
      </xdr:nvCxnSpPr>
      <xdr:spPr>
        <a:xfrm flipH="1">
          <a:off x="2052040" y="12274543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4</xdr:row>
      <xdr:rowOff>4051690</xdr:rowOff>
    </xdr:from>
    <xdr:to>
      <xdr:col>2</xdr:col>
      <xdr:colOff>863747</xdr:colOff>
      <xdr:row>4</xdr:row>
      <xdr:rowOff>4051690</xdr:rowOff>
    </xdr:to>
    <xdr:cxnSp macro="">
      <xdr:nvCxnSpPr>
        <xdr:cNvPr id="647" name="직선 연결선 646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CxnSpPr>
          <a:cxnSpLocks/>
        </xdr:cNvCxnSpPr>
      </xdr:nvCxnSpPr>
      <xdr:spPr>
        <a:xfrm flipH="1">
          <a:off x="2052040" y="15167925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4</xdr:row>
      <xdr:rowOff>2120152</xdr:rowOff>
    </xdr:from>
    <xdr:to>
      <xdr:col>2</xdr:col>
      <xdr:colOff>863747</xdr:colOff>
      <xdr:row>4</xdr:row>
      <xdr:rowOff>2120152</xdr:rowOff>
    </xdr:to>
    <xdr:cxnSp macro="">
      <xdr:nvCxnSpPr>
        <xdr:cNvPr id="648" name="직선 연결선 647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CxnSpPr>
          <a:cxnSpLocks/>
        </xdr:cNvCxnSpPr>
      </xdr:nvCxnSpPr>
      <xdr:spPr>
        <a:xfrm flipH="1">
          <a:off x="2052040" y="13236387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4</xdr:row>
      <xdr:rowOff>2766443</xdr:rowOff>
    </xdr:from>
    <xdr:to>
      <xdr:col>2</xdr:col>
      <xdr:colOff>863747</xdr:colOff>
      <xdr:row>4</xdr:row>
      <xdr:rowOff>2766443</xdr:rowOff>
    </xdr:to>
    <xdr:cxnSp macro="">
      <xdr:nvCxnSpPr>
        <xdr:cNvPr id="649" name="직선 연결선 648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CxnSpPr>
          <a:cxnSpLocks/>
        </xdr:cNvCxnSpPr>
      </xdr:nvCxnSpPr>
      <xdr:spPr>
        <a:xfrm flipH="1">
          <a:off x="2052040" y="13882678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4</xdr:row>
      <xdr:rowOff>1158308</xdr:rowOff>
    </xdr:from>
    <xdr:to>
      <xdr:col>2</xdr:col>
      <xdr:colOff>5207147</xdr:colOff>
      <xdr:row>4</xdr:row>
      <xdr:rowOff>1158308</xdr:rowOff>
    </xdr:to>
    <xdr:cxnSp macro="">
      <xdr:nvCxnSpPr>
        <xdr:cNvPr id="650" name="직선 연결선 649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CxnSpPr>
          <a:cxnSpLocks/>
        </xdr:cNvCxnSpPr>
      </xdr:nvCxnSpPr>
      <xdr:spPr>
        <a:xfrm flipH="1">
          <a:off x="6395440" y="12274543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4</xdr:row>
      <xdr:rowOff>4051690</xdr:rowOff>
    </xdr:from>
    <xdr:to>
      <xdr:col>2</xdr:col>
      <xdr:colOff>5207147</xdr:colOff>
      <xdr:row>4</xdr:row>
      <xdr:rowOff>4051690</xdr:rowOff>
    </xdr:to>
    <xdr:cxnSp macro="">
      <xdr:nvCxnSpPr>
        <xdr:cNvPr id="651" name="직선 연결선 650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CxnSpPr>
          <a:cxnSpLocks/>
        </xdr:cNvCxnSpPr>
      </xdr:nvCxnSpPr>
      <xdr:spPr>
        <a:xfrm flipH="1">
          <a:off x="6395440" y="15167925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4</xdr:row>
      <xdr:rowOff>2415154</xdr:rowOff>
    </xdr:from>
    <xdr:to>
      <xdr:col>2</xdr:col>
      <xdr:colOff>5207147</xdr:colOff>
      <xdr:row>4</xdr:row>
      <xdr:rowOff>2415154</xdr:rowOff>
    </xdr:to>
    <xdr:cxnSp macro="">
      <xdr:nvCxnSpPr>
        <xdr:cNvPr id="652" name="직선 연결선 651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CxnSpPr>
          <a:cxnSpLocks/>
        </xdr:cNvCxnSpPr>
      </xdr:nvCxnSpPr>
      <xdr:spPr>
        <a:xfrm flipH="1">
          <a:off x="6395440" y="13531389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4</xdr:row>
      <xdr:rowOff>3061445</xdr:rowOff>
    </xdr:from>
    <xdr:to>
      <xdr:col>2</xdr:col>
      <xdr:colOff>5207147</xdr:colOff>
      <xdr:row>4</xdr:row>
      <xdr:rowOff>3061445</xdr:rowOff>
    </xdr:to>
    <xdr:cxnSp macro="">
      <xdr:nvCxnSpPr>
        <xdr:cNvPr id="653" name="직선 연결선 652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CxnSpPr>
          <a:cxnSpLocks/>
        </xdr:cNvCxnSpPr>
      </xdr:nvCxnSpPr>
      <xdr:spPr>
        <a:xfrm flipH="1">
          <a:off x="6395440" y="14177680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2284852</xdr:colOff>
      <xdr:row>4</xdr:row>
      <xdr:rowOff>989905</xdr:rowOff>
    </xdr:from>
    <xdr:to>
      <xdr:col>2</xdr:col>
      <xdr:colOff>2353407</xdr:colOff>
      <xdr:row>4</xdr:row>
      <xdr:rowOff>1058445</xdr:rowOff>
    </xdr:to>
    <xdr:cxnSp macro="">
      <xdr:nvCxnSpPr>
        <xdr:cNvPr id="654" name="직선 연결선 653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CxnSpPr>
          <a:cxnSpLocks/>
        </xdr:cNvCxnSpPr>
      </xdr:nvCxnSpPr>
      <xdr:spPr>
        <a:xfrm>
          <a:off x="3920911" y="12106140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4267922</xdr:colOff>
      <xdr:row>4</xdr:row>
      <xdr:rowOff>4072880</xdr:rowOff>
    </xdr:from>
    <xdr:to>
      <xdr:col>2</xdr:col>
      <xdr:colOff>4729156</xdr:colOff>
      <xdr:row>4</xdr:row>
      <xdr:rowOff>4072880</xdr:rowOff>
    </xdr:to>
    <xdr:cxnSp macro="">
      <xdr:nvCxnSpPr>
        <xdr:cNvPr id="655" name="직선 연결선 65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CxnSpPr>
          <a:cxnSpLocks/>
        </xdr:cNvCxnSpPr>
      </xdr:nvCxnSpPr>
      <xdr:spPr>
        <a:xfrm flipH="1">
          <a:off x="5903981" y="15189115"/>
          <a:ext cx="461234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4729157</xdr:colOff>
      <xdr:row>4</xdr:row>
      <xdr:rowOff>3354575</xdr:rowOff>
    </xdr:from>
    <xdr:to>
      <xdr:col>2</xdr:col>
      <xdr:colOff>4729157</xdr:colOff>
      <xdr:row>4</xdr:row>
      <xdr:rowOff>4079450</xdr:rowOff>
    </xdr:to>
    <xdr:cxnSp macro="">
      <xdr:nvCxnSpPr>
        <xdr:cNvPr id="656" name="직선 연결선 655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CxnSpPr>
          <a:cxnSpLocks/>
        </xdr:cNvCxnSpPr>
      </xdr:nvCxnSpPr>
      <xdr:spPr>
        <a:xfrm flipV="1">
          <a:off x="6364829" y="14482403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4455503</xdr:colOff>
      <xdr:row>4</xdr:row>
      <xdr:rowOff>3740862</xdr:rowOff>
    </xdr:from>
    <xdr:to>
      <xdr:col>2</xdr:col>
      <xdr:colOff>4729156</xdr:colOff>
      <xdr:row>4</xdr:row>
      <xdr:rowOff>4014456</xdr:rowOff>
    </xdr:to>
    <xdr:sp macro="" textlink="">
      <xdr:nvSpPr>
        <xdr:cNvPr id="657" name="타원 656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/>
      </xdr:nvSpPr>
      <xdr:spPr>
        <a:xfrm rot="16200000">
          <a:off x="6091592" y="14857067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4233643</xdr:colOff>
      <xdr:row>4</xdr:row>
      <xdr:rowOff>4044375</xdr:rowOff>
    </xdr:from>
    <xdr:to>
      <xdr:col>2</xdr:col>
      <xdr:colOff>4302198</xdr:colOff>
      <xdr:row>4</xdr:row>
      <xdr:rowOff>4112915</xdr:rowOff>
    </xdr:to>
    <xdr:cxnSp macro="">
      <xdr:nvCxnSpPr>
        <xdr:cNvPr id="660" name="직선 연결선 659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CxnSpPr>
          <a:cxnSpLocks/>
        </xdr:cNvCxnSpPr>
      </xdr:nvCxnSpPr>
      <xdr:spPr>
        <a:xfrm>
          <a:off x="5869702" y="15160610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2319131</xdr:colOff>
      <xdr:row>4</xdr:row>
      <xdr:rowOff>828487</xdr:rowOff>
    </xdr:from>
    <xdr:to>
      <xdr:col>2</xdr:col>
      <xdr:colOff>2319131</xdr:colOff>
      <xdr:row>4</xdr:row>
      <xdr:rowOff>1027976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CxnSpPr>
          <a:cxnSpLocks/>
        </xdr:cNvCxnSpPr>
      </xdr:nvCxnSpPr>
      <xdr:spPr>
        <a:xfrm>
          <a:off x="3955190" y="11944722"/>
          <a:ext cx="0" cy="199489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1582691</xdr:colOff>
      <xdr:row>4</xdr:row>
      <xdr:rowOff>558745</xdr:rowOff>
    </xdr:from>
    <xdr:to>
      <xdr:col>2</xdr:col>
      <xdr:colOff>1856344</xdr:colOff>
      <xdr:row>4</xdr:row>
      <xdr:rowOff>832339</xdr:rowOff>
    </xdr:to>
    <xdr:sp macro="" textlink="">
      <xdr:nvSpPr>
        <xdr:cNvPr id="662" name="타원 661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/>
      </xdr:nvSpPr>
      <xdr:spPr>
        <a:xfrm>
          <a:off x="3218750" y="11674980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1339638</xdr:colOff>
      <xdr:row>4</xdr:row>
      <xdr:rowOff>1107976</xdr:rowOff>
    </xdr:from>
    <xdr:to>
      <xdr:col>2</xdr:col>
      <xdr:colOff>1408193</xdr:colOff>
      <xdr:row>4</xdr:row>
      <xdr:rowOff>1176516</xdr:rowOff>
    </xdr:to>
    <xdr:cxnSp macro="">
      <xdr:nvCxnSpPr>
        <xdr:cNvPr id="665" name="직선 연결선 66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CxnSpPr>
          <a:cxnSpLocks/>
        </xdr:cNvCxnSpPr>
      </xdr:nvCxnSpPr>
      <xdr:spPr>
        <a:xfrm>
          <a:off x="2975697" y="12224211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1594100</xdr:colOff>
      <xdr:row>4</xdr:row>
      <xdr:rowOff>828488</xdr:rowOff>
    </xdr:from>
    <xdr:to>
      <xdr:col>2</xdr:col>
      <xdr:colOff>2319131</xdr:colOff>
      <xdr:row>4</xdr:row>
      <xdr:rowOff>828488</xdr:rowOff>
    </xdr:to>
    <xdr:cxnSp macro="">
      <xdr:nvCxnSpPr>
        <xdr:cNvPr id="672" name="직선 연결선 671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CxnSpPr>
          <a:cxnSpLocks/>
        </xdr:cNvCxnSpPr>
      </xdr:nvCxnSpPr>
      <xdr:spPr>
        <a:xfrm flipH="1">
          <a:off x="3230159" y="11944723"/>
          <a:ext cx="7250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1516462</xdr:colOff>
      <xdr:row>4</xdr:row>
      <xdr:rowOff>3112543</xdr:rowOff>
    </xdr:from>
    <xdr:to>
      <xdr:col>2</xdr:col>
      <xdr:colOff>1926939</xdr:colOff>
      <xdr:row>4</xdr:row>
      <xdr:rowOff>3112543</xdr:rowOff>
    </xdr:to>
    <xdr:cxnSp macro="">
      <xdr:nvCxnSpPr>
        <xdr:cNvPr id="673" name="직선 연결선 672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CxnSpPr>
          <a:cxnSpLocks/>
        </xdr:cNvCxnSpPr>
      </xdr:nvCxnSpPr>
      <xdr:spPr>
        <a:xfrm flipH="1">
          <a:off x="3152521" y="14228778"/>
          <a:ext cx="410477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1926939</xdr:colOff>
      <xdr:row>4</xdr:row>
      <xdr:rowOff>2387669</xdr:rowOff>
    </xdr:from>
    <xdr:to>
      <xdr:col>2</xdr:col>
      <xdr:colOff>1926939</xdr:colOff>
      <xdr:row>4</xdr:row>
      <xdr:rowOff>3112544</xdr:rowOff>
    </xdr:to>
    <xdr:cxnSp macro="">
      <xdr:nvCxnSpPr>
        <xdr:cNvPr id="674" name="직선 연결선 673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CxnSpPr>
          <a:cxnSpLocks/>
        </xdr:cNvCxnSpPr>
      </xdr:nvCxnSpPr>
      <xdr:spPr>
        <a:xfrm flipV="1">
          <a:off x="3562998" y="13503904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1653285</xdr:colOff>
      <xdr:row>4</xdr:row>
      <xdr:rowOff>2780525</xdr:rowOff>
    </xdr:from>
    <xdr:to>
      <xdr:col>2</xdr:col>
      <xdr:colOff>1926938</xdr:colOff>
      <xdr:row>4</xdr:row>
      <xdr:rowOff>3054119</xdr:rowOff>
    </xdr:to>
    <xdr:sp macro="" textlink="">
      <xdr:nvSpPr>
        <xdr:cNvPr id="675" name="타원 67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/>
      </xdr:nvSpPr>
      <xdr:spPr>
        <a:xfrm rot="16200000">
          <a:off x="3289374" y="13896730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1485279</xdr:colOff>
      <xdr:row>4</xdr:row>
      <xdr:rowOff>3081071</xdr:rowOff>
    </xdr:from>
    <xdr:to>
      <xdr:col>2</xdr:col>
      <xdr:colOff>1553834</xdr:colOff>
      <xdr:row>4</xdr:row>
      <xdr:rowOff>3149611</xdr:rowOff>
    </xdr:to>
    <xdr:cxnSp macro="">
      <xdr:nvCxnSpPr>
        <xdr:cNvPr id="678" name="직선 연결선 677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CxnSpPr>
          <a:cxnSpLocks/>
        </xdr:cNvCxnSpPr>
      </xdr:nvCxnSpPr>
      <xdr:spPr>
        <a:xfrm>
          <a:off x="3121338" y="14197306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3683710</xdr:colOff>
      <xdr:row>4</xdr:row>
      <xdr:rowOff>2722101</xdr:rowOff>
    </xdr:from>
    <xdr:to>
      <xdr:col>2</xdr:col>
      <xdr:colOff>4094187</xdr:colOff>
      <xdr:row>4</xdr:row>
      <xdr:rowOff>2722101</xdr:rowOff>
    </xdr:to>
    <xdr:cxnSp macro="">
      <xdr:nvCxnSpPr>
        <xdr:cNvPr id="679" name="직선 연결선 678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CxnSpPr>
          <a:cxnSpLocks/>
        </xdr:cNvCxnSpPr>
      </xdr:nvCxnSpPr>
      <xdr:spPr>
        <a:xfrm flipH="1">
          <a:off x="5319769" y="13838336"/>
          <a:ext cx="410477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3685775</xdr:colOff>
      <xdr:row>4</xdr:row>
      <xdr:rowOff>1997227</xdr:rowOff>
    </xdr:from>
    <xdr:to>
      <xdr:col>2</xdr:col>
      <xdr:colOff>3685775</xdr:colOff>
      <xdr:row>4</xdr:row>
      <xdr:rowOff>2722102</xdr:rowOff>
    </xdr:to>
    <xdr:cxnSp macro="">
      <xdr:nvCxnSpPr>
        <xdr:cNvPr id="680" name="직선 연결선 679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CxnSpPr>
          <a:cxnSpLocks/>
        </xdr:cNvCxnSpPr>
      </xdr:nvCxnSpPr>
      <xdr:spPr>
        <a:xfrm flipV="1">
          <a:off x="5321834" y="13113462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3412121</xdr:colOff>
      <xdr:row>4</xdr:row>
      <xdr:rowOff>2390083</xdr:rowOff>
    </xdr:from>
    <xdr:to>
      <xdr:col>2</xdr:col>
      <xdr:colOff>3685774</xdr:colOff>
      <xdr:row>4</xdr:row>
      <xdr:rowOff>2663677</xdr:rowOff>
    </xdr:to>
    <xdr:sp macro="" textlink="">
      <xdr:nvSpPr>
        <xdr:cNvPr id="681" name="타원 680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/>
      </xdr:nvSpPr>
      <xdr:spPr>
        <a:xfrm rot="16200000">
          <a:off x="5048210" y="13506288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4063966</xdr:colOff>
      <xdr:row>4</xdr:row>
      <xdr:rowOff>2687831</xdr:rowOff>
    </xdr:from>
    <xdr:to>
      <xdr:col>2</xdr:col>
      <xdr:colOff>4132521</xdr:colOff>
      <xdr:row>4</xdr:row>
      <xdr:rowOff>2756371</xdr:rowOff>
    </xdr:to>
    <xdr:cxnSp macro="">
      <xdr:nvCxnSpPr>
        <xdr:cNvPr id="684" name="직선 연결선 683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CxnSpPr>
          <a:cxnSpLocks/>
        </xdr:cNvCxnSpPr>
      </xdr:nvCxnSpPr>
      <xdr:spPr>
        <a:xfrm>
          <a:off x="5700025" y="13804066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3211353</xdr:colOff>
      <xdr:row>4</xdr:row>
      <xdr:rowOff>4140250</xdr:rowOff>
    </xdr:from>
    <xdr:to>
      <xdr:col>2</xdr:col>
      <xdr:colOff>3279908</xdr:colOff>
      <xdr:row>4</xdr:row>
      <xdr:rowOff>4208790</xdr:rowOff>
    </xdr:to>
    <xdr:cxnSp macro="">
      <xdr:nvCxnSpPr>
        <xdr:cNvPr id="690" name="직선 연결선 689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CxnSpPr>
          <a:cxnSpLocks/>
        </xdr:cNvCxnSpPr>
      </xdr:nvCxnSpPr>
      <xdr:spPr>
        <a:xfrm>
          <a:off x="4847025" y="15268078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3240870</xdr:colOff>
      <xdr:row>4</xdr:row>
      <xdr:rowOff>4178326</xdr:rowOff>
    </xdr:from>
    <xdr:to>
      <xdr:col>2</xdr:col>
      <xdr:colOff>3240870</xdr:colOff>
      <xdr:row>4</xdr:row>
      <xdr:rowOff>4521470</xdr:rowOff>
    </xdr:to>
    <xdr:cxnSp macro="">
      <xdr:nvCxnSpPr>
        <xdr:cNvPr id="691" name="직선 연결선 690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CxnSpPr>
          <a:cxnSpLocks/>
        </xdr:cNvCxnSpPr>
      </xdr:nvCxnSpPr>
      <xdr:spPr>
        <a:xfrm flipV="1">
          <a:off x="4876542" y="15306154"/>
          <a:ext cx="0" cy="34314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3236020</xdr:colOff>
      <xdr:row>4</xdr:row>
      <xdr:rowOff>4521471</xdr:rowOff>
    </xdr:from>
    <xdr:to>
      <xdr:col>2</xdr:col>
      <xdr:colOff>4029989</xdr:colOff>
      <xdr:row>4</xdr:row>
      <xdr:rowOff>4521471</xdr:rowOff>
    </xdr:to>
    <xdr:cxnSp macro="">
      <xdr:nvCxnSpPr>
        <xdr:cNvPr id="692" name="직선 연결선 691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CxnSpPr>
          <a:cxnSpLocks/>
        </xdr:cNvCxnSpPr>
      </xdr:nvCxnSpPr>
      <xdr:spPr>
        <a:xfrm flipH="1">
          <a:off x="4871692" y="15649299"/>
          <a:ext cx="79396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3300117</xdr:colOff>
      <xdr:row>4</xdr:row>
      <xdr:rowOff>4247877</xdr:rowOff>
    </xdr:from>
    <xdr:to>
      <xdr:col>2</xdr:col>
      <xdr:colOff>3573770</xdr:colOff>
      <xdr:row>4</xdr:row>
      <xdr:rowOff>4521471</xdr:rowOff>
    </xdr:to>
    <xdr:sp macro="" textlink="">
      <xdr:nvSpPr>
        <xdr:cNvPr id="693" name="타원 692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/>
      </xdr:nvSpPr>
      <xdr:spPr>
        <a:xfrm>
          <a:off x="4935789" y="15375705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2636896</xdr:colOff>
      <xdr:row>4</xdr:row>
      <xdr:rowOff>986004</xdr:rowOff>
    </xdr:from>
    <xdr:to>
      <xdr:col>2</xdr:col>
      <xdr:colOff>3307615</xdr:colOff>
      <xdr:row>4</xdr:row>
      <xdr:rowOff>1014798</xdr:rowOff>
    </xdr:to>
    <xdr:pic>
      <xdr:nvPicPr>
        <xdr:cNvPr id="711" name="그림 710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 rot="10800000">
          <a:off x="4272955" y="12102239"/>
          <a:ext cx="670719" cy="28794"/>
        </a:xfrm>
        <a:prstGeom prst="rect">
          <a:avLst/>
        </a:prstGeom>
      </xdr:spPr>
    </xdr:pic>
    <xdr:clientData/>
  </xdr:twoCellAnchor>
  <xdr:twoCellAnchor>
    <xdr:from>
      <xdr:col>2</xdr:col>
      <xdr:colOff>3387433</xdr:colOff>
      <xdr:row>4</xdr:row>
      <xdr:rowOff>989905</xdr:rowOff>
    </xdr:from>
    <xdr:to>
      <xdr:col>2</xdr:col>
      <xdr:colOff>3455988</xdr:colOff>
      <xdr:row>4</xdr:row>
      <xdr:rowOff>1058445</xdr:rowOff>
    </xdr:to>
    <xdr:cxnSp macro="">
      <xdr:nvCxnSpPr>
        <xdr:cNvPr id="712" name="직선 연결선 711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CxnSpPr>
          <a:cxnSpLocks/>
        </xdr:cNvCxnSpPr>
      </xdr:nvCxnSpPr>
      <xdr:spPr>
        <a:xfrm>
          <a:off x="5023492" y="12106140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3421712</xdr:colOff>
      <xdr:row>4</xdr:row>
      <xdr:rowOff>828487</xdr:rowOff>
    </xdr:from>
    <xdr:to>
      <xdr:col>2</xdr:col>
      <xdr:colOff>3421712</xdr:colOff>
      <xdr:row>4</xdr:row>
      <xdr:rowOff>1027976</xdr:rowOff>
    </xdr:to>
    <xdr:cxnSp macro="">
      <xdr:nvCxnSpPr>
        <xdr:cNvPr id="713" name="직선 연결선 712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CxnSpPr>
          <a:cxnSpLocks/>
        </xdr:cNvCxnSpPr>
      </xdr:nvCxnSpPr>
      <xdr:spPr>
        <a:xfrm>
          <a:off x="5057771" y="11944722"/>
          <a:ext cx="0" cy="199489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3408778</xdr:colOff>
      <xdr:row>4</xdr:row>
      <xdr:rowOff>558745</xdr:rowOff>
    </xdr:from>
    <xdr:to>
      <xdr:col>2</xdr:col>
      <xdr:colOff>3682431</xdr:colOff>
      <xdr:row>4</xdr:row>
      <xdr:rowOff>832339</xdr:rowOff>
    </xdr:to>
    <xdr:sp macro="" textlink="">
      <xdr:nvSpPr>
        <xdr:cNvPr id="714" name="타원 713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/>
      </xdr:nvSpPr>
      <xdr:spPr>
        <a:xfrm>
          <a:off x="5044837" y="11674980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3420187</xdr:colOff>
      <xdr:row>4</xdr:row>
      <xdr:rowOff>828488</xdr:rowOff>
    </xdr:from>
    <xdr:to>
      <xdr:col>2</xdr:col>
      <xdr:colOff>4145218</xdr:colOff>
      <xdr:row>4</xdr:row>
      <xdr:rowOff>828488</xdr:rowOff>
    </xdr:to>
    <xdr:cxnSp macro="">
      <xdr:nvCxnSpPr>
        <xdr:cNvPr id="717" name="직선 연결선 716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CxnSpPr>
          <a:cxnSpLocks/>
        </xdr:cNvCxnSpPr>
      </xdr:nvCxnSpPr>
      <xdr:spPr>
        <a:xfrm flipH="1">
          <a:off x="5056246" y="11944723"/>
          <a:ext cx="7250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2073241</xdr:colOff>
      <xdr:row>4</xdr:row>
      <xdr:rowOff>4140250</xdr:rowOff>
    </xdr:from>
    <xdr:to>
      <xdr:col>2</xdr:col>
      <xdr:colOff>2141796</xdr:colOff>
      <xdr:row>4</xdr:row>
      <xdr:rowOff>4208790</xdr:rowOff>
    </xdr:to>
    <xdr:cxnSp macro="">
      <xdr:nvCxnSpPr>
        <xdr:cNvPr id="718" name="직선 연결선 717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CxnSpPr>
          <a:cxnSpLocks/>
        </xdr:cNvCxnSpPr>
      </xdr:nvCxnSpPr>
      <xdr:spPr>
        <a:xfrm>
          <a:off x="3709300" y="15256485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2102758</xdr:colOff>
      <xdr:row>4</xdr:row>
      <xdr:rowOff>4178326</xdr:rowOff>
    </xdr:from>
    <xdr:to>
      <xdr:col>2</xdr:col>
      <xdr:colOff>2102758</xdr:colOff>
      <xdr:row>4</xdr:row>
      <xdr:rowOff>4521470</xdr:rowOff>
    </xdr:to>
    <xdr:cxnSp macro="">
      <xdr:nvCxnSpPr>
        <xdr:cNvPr id="719" name="직선 연결선 718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CxnSpPr>
          <a:cxnSpLocks/>
        </xdr:cNvCxnSpPr>
      </xdr:nvCxnSpPr>
      <xdr:spPr>
        <a:xfrm flipV="1">
          <a:off x="3738817" y="15294561"/>
          <a:ext cx="0" cy="34314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1306711</xdr:colOff>
      <xdr:row>4</xdr:row>
      <xdr:rowOff>4521471</xdr:rowOff>
    </xdr:from>
    <xdr:to>
      <xdr:col>2</xdr:col>
      <xdr:colOff>2100680</xdr:colOff>
      <xdr:row>4</xdr:row>
      <xdr:rowOff>4521471</xdr:rowOff>
    </xdr:to>
    <xdr:cxnSp macro="">
      <xdr:nvCxnSpPr>
        <xdr:cNvPr id="720" name="직선 연결선 719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CxnSpPr>
          <a:cxnSpLocks/>
        </xdr:cNvCxnSpPr>
      </xdr:nvCxnSpPr>
      <xdr:spPr>
        <a:xfrm flipH="1">
          <a:off x="2942770" y="15637706"/>
          <a:ext cx="79396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1364239</xdr:colOff>
      <xdr:row>4</xdr:row>
      <xdr:rowOff>4247877</xdr:rowOff>
    </xdr:from>
    <xdr:to>
      <xdr:col>2</xdr:col>
      <xdr:colOff>1637892</xdr:colOff>
      <xdr:row>4</xdr:row>
      <xdr:rowOff>4521471</xdr:rowOff>
    </xdr:to>
    <xdr:sp macro="" textlink="">
      <xdr:nvSpPr>
        <xdr:cNvPr id="721" name="타원 720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/>
      </xdr:nvSpPr>
      <xdr:spPr>
        <a:xfrm>
          <a:off x="3000298" y="15364112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219866</xdr:colOff>
      <xdr:row>4</xdr:row>
      <xdr:rowOff>25678</xdr:rowOff>
    </xdr:from>
    <xdr:to>
      <xdr:col>2</xdr:col>
      <xdr:colOff>5345845</xdr:colOff>
      <xdr:row>4</xdr:row>
      <xdr:rowOff>4904290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581816" y="10788928"/>
          <a:ext cx="5125979" cy="4878612"/>
          <a:chOff x="1855925" y="11141913"/>
          <a:chExt cx="5125979" cy="4876778"/>
        </a:xfrm>
      </xdr:grpSpPr>
      <xdr:sp macro="" textlink="Sheet3!D8">
        <xdr:nvSpPr>
          <xdr:cNvPr id="697" name="TextBox 191">
            <a:extLst>
              <a:ext uri="{FF2B5EF4-FFF2-40B4-BE49-F238E27FC236}">
                <a16:creationId xmlns:a16="http://schemas.microsoft.com/office/drawing/2014/main" id="{00000000-0008-0000-0400-0000B9020000}"/>
              </a:ext>
            </a:extLst>
          </xdr:cNvPr>
          <xdr:cNvSpPr txBox="1"/>
        </xdr:nvSpPr>
        <xdr:spPr>
          <a:xfrm rot="2700000" flipH="1">
            <a:off x="6443646" y="11556577"/>
            <a:ext cx="566894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94062981-697F-4EC9-BB22-7FAACD857C06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l"/>
              <a:t>200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D9">
        <xdr:nvSpPr>
          <xdr:cNvPr id="698" name="TextBox 192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SpPr txBox="1"/>
        </xdr:nvSpPr>
        <xdr:spPr>
          <a:xfrm rot="8100000" flipH="1">
            <a:off x="6269525" y="15774778"/>
            <a:ext cx="566772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487DDEB-4618-451B-87F3-7FFA10930537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D14">
        <xdr:nvSpPr>
          <xdr:cNvPr id="699" name="TextBox 193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SpPr txBox="1"/>
        </xdr:nvSpPr>
        <xdr:spPr>
          <a:xfrm flipH="1">
            <a:off x="3292172" y="11141913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10A4321-02AF-4136-8C0D-53981C0E43FF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1000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0">
        <xdr:nvSpPr>
          <xdr:cNvPr id="700" name="TextBox 194">
            <a:extLst>
              <a:ext uri="{FF2B5EF4-FFF2-40B4-BE49-F238E27FC236}">
                <a16:creationId xmlns:a16="http://schemas.microsoft.com/office/drawing/2014/main" id="{00000000-0008-0000-0400-0000BC020000}"/>
              </a:ext>
            </a:extLst>
          </xdr:cNvPr>
          <xdr:cNvSpPr txBox="1"/>
        </xdr:nvSpPr>
        <xdr:spPr>
          <a:xfrm flipH="1">
            <a:off x="4227840" y="11141913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40EE61A-EE92-4FA1-80C8-363F2AA4AA7D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760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5">
        <xdr:nvSpPr>
          <xdr:cNvPr id="701" name="TextBox 195">
            <a:extLst>
              <a:ext uri="{FF2B5EF4-FFF2-40B4-BE49-F238E27FC236}">
                <a16:creationId xmlns:a16="http://schemas.microsoft.com/office/drawing/2014/main" id="{00000000-0008-0000-0400-0000BD020000}"/>
              </a:ext>
            </a:extLst>
          </xdr:cNvPr>
          <xdr:cNvSpPr txBox="1"/>
        </xdr:nvSpPr>
        <xdr:spPr>
          <a:xfrm flipH="1">
            <a:off x="5017752" y="11141913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3FC8528-03C8-4541-951F-E764FD6D70C5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2000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0">
        <xdr:nvSpPr>
          <xdr:cNvPr id="702" name="TextBox 196">
            <a:extLst>
              <a:ext uri="{FF2B5EF4-FFF2-40B4-BE49-F238E27FC236}">
                <a16:creationId xmlns:a16="http://schemas.microsoft.com/office/drawing/2014/main" id="{00000000-0008-0000-0400-0000BE020000}"/>
              </a:ext>
            </a:extLst>
          </xdr:cNvPr>
          <xdr:cNvSpPr txBox="1"/>
        </xdr:nvSpPr>
        <xdr:spPr>
          <a:xfrm rot="16200000" flipH="1">
            <a:off x="1576824" y="12643282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4581075-22C6-4C27-AD03-D91E534F29F1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1090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1">
        <xdr:nvSpPr>
          <xdr:cNvPr id="703" name="TextBox 197">
            <a:extLst>
              <a:ext uri="{FF2B5EF4-FFF2-40B4-BE49-F238E27FC236}">
                <a16:creationId xmlns:a16="http://schemas.microsoft.com/office/drawing/2014/main" id="{00000000-0008-0000-0400-0000BF020000}"/>
              </a:ext>
            </a:extLst>
          </xdr:cNvPr>
          <xdr:cNvSpPr txBox="1"/>
        </xdr:nvSpPr>
        <xdr:spPr>
          <a:xfrm rot="16200000" flipH="1">
            <a:off x="1576824" y="13432009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A50AEF1-2B40-4E7D-A480-A1FDBF57FDF2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460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1">
        <xdr:nvSpPr>
          <xdr:cNvPr id="704" name="TextBox 198">
            <a:extLst>
              <a:ext uri="{FF2B5EF4-FFF2-40B4-BE49-F238E27FC236}">
                <a16:creationId xmlns:a16="http://schemas.microsoft.com/office/drawing/2014/main" id="{00000000-0008-0000-0400-0000C0020000}"/>
              </a:ext>
            </a:extLst>
          </xdr:cNvPr>
          <xdr:cNvSpPr txBox="1"/>
        </xdr:nvSpPr>
        <xdr:spPr>
          <a:xfrm rot="16200000" flipH="1">
            <a:off x="1576824" y="14428422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1004891-D5E2-4DCD-9F48-40BFB0AE283D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2260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2">
        <xdr:nvSpPr>
          <xdr:cNvPr id="705" name="TextBox 199">
            <a:extLst>
              <a:ext uri="{FF2B5EF4-FFF2-40B4-BE49-F238E27FC236}">
                <a16:creationId xmlns:a16="http://schemas.microsoft.com/office/drawing/2014/main" id="{00000000-0008-0000-0400-0000C1020000}"/>
              </a:ext>
            </a:extLst>
          </xdr:cNvPr>
          <xdr:cNvSpPr txBox="1"/>
        </xdr:nvSpPr>
        <xdr:spPr>
          <a:xfrm rot="16200000" flipH="1">
            <a:off x="6240658" y="12792229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7C40FDC-538D-4D00-BDC7-F42BA4497541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1530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1">
        <xdr:nvSpPr>
          <xdr:cNvPr id="706" name="TextBox 200">
            <a:extLst>
              <a:ext uri="{FF2B5EF4-FFF2-40B4-BE49-F238E27FC236}">
                <a16:creationId xmlns:a16="http://schemas.microsoft.com/office/drawing/2014/main" id="{00000000-0008-0000-0400-0000C2020000}"/>
              </a:ext>
            </a:extLst>
          </xdr:cNvPr>
          <xdr:cNvSpPr txBox="1"/>
        </xdr:nvSpPr>
        <xdr:spPr>
          <a:xfrm rot="16200000" flipH="1">
            <a:off x="6240658" y="13724781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1DFCFE6-0614-4644-AEAD-04482C945019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460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3">
        <xdr:nvSpPr>
          <xdr:cNvPr id="707" name="TextBox 201">
            <a:extLst>
              <a:ext uri="{FF2B5EF4-FFF2-40B4-BE49-F238E27FC236}">
                <a16:creationId xmlns:a16="http://schemas.microsoft.com/office/drawing/2014/main" id="{00000000-0008-0000-0400-0000C3020000}"/>
              </a:ext>
            </a:extLst>
          </xdr:cNvPr>
          <xdr:cNvSpPr txBox="1"/>
        </xdr:nvSpPr>
        <xdr:spPr>
          <a:xfrm rot="16200000" flipH="1">
            <a:off x="6240658" y="14553078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0204470-ED63-429B-98F9-97DC7B194A6D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1820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6">
        <xdr:nvSpPr>
          <xdr:cNvPr id="708" name="TextBox 202">
            <a:extLst>
              <a:ext uri="{FF2B5EF4-FFF2-40B4-BE49-F238E27FC236}">
                <a16:creationId xmlns:a16="http://schemas.microsoft.com/office/drawing/2014/main" id="{00000000-0008-0000-0400-0000C4020000}"/>
              </a:ext>
            </a:extLst>
          </xdr:cNvPr>
          <xdr:cNvSpPr txBox="1"/>
        </xdr:nvSpPr>
        <xdr:spPr>
          <a:xfrm flipH="1">
            <a:off x="3117948" y="15763054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279AA82-9616-4CF1-862D-493979681D14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1000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1">
        <xdr:nvSpPr>
          <xdr:cNvPr id="709" name="TextBox 203">
            <a:extLst>
              <a:ext uri="{FF2B5EF4-FFF2-40B4-BE49-F238E27FC236}">
                <a16:creationId xmlns:a16="http://schemas.microsoft.com/office/drawing/2014/main" id="{00000000-0008-0000-0400-0000C5020000}"/>
              </a:ext>
            </a:extLst>
          </xdr:cNvPr>
          <xdr:cNvSpPr txBox="1"/>
        </xdr:nvSpPr>
        <xdr:spPr>
          <a:xfrm flipH="1">
            <a:off x="3923064" y="15763054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9FED912-7605-48E4-B6F8-1C4AC19A1ED0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460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7">
        <xdr:nvSpPr>
          <xdr:cNvPr id="710" name="TextBox 204">
            <a:extLst>
              <a:ext uri="{FF2B5EF4-FFF2-40B4-BE49-F238E27FC236}">
                <a16:creationId xmlns:a16="http://schemas.microsoft.com/office/drawing/2014/main" id="{00000000-0008-0000-0400-0000C6020000}"/>
              </a:ext>
            </a:extLst>
          </xdr:cNvPr>
          <xdr:cNvSpPr txBox="1"/>
        </xdr:nvSpPr>
        <xdr:spPr>
          <a:xfrm flipH="1">
            <a:off x="4851148" y="15763054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B0BDB31-DC7E-4CED-9045-308C6F84936B}" type="TxLink">
              <a:rPr lang="en-US" altLang="en-US" sz="1100" b="1" i="0" u="none" strike="noStrike">
                <a:solidFill>
                  <a:schemeClr val="bg1">
                    <a:lumMod val="50000"/>
                  </a:schemeClr>
                </a:solidFill>
                <a:latin typeface="맑은 고딕"/>
                <a:ea typeface="맑은 고딕"/>
              </a:rPr>
              <a:pPr algn="ctr"/>
              <a:t>2300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24" name="TextBox 191">
            <a:extLst>
              <a:ext uri="{FF2B5EF4-FFF2-40B4-BE49-F238E27FC236}">
                <a16:creationId xmlns:a16="http://schemas.microsoft.com/office/drawing/2014/main" id="{00000000-0008-0000-0400-0000D4020000}"/>
              </a:ext>
            </a:extLst>
          </xdr:cNvPr>
          <xdr:cNvSpPr txBox="1"/>
        </xdr:nvSpPr>
        <xdr:spPr>
          <a:xfrm rot="2700000" flipH="1">
            <a:off x="6243621" y="11347072"/>
            <a:ext cx="566894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/>
          <a:p>
            <a:pPr algn="ctr"/>
            <a:r>
              <a:rPr lang="en-US" altLang="en-US" sz="1100" b="1" i="0" u="none" strike="noStrike">
                <a:solidFill>
                  <a:schemeClr val="tx1"/>
                </a:solidFill>
                <a:latin typeface="맑은 고딕"/>
                <a:ea typeface="맑은 고딕"/>
              </a:rPr>
              <a:t>R=</a:t>
            </a:r>
          </a:p>
        </xdr:txBody>
      </xdr:sp>
      <xdr:sp macro="" textlink="">
        <xdr:nvSpPr>
          <xdr:cNvPr id="725" name="TextBox 191">
            <a:extLst>
              <a:ext uri="{FF2B5EF4-FFF2-40B4-BE49-F238E27FC236}">
                <a16:creationId xmlns:a16="http://schemas.microsoft.com/office/drawing/2014/main" id="{00000000-0008-0000-0400-0000D5020000}"/>
              </a:ext>
            </a:extLst>
          </xdr:cNvPr>
          <xdr:cNvSpPr txBox="1"/>
        </xdr:nvSpPr>
        <xdr:spPr>
          <a:xfrm rot="8100000" flipH="1">
            <a:off x="6415132" y="15622850"/>
            <a:ext cx="566772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/>
          <a:p>
            <a:pPr algn="ctr"/>
            <a:r>
              <a:rPr lang="en-US" altLang="en-US" sz="1100" b="1" i="0" u="none" strike="noStrike">
                <a:solidFill>
                  <a:schemeClr val="tx1"/>
                </a:solidFill>
                <a:latin typeface="맑은 고딕"/>
                <a:ea typeface="맑은 고딕"/>
              </a:rPr>
              <a:t>R=</a:t>
            </a:r>
          </a:p>
        </xdr:txBody>
      </xdr:sp>
    </xdr:grpSp>
    <xdr:clientData/>
  </xdr:twoCellAnchor>
  <xdr:twoCellAnchor>
    <xdr:from>
      <xdr:col>2</xdr:col>
      <xdr:colOff>0</xdr:colOff>
      <xdr:row>3</xdr:row>
      <xdr:rowOff>0</xdr:rowOff>
    </xdr:from>
    <xdr:to>
      <xdr:col>2</xdr:col>
      <xdr:colOff>5617372</xdr:colOff>
      <xdr:row>4</xdr:row>
      <xdr:rowOff>1355</xdr:rowOff>
    </xdr:to>
    <xdr:sp macro="" textlink="">
      <xdr:nvSpPr>
        <xdr:cNvPr id="726" name="직사각형 725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/>
      </xdr:nvSpPr>
      <xdr:spPr>
        <a:xfrm>
          <a:off x="1640898" y="5927148"/>
          <a:ext cx="5617372" cy="5201139"/>
        </a:xfrm>
        <a:prstGeom prst="rect">
          <a:avLst/>
        </a:prstGeom>
        <a:solidFill>
          <a:schemeClr val="bg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1400"/>
        </a:p>
      </xdr:txBody>
    </xdr:sp>
    <xdr:clientData/>
  </xdr:twoCellAnchor>
  <xdr:twoCellAnchor>
    <xdr:from>
      <xdr:col>2</xdr:col>
      <xdr:colOff>982007</xdr:colOff>
      <xdr:row>3</xdr:row>
      <xdr:rowOff>793132</xdr:rowOff>
    </xdr:from>
    <xdr:to>
      <xdr:col>2</xdr:col>
      <xdr:colOff>4635365</xdr:colOff>
      <xdr:row>3</xdr:row>
      <xdr:rowOff>4403677</xdr:rowOff>
    </xdr:to>
    <xdr:pic>
      <xdr:nvPicPr>
        <xdr:cNvPr id="728" name="그림 727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76" r="20876"/>
        <a:stretch/>
      </xdr:blipFill>
      <xdr:spPr>
        <a:xfrm>
          <a:off x="2627234" y="6715950"/>
          <a:ext cx="3653358" cy="3610545"/>
        </a:xfrm>
        <a:prstGeom prst="rect">
          <a:avLst/>
        </a:prstGeom>
      </xdr:spPr>
    </xdr:pic>
    <xdr:clientData/>
  </xdr:twoCellAnchor>
  <xdr:twoCellAnchor>
    <xdr:from>
      <xdr:col>2</xdr:col>
      <xdr:colOff>149930</xdr:colOff>
      <xdr:row>3</xdr:row>
      <xdr:rowOff>101552</xdr:rowOff>
    </xdr:from>
    <xdr:to>
      <xdr:col>2</xdr:col>
      <xdr:colOff>5425301</xdr:colOff>
      <xdr:row>3</xdr:row>
      <xdr:rowOff>5083798</xdr:rowOff>
    </xdr:to>
    <xdr:sp macro="" textlink="">
      <xdr:nvSpPr>
        <xdr:cNvPr id="729" name="직사각형 728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/>
      </xdr:nvSpPr>
      <xdr:spPr>
        <a:xfrm rot="5400000">
          <a:off x="1930397" y="5875143"/>
          <a:ext cx="4982246" cy="5275371"/>
        </a:xfrm>
        <a:prstGeom prst="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/>
        </a:p>
      </xdr:txBody>
    </xdr:sp>
    <xdr:clientData/>
  </xdr:twoCellAnchor>
  <xdr:twoCellAnchor>
    <xdr:from>
      <xdr:col>2</xdr:col>
      <xdr:colOff>1286800</xdr:colOff>
      <xdr:row>3</xdr:row>
      <xdr:rowOff>1003208</xdr:rowOff>
    </xdr:from>
    <xdr:to>
      <xdr:col>2</xdr:col>
      <xdr:colOff>1373464</xdr:colOff>
      <xdr:row>3</xdr:row>
      <xdr:rowOff>1141924</xdr:rowOff>
    </xdr:to>
    <xdr:cxnSp macro="">
      <xdr:nvCxnSpPr>
        <xdr:cNvPr id="730" name="직선 연결선 729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CxnSpPr>
          <a:cxnSpLocks/>
        </xdr:cNvCxnSpPr>
      </xdr:nvCxnSpPr>
      <xdr:spPr>
        <a:xfrm flipH="1" flipV="1">
          <a:off x="2932027" y="6926026"/>
          <a:ext cx="86664" cy="138716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1388265</xdr:colOff>
      <xdr:row>3</xdr:row>
      <xdr:rowOff>204777</xdr:rowOff>
    </xdr:from>
    <xdr:to>
      <xdr:col>2</xdr:col>
      <xdr:colOff>1388265</xdr:colOff>
      <xdr:row>3</xdr:row>
      <xdr:rowOff>652447</xdr:rowOff>
    </xdr:to>
    <xdr:cxnSp macro="">
      <xdr:nvCxnSpPr>
        <xdr:cNvPr id="731" name="직선 연결선 730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CxnSpPr>
          <a:cxnSpLocks/>
        </xdr:cNvCxnSpPr>
      </xdr:nvCxnSpPr>
      <xdr:spPr>
        <a:xfrm>
          <a:off x="3033492" y="6127595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475949</xdr:colOff>
      <xdr:row>3</xdr:row>
      <xdr:rowOff>266171</xdr:rowOff>
    </xdr:from>
    <xdr:to>
      <xdr:col>2</xdr:col>
      <xdr:colOff>5141423</xdr:colOff>
      <xdr:row>3</xdr:row>
      <xdr:rowOff>4930639</xdr:rowOff>
    </xdr:to>
    <xdr:sp macro="" textlink="">
      <xdr:nvSpPr>
        <xdr:cNvPr id="732" name="사각형: 둥근 모서리 731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/>
      </xdr:nvSpPr>
      <xdr:spPr>
        <a:xfrm>
          <a:off x="2121176" y="6188989"/>
          <a:ext cx="4665474" cy="4664468"/>
        </a:xfrm>
        <a:prstGeom prst="roundRect">
          <a:avLst>
            <a:gd name="adj" fmla="val 19544"/>
          </a:avLst>
        </a:prstGeom>
        <a:noFill/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/>
        </a:p>
      </xdr:txBody>
    </xdr:sp>
    <xdr:clientData/>
  </xdr:twoCellAnchor>
  <xdr:twoCellAnchor>
    <xdr:from>
      <xdr:col>2</xdr:col>
      <xdr:colOff>4225120</xdr:colOff>
      <xdr:row>3</xdr:row>
      <xdr:rowOff>204777</xdr:rowOff>
    </xdr:from>
    <xdr:to>
      <xdr:col>2</xdr:col>
      <xdr:colOff>4225120</xdr:colOff>
      <xdr:row>3</xdr:row>
      <xdr:rowOff>652447</xdr:rowOff>
    </xdr:to>
    <xdr:cxnSp macro="">
      <xdr:nvCxnSpPr>
        <xdr:cNvPr id="733" name="직선 연결선 732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CxnSpPr>
          <a:cxnSpLocks/>
        </xdr:cNvCxnSpPr>
      </xdr:nvCxnSpPr>
      <xdr:spPr>
        <a:xfrm>
          <a:off x="5870347" y="6127595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620206</xdr:colOff>
      <xdr:row>3</xdr:row>
      <xdr:rowOff>1003209</xdr:rowOff>
    </xdr:from>
    <xdr:to>
      <xdr:col>2</xdr:col>
      <xdr:colOff>1286800</xdr:colOff>
      <xdr:row>3</xdr:row>
      <xdr:rowOff>1003209</xdr:rowOff>
    </xdr:to>
    <xdr:cxnSp macro="">
      <xdr:nvCxnSpPr>
        <xdr:cNvPr id="734" name="직선 연결선 733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CxnSpPr>
          <a:cxnSpLocks/>
        </xdr:cNvCxnSpPr>
      </xdr:nvCxnSpPr>
      <xdr:spPr>
        <a:xfrm>
          <a:off x="2265433" y="6926027"/>
          <a:ext cx="666594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620206</xdr:colOff>
      <xdr:row>3</xdr:row>
      <xdr:rowOff>729615</xdr:rowOff>
    </xdr:from>
    <xdr:to>
      <xdr:col>2</xdr:col>
      <xdr:colOff>893859</xdr:colOff>
      <xdr:row>3</xdr:row>
      <xdr:rowOff>1003209</xdr:rowOff>
    </xdr:to>
    <xdr:sp macro="" textlink="">
      <xdr:nvSpPr>
        <xdr:cNvPr id="735" name="타원 73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/>
      </xdr:nvSpPr>
      <xdr:spPr>
        <a:xfrm>
          <a:off x="2265433" y="6652433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1211372</xdr:colOff>
      <xdr:row>3</xdr:row>
      <xdr:rowOff>2120151</xdr:rowOff>
    </xdr:from>
    <xdr:to>
      <xdr:col>2</xdr:col>
      <xdr:colOff>1240172</xdr:colOff>
      <xdr:row>3</xdr:row>
      <xdr:rowOff>2790726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 rot="5400000">
          <a:off x="2535711" y="8363857"/>
          <a:ext cx="670575" cy="28800"/>
        </a:xfrm>
        <a:prstGeom prst="rect">
          <a:avLst/>
        </a:prstGeom>
      </xdr:spPr>
    </xdr:pic>
    <xdr:clientData/>
  </xdr:twoCellAnchor>
  <xdr:twoCellAnchor>
    <xdr:from>
      <xdr:col>2</xdr:col>
      <xdr:colOff>1388265</xdr:colOff>
      <xdr:row>3</xdr:row>
      <xdr:rowOff>4552241</xdr:rowOff>
    </xdr:from>
    <xdr:to>
      <xdr:col>2</xdr:col>
      <xdr:colOff>1388265</xdr:colOff>
      <xdr:row>3</xdr:row>
      <xdr:rowOff>4999911</xdr:rowOff>
    </xdr:to>
    <xdr:cxnSp macro="">
      <xdr:nvCxnSpPr>
        <xdr:cNvPr id="739" name="직선 연결선 738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CxnSpPr>
          <a:cxnSpLocks/>
        </xdr:cNvCxnSpPr>
      </xdr:nvCxnSpPr>
      <xdr:spPr>
        <a:xfrm>
          <a:off x="3027568" y="10472780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4225120</xdr:colOff>
      <xdr:row>3</xdr:row>
      <xdr:rowOff>4552241</xdr:rowOff>
    </xdr:from>
    <xdr:to>
      <xdr:col>2</xdr:col>
      <xdr:colOff>4225120</xdr:colOff>
      <xdr:row>3</xdr:row>
      <xdr:rowOff>4999911</xdr:rowOff>
    </xdr:to>
    <xdr:cxnSp macro="">
      <xdr:nvCxnSpPr>
        <xdr:cNvPr id="740" name="직선 연결선 739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CxnSpPr>
          <a:cxnSpLocks/>
        </xdr:cNvCxnSpPr>
      </xdr:nvCxnSpPr>
      <xdr:spPr>
        <a:xfrm>
          <a:off x="5864423" y="10472780"/>
          <a:ext cx="0" cy="44767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4375805</xdr:colOff>
      <xdr:row>3</xdr:row>
      <xdr:rowOff>2415153</xdr:rowOff>
    </xdr:from>
    <xdr:to>
      <xdr:col>2</xdr:col>
      <xdr:colOff>4404605</xdr:colOff>
      <xdr:row>3</xdr:row>
      <xdr:rowOff>3085728</xdr:rowOff>
    </xdr:to>
    <xdr:pic>
      <xdr:nvPicPr>
        <xdr:cNvPr id="743" name="그림 742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26" t="5005" r="41281" b="93729"/>
        <a:stretch/>
      </xdr:blipFill>
      <xdr:spPr>
        <a:xfrm rot="16200000">
          <a:off x="5700144" y="8658859"/>
          <a:ext cx="670575" cy="28800"/>
        </a:xfrm>
        <a:prstGeom prst="rect">
          <a:avLst/>
        </a:prstGeom>
      </xdr:spPr>
    </xdr:pic>
    <xdr:clientData/>
  </xdr:twoCellAnchor>
  <xdr:twoCellAnchor>
    <xdr:from>
      <xdr:col>2</xdr:col>
      <xdr:colOff>415981</xdr:colOff>
      <xdr:row>3</xdr:row>
      <xdr:rowOff>1158308</xdr:rowOff>
    </xdr:from>
    <xdr:to>
      <xdr:col>2</xdr:col>
      <xdr:colOff>863747</xdr:colOff>
      <xdr:row>3</xdr:row>
      <xdr:rowOff>1158308</xdr:rowOff>
    </xdr:to>
    <xdr:cxnSp macro="">
      <xdr:nvCxnSpPr>
        <xdr:cNvPr id="745" name="직선 연결선 74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CxnSpPr>
          <a:cxnSpLocks/>
        </xdr:cNvCxnSpPr>
      </xdr:nvCxnSpPr>
      <xdr:spPr>
        <a:xfrm flipH="1">
          <a:off x="2061208" y="7081126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3</xdr:row>
      <xdr:rowOff>4051690</xdr:rowOff>
    </xdr:from>
    <xdr:to>
      <xdr:col>2</xdr:col>
      <xdr:colOff>863747</xdr:colOff>
      <xdr:row>3</xdr:row>
      <xdr:rowOff>4051690</xdr:rowOff>
    </xdr:to>
    <xdr:cxnSp macro="">
      <xdr:nvCxnSpPr>
        <xdr:cNvPr id="746" name="직선 연결선 745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CxnSpPr>
          <a:cxnSpLocks/>
        </xdr:cNvCxnSpPr>
      </xdr:nvCxnSpPr>
      <xdr:spPr>
        <a:xfrm flipH="1">
          <a:off x="2061208" y="9974508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3</xdr:row>
      <xdr:rowOff>2120152</xdr:rowOff>
    </xdr:from>
    <xdr:to>
      <xdr:col>2</xdr:col>
      <xdr:colOff>863747</xdr:colOff>
      <xdr:row>3</xdr:row>
      <xdr:rowOff>2120152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CxnSpPr>
          <a:cxnSpLocks/>
        </xdr:cNvCxnSpPr>
      </xdr:nvCxnSpPr>
      <xdr:spPr>
        <a:xfrm flipH="1">
          <a:off x="2051653" y="8045359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3</xdr:row>
      <xdr:rowOff>2766443</xdr:rowOff>
    </xdr:from>
    <xdr:to>
      <xdr:col>2</xdr:col>
      <xdr:colOff>863747</xdr:colOff>
      <xdr:row>3</xdr:row>
      <xdr:rowOff>2766443</xdr:rowOff>
    </xdr:to>
    <xdr:cxnSp macro="">
      <xdr:nvCxnSpPr>
        <xdr:cNvPr id="748" name="직선 연결선 747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CxnSpPr>
          <a:cxnSpLocks/>
        </xdr:cNvCxnSpPr>
      </xdr:nvCxnSpPr>
      <xdr:spPr>
        <a:xfrm flipH="1">
          <a:off x="2061208" y="8689261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3</xdr:row>
      <xdr:rowOff>1158308</xdr:rowOff>
    </xdr:from>
    <xdr:to>
      <xdr:col>2</xdr:col>
      <xdr:colOff>5207147</xdr:colOff>
      <xdr:row>3</xdr:row>
      <xdr:rowOff>1158308</xdr:rowOff>
    </xdr:to>
    <xdr:cxnSp macro="">
      <xdr:nvCxnSpPr>
        <xdr:cNvPr id="749" name="직선 연결선 748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CxnSpPr>
          <a:cxnSpLocks/>
        </xdr:cNvCxnSpPr>
      </xdr:nvCxnSpPr>
      <xdr:spPr>
        <a:xfrm flipH="1">
          <a:off x="6395053" y="7083515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3</xdr:row>
      <xdr:rowOff>4051690</xdr:rowOff>
    </xdr:from>
    <xdr:to>
      <xdr:col>2</xdr:col>
      <xdr:colOff>5207147</xdr:colOff>
      <xdr:row>3</xdr:row>
      <xdr:rowOff>4051690</xdr:rowOff>
    </xdr:to>
    <xdr:cxnSp macro="">
      <xdr:nvCxnSpPr>
        <xdr:cNvPr id="750" name="직선 연결선 749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CxnSpPr>
          <a:cxnSpLocks/>
        </xdr:cNvCxnSpPr>
      </xdr:nvCxnSpPr>
      <xdr:spPr>
        <a:xfrm flipH="1">
          <a:off x="6404608" y="9974508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3</xdr:row>
      <xdr:rowOff>2415154</xdr:rowOff>
    </xdr:from>
    <xdr:to>
      <xdr:col>2</xdr:col>
      <xdr:colOff>5207147</xdr:colOff>
      <xdr:row>3</xdr:row>
      <xdr:rowOff>2415154</xdr:rowOff>
    </xdr:to>
    <xdr:cxnSp macro="">
      <xdr:nvCxnSpPr>
        <xdr:cNvPr id="751" name="직선 연결선 750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CxnSpPr>
          <a:cxnSpLocks/>
        </xdr:cNvCxnSpPr>
      </xdr:nvCxnSpPr>
      <xdr:spPr>
        <a:xfrm flipH="1">
          <a:off x="6404608" y="8337972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4759381</xdr:colOff>
      <xdr:row>3</xdr:row>
      <xdr:rowOff>3061445</xdr:rowOff>
    </xdr:from>
    <xdr:to>
      <xdr:col>2</xdr:col>
      <xdr:colOff>5207147</xdr:colOff>
      <xdr:row>3</xdr:row>
      <xdr:rowOff>3061445</xdr:rowOff>
    </xdr:to>
    <xdr:cxnSp macro="">
      <xdr:nvCxnSpPr>
        <xdr:cNvPr id="752" name="직선 연결선 751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CxnSpPr>
          <a:cxnSpLocks/>
        </xdr:cNvCxnSpPr>
      </xdr:nvCxnSpPr>
      <xdr:spPr>
        <a:xfrm flipH="1">
          <a:off x="6404608" y="8984263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2504660</xdr:colOff>
      <xdr:row>3</xdr:row>
      <xdr:rowOff>989905</xdr:rowOff>
    </xdr:from>
    <xdr:to>
      <xdr:col>2</xdr:col>
      <xdr:colOff>2573215</xdr:colOff>
      <xdr:row>3</xdr:row>
      <xdr:rowOff>1058445</xdr:rowOff>
    </xdr:to>
    <xdr:cxnSp macro="">
      <xdr:nvCxnSpPr>
        <xdr:cNvPr id="753" name="직선 연결선 752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CxnSpPr>
          <a:cxnSpLocks/>
        </xdr:cNvCxnSpPr>
      </xdr:nvCxnSpPr>
      <xdr:spPr>
        <a:xfrm>
          <a:off x="4138564" y="6910059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4267922</xdr:colOff>
      <xdr:row>3</xdr:row>
      <xdr:rowOff>4072880</xdr:rowOff>
    </xdr:from>
    <xdr:to>
      <xdr:col>2</xdr:col>
      <xdr:colOff>4729156</xdr:colOff>
      <xdr:row>3</xdr:row>
      <xdr:rowOff>4072880</xdr:rowOff>
    </xdr:to>
    <xdr:cxnSp macro="">
      <xdr:nvCxnSpPr>
        <xdr:cNvPr id="754" name="직선 연결선 753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CxnSpPr>
          <a:cxnSpLocks/>
        </xdr:cNvCxnSpPr>
      </xdr:nvCxnSpPr>
      <xdr:spPr>
        <a:xfrm flipH="1">
          <a:off x="5903594" y="9998087"/>
          <a:ext cx="461234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4729157</xdr:colOff>
      <xdr:row>3</xdr:row>
      <xdr:rowOff>3354575</xdr:rowOff>
    </xdr:from>
    <xdr:to>
      <xdr:col>2</xdr:col>
      <xdr:colOff>4729157</xdr:colOff>
      <xdr:row>3</xdr:row>
      <xdr:rowOff>4079450</xdr:rowOff>
    </xdr:to>
    <xdr:cxnSp macro="">
      <xdr:nvCxnSpPr>
        <xdr:cNvPr id="755" name="직선 연결선 75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CxnSpPr>
          <a:cxnSpLocks/>
        </xdr:cNvCxnSpPr>
      </xdr:nvCxnSpPr>
      <xdr:spPr>
        <a:xfrm flipV="1">
          <a:off x="6364829" y="9279782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4455503</xdr:colOff>
      <xdr:row>3</xdr:row>
      <xdr:rowOff>3740862</xdr:rowOff>
    </xdr:from>
    <xdr:to>
      <xdr:col>2</xdr:col>
      <xdr:colOff>4729156</xdr:colOff>
      <xdr:row>3</xdr:row>
      <xdr:rowOff>4014456</xdr:rowOff>
    </xdr:to>
    <xdr:sp macro="" textlink="">
      <xdr:nvSpPr>
        <xdr:cNvPr id="756" name="타원 755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/>
      </xdr:nvSpPr>
      <xdr:spPr>
        <a:xfrm rot="16200000">
          <a:off x="6098596" y="9646332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4233643</xdr:colOff>
      <xdr:row>3</xdr:row>
      <xdr:rowOff>4044375</xdr:rowOff>
    </xdr:from>
    <xdr:to>
      <xdr:col>2</xdr:col>
      <xdr:colOff>4302198</xdr:colOff>
      <xdr:row>3</xdr:row>
      <xdr:rowOff>4112915</xdr:rowOff>
    </xdr:to>
    <xdr:cxnSp macro="">
      <xdr:nvCxnSpPr>
        <xdr:cNvPr id="757" name="직선 연결선 756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CxnSpPr>
          <a:cxnSpLocks/>
        </xdr:cNvCxnSpPr>
      </xdr:nvCxnSpPr>
      <xdr:spPr>
        <a:xfrm>
          <a:off x="5878870" y="9967193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2538939</xdr:colOff>
      <xdr:row>3</xdr:row>
      <xdr:rowOff>828487</xdr:rowOff>
    </xdr:from>
    <xdr:to>
      <xdr:col>2</xdr:col>
      <xdr:colOff>2538939</xdr:colOff>
      <xdr:row>3</xdr:row>
      <xdr:rowOff>1027976</xdr:rowOff>
    </xdr:to>
    <xdr:cxnSp macro="">
      <xdr:nvCxnSpPr>
        <xdr:cNvPr id="758" name="직선 연결선 757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CxnSpPr>
          <a:cxnSpLocks/>
        </xdr:cNvCxnSpPr>
      </xdr:nvCxnSpPr>
      <xdr:spPr>
        <a:xfrm>
          <a:off x="4172843" y="6748641"/>
          <a:ext cx="0" cy="199489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1802499</xdr:colOff>
      <xdr:row>3</xdr:row>
      <xdr:rowOff>558745</xdr:rowOff>
    </xdr:from>
    <xdr:to>
      <xdr:col>2</xdr:col>
      <xdr:colOff>2076152</xdr:colOff>
      <xdr:row>3</xdr:row>
      <xdr:rowOff>832339</xdr:rowOff>
    </xdr:to>
    <xdr:sp macro="" textlink="">
      <xdr:nvSpPr>
        <xdr:cNvPr id="759" name="타원 758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/>
      </xdr:nvSpPr>
      <xdr:spPr>
        <a:xfrm>
          <a:off x="3436403" y="6478899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1339638</xdr:colOff>
      <xdr:row>3</xdr:row>
      <xdr:rowOff>1107976</xdr:rowOff>
    </xdr:from>
    <xdr:to>
      <xdr:col>2</xdr:col>
      <xdr:colOff>1408193</xdr:colOff>
      <xdr:row>3</xdr:row>
      <xdr:rowOff>1176516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CxnSpPr>
          <a:cxnSpLocks/>
        </xdr:cNvCxnSpPr>
      </xdr:nvCxnSpPr>
      <xdr:spPr>
        <a:xfrm>
          <a:off x="2984865" y="7030794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3528834</xdr:colOff>
      <xdr:row>3</xdr:row>
      <xdr:rowOff>1254107</xdr:rowOff>
    </xdr:from>
    <xdr:to>
      <xdr:col>2</xdr:col>
      <xdr:colOff>3597389</xdr:colOff>
      <xdr:row>3</xdr:row>
      <xdr:rowOff>1322647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CxnSpPr>
          <a:cxnSpLocks/>
        </xdr:cNvCxnSpPr>
      </xdr:nvCxnSpPr>
      <xdr:spPr>
        <a:xfrm>
          <a:off x="5162738" y="7174261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3563113</xdr:colOff>
      <xdr:row>3</xdr:row>
      <xdr:rowOff>1292181</xdr:rowOff>
    </xdr:from>
    <xdr:to>
      <xdr:col>2</xdr:col>
      <xdr:colOff>3563113</xdr:colOff>
      <xdr:row>3</xdr:row>
      <xdr:rowOff>1697182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CxnSpPr>
          <a:cxnSpLocks/>
        </xdr:cNvCxnSpPr>
      </xdr:nvCxnSpPr>
      <xdr:spPr>
        <a:xfrm flipV="1">
          <a:off x="5197017" y="7212335"/>
          <a:ext cx="0" cy="405001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2838082</xdr:colOff>
      <xdr:row>3</xdr:row>
      <xdr:rowOff>1696800</xdr:rowOff>
    </xdr:from>
    <xdr:to>
      <xdr:col>2</xdr:col>
      <xdr:colOff>3563113</xdr:colOff>
      <xdr:row>3</xdr:row>
      <xdr:rowOff>1696800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CxnSpPr>
          <a:cxnSpLocks/>
        </xdr:cNvCxnSpPr>
      </xdr:nvCxnSpPr>
      <xdr:spPr>
        <a:xfrm flipH="1">
          <a:off x="4471986" y="7616954"/>
          <a:ext cx="7250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2826673</xdr:colOff>
      <xdr:row>3</xdr:row>
      <xdr:rowOff>1423206</xdr:rowOff>
    </xdr:from>
    <xdr:to>
      <xdr:col>2</xdr:col>
      <xdr:colOff>3100326</xdr:colOff>
      <xdr:row>3</xdr:row>
      <xdr:rowOff>1696800</xdr:rowOff>
    </xdr:to>
    <xdr:sp macro="" textlink="">
      <xdr:nvSpPr>
        <xdr:cNvPr id="764" name="타원 763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/>
      </xdr:nvSpPr>
      <xdr:spPr>
        <a:xfrm>
          <a:off x="4460577" y="7343360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1813908</xdr:colOff>
      <xdr:row>3</xdr:row>
      <xdr:rowOff>828488</xdr:rowOff>
    </xdr:from>
    <xdr:to>
      <xdr:col>2</xdr:col>
      <xdr:colOff>2538939</xdr:colOff>
      <xdr:row>3</xdr:row>
      <xdr:rowOff>828488</xdr:rowOff>
    </xdr:to>
    <xdr:cxnSp macro="">
      <xdr:nvCxnSpPr>
        <xdr:cNvPr id="765" name="직선 연결선 76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CxnSpPr>
          <a:cxnSpLocks/>
        </xdr:cNvCxnSpPr>
      </xdr:nvCxnSpPr>
      <xdr:spPr>
        <a:xfrm flipH="1">
          <a:off x="3447812" y="6748642"/>
          <a:ext cx="7250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1516462</xdr:colOff>
      <xdr:row>3</xdr:row>
      <xdr:rowOff>3112543</xdr:rowOff>
    </xdr:from>
    <xdr:to>
      <xdr:col>2</xdr:col>
      <xdr:colOff>1926939</xdr:colOff>
      <xdr:row>3</xdr:row>
      <xdr:rowOff>3112543</xdr:rowOff>
    </xdr:to>
    <xdr:cxnSp macro="">
      <xdr:nvCxnSpPr>
        <xdr:cNvPr id="766" name="직선 연결선 765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CxnSpPr>
          <a:cxnSpLocks/>
        </xdr:cNvCxnSpPr>
      </xdr:nvCxnSpPr>
      <xdr:spPr>
        <a:xfrm flipH="1">
          <a:off x="3161689" y="9035361"/>
          <a:ext cx="410477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1926939</xdr:colOff>
      <xdr:row>3</xdr:row>
      <xdr:rowOff>2387669</xdr:rowOff>
    </xdr:from>
    <xdr:to>
      <xdr:col>2</xdr:col>
      <xdr:colOff>1926939</xdr:colOff>
      <xdr:row>3</xdr:row>
      <xdr:rowOff>3112544</xdr:rowOff>
    </xdr:to>
    <xdr:cxnSp macro="">
      <xdr:nvCxnSpPr>
        <xdr:cNvPr id="767" name="직선 연결선 766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CxnSpPr>
          <a:cxnSpLocks/>
        </xdr:cNvCxnSpPr>
      </xdr:nvCxnSpPr>
      <xdr:spPr>
        <a:xfrm flipV="1">
          <a:off x="3572166" y="8310487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1653285</xdr:colOff>
      <xdr:row>3</xdr:row>
      <xdr:rowOff>2780525</xdr:rowOff>
    </xdr:from>
    <xdr:to>
      <xdr:col>2</xdr:col>
      <xdr:colOff>1926938</xdr:colOff>
      <xdr:row>3</xdr:row>
      <xdr:rowOff>3054119</xdr:rowOff>
    </xdr:to>
    <xdr:sp macro="" textlink="">
      <xdr:nvSpPr>
        <xdr:cNvPr id="768" name="타원 767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/>
      </xdr:nvSpPr>
      <xdr:spPr>
        <a:xfrm rot="16200000">
          <a:off x="3298542" y="8703313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1485279</xdr:colOff>
      <xdr:row>3</xdr:row>
      <xdr:rowOff>3081071</xdr:rowOff>
    </xdr:from>
    <xdr:to>
      <xdr:col>2</xdr:col>
      <xdr:colOff>1553834</xdr:colOff>
      <xdr:row>3</xdr:row>
      <xdr:rowOff>3149611</xdr:rowOff>
    </xdr:to>
    <xdr:cxnSp macro="">
      <xdr:nvCxnSpPr>
        <xdr:cNvPr id="769" name="직선 연결선 768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CxnSpPr>
          <a:cxnSpLocks/>
        </xdr:cNvCxnSpPr>
      </xdr:nvCxnSpPr>
      <xdr:spPr>
        <a:xfrm>
          <a:off x="3130506" y="9003889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3683710</xdr:colOff>
      <xdr:row>3</xdr:row>
      <xdr:rowOff>2722101</xdr:rowOff>
    </xdr:from>
    <xdr:to>
      <xdr:col>2</xdr:col>
      <xdr:colOff>4094187</xdr:colOff>
      <xdr:row>3</xdr:row>
      <xdr:rowOff>2722101</xdr:rowOff>
    </xdr:to>
    <xdr:cxnSp macro="">
      <xdr:nvCxnSpPr>
        <xdr:cNvPr id="770" name="직선 연결선 769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CxnSpPr>
          <a:cxnSpLocks/>
        </xdr:cNvCxnSpPr>
      </xdr:nvCxnSpPr>
      <xdr:spPr>
        <a:xfrm flipH="1">
          <a:off x="5328937" y="8644919"/>
          <a:ext cx="410477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3685775</xdr:colOff>
      <xdr:row>3</xdr:row>
      <xdr:rowOff>1997227</xdr:rowOff>
    </xdr:from>
    <xdr:to>
      <xdr:col>2</xdr:col>
      <xdr:colOff>3685775</xdr:colOff>
      <xdr:row>3</xdr:row>
      <xdr:rowOff>2722102</xdr:rowOff>
    </xdr:to>
    <xdr:cxnSp macro="">
      <xdr:nvCxnSpPr>
        <xdr:cNvPr id="771" name="직선 연결선 770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CxnSpPr>
          <a:cxnSpLocks/>
        </xdr:cNvCxnSpPr>
      </xdr:nvCxnSpPr>
      <xdr:spPr>
        <a:xfrm flipV="1">
          <a:off x="5331002" y="7920045"/>
          <a:ext cx="0" cy="724875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3412121</xdr:colOff>
      <xdr:row>3</xdr:row>
      <xdr:rowOff>2390083</xdr:rowOff>
    </xdr:from>
    <xdr:to>
      <xdr:col>2</xdr:col>
      <xdr:colOff>3685774</xdr:colOff>
      <xdr:row>3</xdr:row>
      <xdr:rowOff>2663677</xdr:rowOff>
    </xdr:to>
    <xdr:sp macro="" textlink="">
      <xdr:nvSpPr>
        <xdr:cNvPr id="772" name="타원 771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/>
      </xdr:nvSpPr>
      <xdr:spPr>
        <a:xfrm rot="16200000">
          <a:off x="5057378" y="8312871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4063966</xdr:colOff>
      <xdr:row>3</xdr:row>
      <xdr:rowOff>2687831</xdr:rowOff>
    </xdr:from>
    <xdr:to>
      <xdr:col>2</xdr:col>
      <xdr:colOff>4132521</xdr:colOff>
      <xdr:row>3</xdr:row>
      <xdr:rowOff>2756371</xdr:rowOff>
    </xdr:to>
    <xdr:cxnSp macro="">
      <xdr:nvCxnSpPr>
        <xdr:cNvPr id="773" name="직선 연결선 772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CxnSpPr>
          <a:cxnSpLocks/>
        </xdr:cNvCxnSpPr>
      </xdr:nvCxnSpPr>
      <xdr:spPr>
        <a:xfrm>
          <a:off x="5709193" y="8610649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2579294</xdr:colOff>
      <xdr:row>3</xdr:row>
      <xdr:rowOff>3833591</xdr:rowOff>
    </xdr:from>
    <xdr:to>
      <xdr:col>2</xdr:col>
      <xdr:colOff>2647849</xdr:colOff>
      <xdr:row>3</xdr:row>
      <xdr:rowOff>3902131</xdr:rowOff>
    </xdr:to>
    <xdr:cxnSp macro="">
      <xdr:nvCxnSpPr>
        <xdr:cNvPr id="774" name="직선 연결선 773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CxnSpPr>
          <a:cxnSpLocks/>
        </xdr:cNvCxnSpPr>
      </xdr:nvCxnSpPr>
      <xdr:spPr>
        <a:xfrm>
          <a:off x="4213198" y="9753745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2613573</xdr:colOff>
      <xdr:row>3</xdr:row>
      <xdr:rowOff>3639051</xdr:rowOff>
    </xdr:from>
    <xdr:to>
      <xdr:col>2</xdr:col>
      <xdr:colOff>2613573</xdr:colOff>
      <xdr:row>3</xdr:row>
      <xdr:rowOff>3871662</xdr:rowOff>
    </xdr:to>
    <xdr:cxnSp macro="">
      <xdr:nvCxnSpPr>
        <xdr:cNvPr id="775" name="직선 연결선 77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CxnSpPr>
          <a:cxnSpLocks/>
        </xdr:cNvCxnSpPr>
      </xdr:nvCxnSpPr>
      <xdr:spPr>
        <a:xfrm>
          <a:off x="4247477" y="9559205"/>
          <a:ext cx="0" cy="232611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1877133</xdr:colOff>
      <xdr:row>3</xdr:row>
      <xdr:rowOff>3369309</xdr:rowOff>
    </xdr:from>
    <xdr:to>
      <xdr:col>2</xdr:col>
      <xdr:colOff>2150786</xdr:colOff>
      <xdr:row>3</xdr:row>
      <xdr:rowOff>3642903</xdr:rowOff>
    </xdr:to>
    <xdr:sp macro="" textlink="">
      <xdr:nvSpPr>
        <xdr:cNvPr id="776" name="타원 775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/>
      </xdr:nvSpPr>
      <xdr:spPr>
        <a:xfrm>
          <a:off x="3511037" y="9289463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1888544</xdr:colOff>
      <xdr:row>3</xdr:row>
      <xdr:rowOff>3639052</xdr:rowOff>
    </xdr:from>
    <xdr:to>
      <xdr:col>2</xdr:col>
      <xdr:colOff>2612310</xdr:colOff>
      <xdr:row>3</xdr:row>
      <xdr:rowOff>3639052</xdr:rowOff>
    </xdr:to>
    <xdr:cxnSp macro="">
      <xdr:nvCxnSpPr>
        <xdr:cNvPr id="781" name="직선 연결선 780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CxnSpPr>
          <a:cxnSpLocks/>
        </xdr:cNvCxnSpPr>
      </xdr:nvCxnSpPr>
      <xdr:spPr>
        <a:xfrm flipH="1">
          <a:off x="3527847" y="9559591"/>
          <a:ext cx="723766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3501991</xdr:colOff>
      <xdr:row>3</xdr:row>
      <xdr:rowOff>4140250</xdr:rowOff>
    </xdr:from>
    <xdr:to>
      <xdr:col>2</xdr:col>
      <xdr:colOff>3570546</xdr:colOff>
      <xdr:row>3</xdr:row>
      <xdr:rowOff>4208790</xdr:rowOff>
    </xdr:to>
    <xdr:cxnSp macro="">
      <xdr:nvCxnSpPr>
        <xdr:cNvPr id="787" name="직선 연결선 786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CxnSpPr>
          <a:cxnSpLocks/>
        </xdr:cNvCxnSpPr>
      </xdr:nvCxnSpPr>
      <xdr:spPr>
        <a:xfrm>
          <a:off x="5135895" y="10060404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3531508</xdr:colOff>
      <xdr:row>3</xdr:row>
      <xdr:rowOff>4178326</xdr:rowOff>
    </xdr:from>
    <xdr:to>
      <xdr:col>2</xdr:col>
      <xdr:colOff>3531508</xdr:colOff>
      <xdr:row>3</xdr:row>
      <xdr:rowOff>4521470</xdr:rowOff>
    </xdr:to>
    <xdr:cxnSp macro="">
      <xdr:nvCxnSpPr>
        <xdr:cNvPr id="788" name="직선 연결선 787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CxnSpPr>
          <a:cxnSpLocks/>
        </xdr:cNvCxnSpPr>
      </xdr:nvCxnSpPr>
      <xdr:spPr>
        <a:xfrm flipV="1">
          <a:off x="5165412" y="10098480"/>
          <a:ext cx="0" cy="34314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2742030</xdr:colOff>
      <xdr:row>3</xdr:row>
      <xdr:rowOff>4521471</xdr:rowOff>
    </xdr:from>
    <xdr:to>
      <xdr:col>2</xdr:col>
      <xdr:colOff>3535999</xdr:colOff>
      <xdr:row>3</xdr:row>
      <xdr:rowOff>4521471</xdr:rowOff>
    </xdr:to>
    <xdr:cxnSp macro="">
      <xdr:nvCxnSpPr>
        <xdr:cNvPr id="789" name="직선 연결선 788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CxnSpPr>
          <a:cxnSpLocks/>
        </xdr:cNvCxnSpPr>
      </xdr:nvCxnSpPr>
      <xdr:spPr>
        <a:xfrm flipH="1">
          <a:off x="4377702" y="10446678"/>
          <a:ext cx="79396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2792989</xdr:colOff>
      <xdr:row>3</xdr:row>
      <xdr:rowOff>4247877</xdr:rowOff>
    </xdr:from>
    <xdr:to>
      <xdr:col>2</xdr:col>
      <xdr:colOff>3066642</xdr:colOff>
      <xdr:row>3</xdr:row>
      <xdr:rowOff>4521471</xdr:rowOff>
    </xdr:to>
    <xdr:sp macro="" textlink="">
      <xdr:nvSpPr>
        <xdr:cNvPr id="790" name="타원 789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/>
      </xdr:nvSpPr>
      <xdr:spPr>
        <a:xfrm>
          <a:off x="4426893" y="10168031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219866</xdr:colOff>
      <xdr:row>3</xdr:row>
      <xdr:rowOff>25678</xdr:rowOff>
    </xdr:from>
    <xdr:to>
      <xdr:col>2</xdr:col>
      <xdr:colOff>5345845</xdr:colOff>
      <xdr:row>3</xdr:row>
      <xdr:rowOff>4904290</xdr:rowOff>
    </xdr:to>
    <xdr:grpSp>
      <xdr:nvGrpSpPr>
        <xdr:cNvPr id="812" name="그룹 811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GrpSpPr/>
      </xdr:nvGrpSpPr>
      <xdr:grpSpPr>
        <a:xfrm>
          <a:off x="581816" y="5588278"/>
          <a:ext cx="5125979" cy="4878612"/>
          <a:chOff x="1855925" y="11141913"/>
          <a:chExt cx="5125979" cy="4876778"/>
        </a:xfrm>
      </xdr:grpSpPr>
      <xdr:sp macro="" textlink="Sheet3!D8">
        <xdr:nvSpPr>
          <xdr:cNvPr id="813" name="TextBox 191">
            <a:extLst>
              <a:ext uri="{FF2B5EF4-FFF2-40B4-BE49-F238E27FC236}">
                <a16:creationId xmlns:a16="http://schemas.microsoft.com/office/drawing/2014/main" id="{00000000-0008-0000-0400-00002D030000}"/>
              </a:ext>
            </a:extLst>
          </xdr:cNvPr>
          <xdr:cNvSpPr txBox="1"/>
        </xdr:nvSpPr>
        <xdr:spPr>
          <a:xfrm rot="2700000" flipH="1">
            <a:off x="6443646" y="11556577"/>
            <a:ext cx="566894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639C209A-23BD-47E9-B38C-BFCFE3D2A71C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l"/>
              <a:t>200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D9">
        <xdr:nvSpPr>
          <xdr:cNvPr id="814" name="TextBox 192">
            <a:extLst>
              <a:ext uri="{FF2B5EF4-FFF2-40B4-BE49-F238E27FC236}">
                <a16:creationId xmlns:a16="http://schemas.microsoft.com/office/drawing/2014/main" id="{00000000-0008-0000-0400-00002E030000}"/>
              </a:ext>
            </a:extLst>
          </xdr:cNvPr>
          <xdr:cNvSpPr txBox="1"/>
        </xdr:nvSpPr>
        <xdr:spPr>
          <a:xfrm rot="8100000" flipH="1">
            <a:off x="6269525" y="15774778"/>
            <a:ext cx="566772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5CB770E-A424-4D00-AA85-62F25E931D8B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D48">
        <xdr:nvSpPr>
          <xdr:cNvPr id="817" name="TextBox 195">
            <a:extLst>
              <a:ext uri="{FF2B5EF4-FFF2-40B4-BE49-F238E27FC236}">
                <a16:creationId xmlns:a16="http://schemas.microsoft.com/office/drawing/2014/main" id="{00000000-0008-0000-0400-000031030000}"/>
              </a:ext>
            </a:extLst>
          </xdr:cNvPr>
          <xdr:cNvSpPr txBox="1"/>
        </xdr:nvSpPr>
        <xdr:spPr>
          <a:xfrm flipH="1">
            <a:off x="4082103" y="11141913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8108F69-FDFD-4F86-92C5-24918DB259D4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3760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0">
        <xdr:nvSpPr>
          <xdr:cNvPr id="818" name="TextBox 196">
            <a:extLst>
              <a:ext uri="{FF2B5EF4-FFF2-40B4-BE49-F238E27FC236}">
                <a16:creationId xmlns:a16="http://schemas.microsoft.com/office/drawing/2014/main" id="{00000000-0008-0000-0400-000032030000}"/>
              </a:ext>
            </a:extLst>
          </xdr:cNvPr>
          <xdr:cNvSpPr txBox="1"/>
        </xdr:nvSpPr>
        <xdr:spPr>
          <a:xfrm rot="16200000" flipH="1">
            <a:off x="1576824" y="12643282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0E1F654-EDB2-4353-8555-B37CB820ED35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1090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1">
        <xdr:nvSpPr>
          <xdr:cNvPr id="819" name="TextBox 197">
            <a:extLst>
              <a:ext uri="{FF2B5EF4-FFF2-40B4-BE49-F238E27FC236}">
                <a16:creationId xmlns:a16="http://schemas.microsoft.com/office/drawing/2014/main" id="{00000000-0008-0000-0400-000033030000}"/>
              </a:ext>
            </a:extLst>
          </xdr:cNvPr>
          <xdr:cNvSpPr txBox="1"/>
        </xdr:nvSpPr>
        <xdr:spPr>
          <a:xfrm rot="16200000" flipH="1">
            <a:off x="1576824" y="13432009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4E19703-B348-40F8-8EBC-EB45115D7E26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460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1">
        <xdr:nvSpPr>
          <xdr:cNvPr id="820" name="TextBox 198">
            <a:extLst>
              <a:ext uri="{FF2B5EF4-FFF2-40B4-BE49-F238E27FC236}">
                <a16:creationId xmlns:a16="http://schemas.microsoft.com/office/drawing/2014/main" id="{00000000-0008-0000-0400-000034030000}"/>
              </a:ext>
            </a:extLst>
          </xdr:cNvPr>
          <xdr:cNvSpPr txBox="1"/>
        </xdr:nvSpPr>
        <xdr:spPr>
          <a:xfrm rot="16200000" flipH="1">
            <a:off x="1576824" y="14428422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F0A5553-4A93-4FEB-BC83-568F6A76D3CB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2260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2">
        <xdr:nvSpPr>
          <xdr:cNvPr id="821" name="TextBox 199">
            <a:extLst>
              <a:ext uri="{FF2B5EF4-FFF2-40B4-BE49-F238E27FC236}">
                <a16:creationId xmlns:a16="http://schemas.microsoft.com/office/drawing/2014/main" id="{00000000-0008-0000-0400-000035030000}"/>
              </a:ext>
            </a:extLst>
          </xdr:cNvPr>
          <xdr:cNvSpPr txBox="1"/>
        </xdr:nvSpPr>
        <xdr:spPr>
          <a:xfrm rot="16200000" flipH="1">
            <a:off x="6240658" y="12792229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BCC9733A-5808-483C-B807-DAB5F2C55B50}" type="TxLink">
              <a:rPr lang="en-US" altLang="en-US" sz="11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ctr"/>
              <a:t>1530</a:t>
            </a:fld>
            <a:endParaRPr lang="ko-KR" altLang="en-US" sz="1400" b="1">
              <a:solidFill>
                <a:srgbClr val="FF0000"/>
              </a:solidFill>
            </a:endParaRPr>
          </a:p>
        </xdr:txBody>
      </xdr:sp>
      <xdr:sp macro="" textlink="Sheet3!C11">
        <xdr:nvSpPr>
          <xdr:cNvPr id="822" name="TextBox 200">
            <a:extLst>
              <a:ext uri="{FF2B5EF4-FFF2-40B4-BE49-F238E27FC236}">
                <a16:creationId xmlns:a16="http://schemas.microsoft.com/office/drawing/2014/main" id="{00000000-0008-0000-0400-000036030000}"/>
              </a:ext>
            </a:extLst>
          </xdr:cNvPr>
          <xdr:cNvSpPr txBox="1"/>
        </xdr:nvSpPr>
        <xdr:spPr>
          <a:xfrm rot="16200000" flipH="1">
            <a:off x="6240658" y="13724781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A08887F5-7CB3-454E-918A-CEC0DC4DA910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460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13">
        <xdr:nvSpPr>
          <xdr:cNvPr id="823" name="TextBox 201">
            <a:extLst>
              <a:ext uri="{FF2B5EF4-FFF2-40B4-BE49-F238E27FC236}">
                <a16:creationId xmlns:a16="http://schemas.microsoft.com/office/drawing/2014/main" id="{00000000-0008-0000-0400-000037030000}"/>
              </a:ext>
            </a:extLst>
          </xdr:cNvPr>
          <xdr:cNvSpPr txBox="1"/>
        </xdr:nvSpPr>
        <xdr:spPr>
          <a:xfrm rot="16200000" flipH="1">
            <a:off x="6240658" y="14553078"/>
            <a:ext cx="802115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0A7C468-CDFA-450A-B5D9-F6B6CD2DBB12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1820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Sheet3!D49">
        <xdr:nvSpPr>
          <xdr:cNvPr id="826" name="TextBox 204">
            <a:extLst>
              <a:ext uri="{FF2B5EF4-FFF2-40B4-BE49-F238E27FC236}">
                <a16:creationId xmlns:a16="http://schemas.microsoft.com/office/drawing/2014/main" id="{00000000-0008-0000-0400-00003A030000}"/>
              </a:ext>
            </a:extLst>
          </xdr:cNvPr>
          <xdr:cNvSpPr txBox="1"/>
        </xdr:nvSpPr>
        <xdr:spPr>
          <a:xfrm flipH="1">
            <a:off x="4047385" y="15763054"/>
            <a:ext cx="783988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09A3CBD6-7EBB-43E7-AD93-807D51CBFCEA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3760</a:t>
            </a:fld>
            <a:endParaRPr lang="ko-KR" altLang="en-US" sz="14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827" name="TextBox 191">
            <a:extLst>
              <a:ext uri="{FF2B5EF4-FFF2-40B4-BE49-F238E27FC236}">
                <a16:creationId xmlns:a16="http://schemas.microsoft.com/office/drawing/2014/main" id="{00000000-0008-0000-0400-00003B030000}"/>
              </a:ext>
            </a:extLst>
          </xdr:cNvPr>
          <xdr:cNvSpPr txBox="1"/>
        </xdr:nvSpPr>
        <xdr:spPr>
          <a:xfrm rot="2700000" flipH="1">
            <a:off x="6243621" y="11347072"/>
            <a:ext cx="566894" cy="243861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/>
          <a:p>
            <a:pPr algn="ctr"/>
            <a:r>
              <a:rPr lang="en-US" altLang="en-US" sz="1100" b="1" i="0" u="none" strike="noStrike">
                <a:solidFill>
                  <a:schemeClr val="tx1"/>
                </a:solidFill>
                <a:latin typeface="맑은 고딕"/>
                <a:ea typeface="맑은 고딕"/>
              </a:rPr>
              <a:t>R=</a:t>
            </a:r>
          </a:p>
        </xdr:txBody>
      </xdr:sp>
      <xdr:sp macro="" textlink="">
        <xdr:nvSpPr>
          <xdr:cNvPr id="828" name="TextBox 191">
            <a:extLst>
              <a:ext uri="{FF2B5EF4-FFF2-40B4-BE49-F238E27FC236}">
                <a16:creationId xmlns:a16="http://schemas.microsoft.com/office/drawing/2014/main" id="{00000000-0008-0000-0400-00003C030000}"/>
              </a:ext>
            </a:extLst>
          </xdr:cNvPr>
          <xdr:cNvSpPr txBox="1"/>
        </xdr:nvSpPr>
        <xdr:spPr>
          <a:xfrm rot="8100000" flipH="1">
            <a:off x="6415132" y="15622850"/>
            <a:ext cx="566772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/>
          <a:p>
            <a:pPr algn="ctr"/>
            <a:r>
              <a:rPr lang="en-US" altLang="en-US" sz="1100" b="1" i="0" u="none" strike="noStrike">
                <a:solidFill>
                  <a:schemeClr val="tx1"/>
                </a:solidFill>
                <a:latin typeface="맑은 고딕"/>
                <a:ea typeface="맑은 고딕"/>
              </a:rPr>
              <a:t>R=</a:t>
            </a:r>
          </a:p>
        </xdr:txBody>
      </xdr:sp>
    </xdr:grpSp>
    <xdr:clientData/>
  </xdr:twoCellAnchor>
  <xdr:twoCellAnchor>
    <xdr:from>
      <xdr:col>2</xdr:col>
      <xdr:colOff>121711</xdr:colOff>
      <xdr:row>6</xdr:row>
      <xdr:rowOff>4463</xdr:rowOff>
    </xdr:from>
    <xdr:to>
      <xdr:col>2</xdr:col>
      <xdr:colOff>5487714</xdr:colOff>
      <xdr:row>6</xdr:row>
      <xdr:rowOff>5162172</xdr:rowOff>
    </xdr:to>
    <xdr:grpSp>
      <xdr:nvGrpSpPr>
        <xdr:cNvPr id="1644" name="그룹 1643">
          <a:extLst>
            <a:ext uri="{FF2B5EF4-FFF2-40B4-BE49-F238E27FC236}">
              <a16:creationId xmlns:a16="http://schemas.microsoft.com/office/drawing/2014/main" id="{00000000-0008-0000-0400-00006C060000}"/>
            </a:ext>
          </a:extLst>
        </xdr:cNvPr>
        <xdr:cNvGrpSpPr/>
      </xdr:nvGrpSpPr>
      <xdr:grpSpPr>
        <a:xfrm>
          <a:off x="483661" y="21169013"/>
          <a:ext cx="5366003" cy="5157709"/>
          <a:chOff x="1760543" y="16292208"/>
          <a:chExt cx="5370134" cy="5153416"/>
        </a:xfrm>
      </xdr:grpSpPr>
      <xdr:sp macro="" textlink="">
        <xdr:nvSpPr>
          <xdr:cNvPr id="1645" name="직사각형 1644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SpPr/>
        </xdr:nvSpPr>
        <xdr:spPr>
          <a:xfrm>
            <a:off x="4954999" y="16365854"/>
            <a:ext cx="321612" cy="411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en-US" sz="1200" b="0" i="0" u="none" strike="noStrike">
                <a:latin typeface="맑은 고딕"/>
                <a:ea typeface="맑은 고딕"/>
              </a:rPr>
              <a:t>@</a:t>
            </a:r>
          </a:p>
        </xdr:txBody>
      </xdr:sp>
      <xdr:cxnSp macro="">
        <xdr:nvCxnSpPr>
          <xdr:cNvPr id="1646" name="직선 연결선 1645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CxnSpPr>
            <a:cxnSpLocks/>
          </xdr:cNvCxnSpPr>
        </xdr:nvCxnSpPr>
        <xdr:spPr>
          <a:xfrm>
            <a:off x="2824163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7" name="직선 연결선 1646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CxnSpPr>
            <a:cxnSpLocks/>
          </xdr:cNvCxnSpPr>
        </xdr:nvCxnSpPr>
        <xdr:spPr>
          <a:xfrm>
            <a:off x="2883515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8" name="직선 연결선 1647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CxnSpPr>
            <a:cxnSpLocks/>
          </xdr:cNvCxnSpPr>
        </xdr:nvCxnSpPr>
        <xdr:spPr>
          <a:xfrm>
            <a:off x="3020512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9" name="직선 연결선 1648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CxnSpPr>
            <a:cxnSpLocks/>
          </xdr:cNvCxnSpPr>
        </xdr:nvCxnSpPr>
        <xdr:spPr>
          <a:xfrm>
            <a:off x="4104202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0" name="직선 연결선 1649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CxnSpPr>
            <a:cxnSpLocks/>
          </xdr:cNvCxnSpPr>
        </xdr:nvCxnSpPr>
        <xdr:spPr>
          <a:xfrm>
            <a:off x="6020500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1" name="직선 연결선 1650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CxnSpPr>
            <a:cxnSpLocks/>
          </xdr:cNvCxnSpPr>
        </xdr:nvCxnSpPr>
        <xdr:spPr>
          <a:xfrm>
            <a:off x="6075088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2" name="직선 연결선 1651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CxnSpPr>
            <a:cxnSpLocks/>
          </xdr:cNvCxnSpPr>
        </xdr:nvCxnSpPr>
        <xdr:spPr>
          <a:xfrm>
            <a:off x="5872641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3" name="직선 연결선 1652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CxnSpPr>
            <a:cxnSpLocks/>
          </xdr:cNvCxnSpPr>
        </xdr:nvCxnSpPr>
        <xdr:spPr>
          <a:xfrm>
            <a:off x="4798515" y="1649257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4" name="직선 연결선 1653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CxnSpPr>
            <a:cxnSpLocks/>
          </xdr:cNvCxnSpPr>
        </xdr:nvCxnSpPr>
        <xdr:spPr>
          <a:xfrm>
            <a:off x="2408602" y="16568896"/>
            <a:ext cx="410039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5" name="직선 연결선 1654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CxnSpPr>
            <a:cxnSpLocks/>
          </xdr:cNvCxnSpPr>
        </xdr:nvCxnSpPr>
        <xdr:spPr>
          <a:xfrm flipV="1">
            <a:off x="6085757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6" name="직선 연결선 1655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CxnSpPr>
            <a:cxnSpLocks/>
          </xdr:cNvCxnSpPr>
        </xdr:nvCxnSpPr>
        <xdr:spPr>
          <a:xfrm flipV="1">
            <a:off x="6026406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7" name="직선 연결선 1656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CxnSpPr>
            <a:cxnSpLocks/>
          </xdr:cNvCxnSpPr>
        </xdr:nvCxnSpPr>
        <xdr:spPr>
          <a:xfrm flipV="1">
            <a:off x="5889408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8" name="직선 연결선 1657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CxnSpPr>
            <a:cxnSpLocks/>
          </xdr:cNvCxnSpPr>
        </xdr:nvCxnSpPr>
        <xdr:spPr>
          <a:xfrm flipV="1">
            <a:off x="4805719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9" name="직선 연결선 1658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CxnSpPr>
            <a:cxnSpLocks/>
          </xdr:cNvCxnSpPr>
        </xdr:nvCxnSpPr>
        <xdr:spPr>
          <a:xfrm flipV="1">
            <a:off x="2889421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0" name="직선 연결선 1659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CxnSpPr>
            <a:cxnSpLocks/>
          </xdr:cNvCxnSpPr>
        </xdr:nvCxnSpPr>
        <xdr:spPr>
          <a:xfrm flipV="1">
            <a:off x="2834833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1" name="직선 연결선 1660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CxnSpPr>
            <a:cxnSpLocks/>
          </xdr:cNvCxnSpPr>
        </xdr:nvCxnSpPr>
        <xdr:spPr>
          <a:xfrm flipV="1">
            <a:off x="3037280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2" name="직선 연결선 1661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CxnSpPr>
            <a:cxnSpLocks/>
          </xdr:cNvCxnSpPr>
        </xdr:nvCxnSpPr>
        <xdr:spPr>
          <a:xfrm flipV="1">
            <a:off x="4111405" y="20801291"/>
            <a:ext cx="0" cy="447766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3" name="직선 연결선 1662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CxnSpPr>
            <a:cxnSpLocks/>
          </xdr:cNvCxnSpPr>
        </xdr:nvCxnSpPr>
        <xdr:spPr>
          <a:xfrm flipH="1">
            <a:off x="2400924" y="21172732"/>
            <a:ext cx="4100394" cy="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4" name="직선 연결선 1663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CxnSpPr>
            <a:cxnSpLocks/>
          </xdr:cNvCxnSpPr>
        </xdr:nvCxnSpPr>
        <xdr:spPr>
          <a:xfrm>
            <a:off x="1972979" y="20506750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5" name="직선 연결선 1664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CxnSpPr>
            <a:cxnSpLocks/>
          </xdr:cNvCxnSpPr>
        </xdr:nvCxnSpPr>
        <xdr:spPr>
          <a:xfrm>
            <a:off x="1972979" y="20447411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6" name="직선 연결선 1665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CxnSpPr>
            <a:cxnSpLocks/>
          </xdr:cNvCxnSpPr>
        </xdr:nvCxnSpPr>
        <xdr:spPr>
          <a:xfrm>
            <a:off x="1972979" y="20310441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7" name="직선 연결선 1666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CxnSpPr>
            <a:cxnSpLocks/>
          </xdr:cNvCxnSpPr>
        </xdr:nvCxnSpPr>
        <xdr:spPr>
          <a:xfrm>
            <a:off x="1972979" y="1925078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8" name="직선 연결선 1667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CxnSpPr>
            <a:cxnSpLocks/>
          </xdr:cNvCxnSpPr>
        </xdr:nvCxnSpPr>
        <xdr:spPr>
          <a:xfrm>
            <a:off x="1972979" y="17311064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9" name="직선 연결선 1668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CxnSpPr>
            <a:cxnSpLocks/>
          </xdr:cNvCxnSpPr>
        </xdr:nvCxnSpPr>
        <xdr:spPr>
          <a:xfrm>
            <a:off x="1972979" y="1725648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0" name="직선 연결선 1669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CxnSpPr>
            <a:cxnSpLocks/>
          </xdr:cNvCxnSpPr>
        </xdr:nvCxnSpPr>
        <xdr:spPr>
          <a:xfrm>
            <a:off x="1972979" y="17458893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1" name="직선 연결선 1670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CxnSpPr>
            <a:cxnSpLocks/>
          </xdr:cNvCxnSpPr>
        </xdr:nvCxnSpPr>
        <xdr:spPr>
          <a:xfrm>
            <a:off x="1972979" y="18515658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2" name="직선 연결선 1671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CxnSpPr>
            <a:cxnSpLocks/>
          </xdr:cNvCxnSpPr>
        </xdr:nvCxnSpPr>
        <xdr:spPr>
          <a:xfrm flipV="1">
            <a:off x="2049320" y="16822667"/>
            <a:ext cx="0" cy="409956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3" name="직선 연결선 1672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CxnSpPr>
            <a:cxnSpLocks/>
          </xdr:cNvCxnSpPr>
        </xdr:nvCxnSpPr>
        <xdr:spPr>
          <a:xfrm flipH="1">
            <a:off x="6485817" y="17245820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4" name="직선 연결선 1673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CxnSpPr>
            <a:cxnSpLocks/>
          </xdr:cNvCxnSpPr>
        </xdr:nvCxnSpPr>
        <xdr:spPr>
          <a:xfrm flipH="1">
            <a:off x="6485817" y="1730515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5" name="직선 연결선 1674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CxnSpPr>
            <a:cxnSpLocks/>
          </xdr:cNvCxnSpPr>
        </xdr:nvCxnSpPr>
        <xdr:spPr>
          <a:xfrm flipH="1">
            <a:off x="6485817" y="1744212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6" name="직선 연결선 1675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CxnSpPr>
            <a:cxnSpLocks/>
          </xdr:cNvCxnSpPr>
        </xdr:nvCxnSpPr>
        <xdr:spPr>
          <a:xfrm flipH="1">
            <a:off x="6485817" y="18513219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7" name="직선 연결선 1676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CxnSpPr>
            <a:cxnSpLocks/>
          </xdr:cNvCxnSpPr>
        </xdr:nvCxnSpPr>
        <xdr:spPr>
          <a:xfrm flipH="1">
            <a:off x="6485817" y="20441506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8" name="직선 연결선 1677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CxnSpPr>
            <a:cxnSpLocks/>
          </xdr:cNvCxnSpPr>
        </xdr:nvCxnSpPr>
        <xdr:spPr>
          <a:xfrm flipH="1">
            <a:off x="6485817" y="20496083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9" name="직선 연결선 1678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CxnSpPr>
            <a:cxnSpLocks/>
          </xdr:cNvCxnSpPr>
        </xdr:nvCxnSpPr>
        <xdr:spPr>
          <a:xfrm flipH="1">
            <a:off x="6485817" y="20293677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0" name="직선 연결선 1679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CxnSpPr>
            <a:cxnSpLocks/>
          </xdr:cNvCxnSpPr>
        </xdr:nvCxnSpPr>
        <xdr:spPr>
          <a:xfrm flipH="1">
            <a:off x="6485817" y="19248348"/>
            <a:ext cx="447857" cy="0"/>
          </a:xfrm>
          <a:prstGeom prst="line">
            <a:avLst/>
          </a:prstGeom>
          <a:ln w="952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1" name="직선 연결선 1680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CxnSpPr>
            <a:cxnSpLocks/>
          </xdr:cNvCxnSpPr>
        </xdr:nvCxnSpPr>
        <xdr:spPr>
          <a:xfrm>
            <a:off x="6857334" y="16830343"/>
            <a:ext cx="0" cy="4099560"/>
          </a:xfrm>
          <a:prstGeom prst="line">
            <a:avLst/>
          </a:prstGeom>
          <a:ln w="9525" cap="rnd">
            <a:solidFill>
              <a:srgbClr val="FF0000"/>
            </a:solidFill>
            <a:round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82" name="그룹 1681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GrpSpPr/>
        </xdr:nvGrpSpPr>
        <xdr:grpSpPr>
          <a:xfrm>
            <a:off x="1760543" y="16292208"/>
            <a:ext cx="5370134" cy="5153416"/>
            <a:chOff x="1755780" y="16330308"/>
            <a:chExt cx="5370134" cy="5153416"/>
          </a:xfrm>
        </xdr:grpSpPr>
        <xdr:sp macro="" textlink="Sheet3!E11">
          <xdr:nvSpPr>
            <xdr:cNvPr id="1720" name="TextBox 393">
              <a:extLst>
                <a:ext uri="{FF2B5EF4-FFF2-40B4-BE49-F238E27FC236}">
                  <a16:creationId xmlns:a16="http://schemas.microsoft.com/office/drawing/2014/main" id="{00000000-0008-0000-0400-0000B8060000}"/>
                </a:ext>
              </a:extLst>
            </xdr:cNvPr>
            <xdr:cNvSpPr txBox="1"/>
          </xdr:nvSpPr>
          <xdr:spPr>
            <a:xfrm flipH="1">
              <a:off x="3177972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472A1BA-465C-4485-9FBA-2E96F1F934AC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1300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15">
          <xdr:nvSpPr>
            <xdr:cNvPr id="1721" name="TextBox 394">
              <a:extLst>
                <a:ext uri="{FF2B5EF4-FFF2-40B4-BE49-F238E27FC236}">
                  <a16:creationId xmlns:a16="http://schemas.microsoft.com/office/drawing/2014/main" id="{00000000-0008-0000-0400-0000B9060000}"/>
                </a:ext>
              </a:extLst>
            </xdr:cNvPr>
            <xdr:cNvSpPr txBox="1"/>
          </xdr:nvSpPr>
          <xdr:spPr>
            <a:xfrm flipH="1">
              <a:off x="4951204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1341915-BAA2-41BB-8FFB-FB5B5BBB3BE1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1300</a:t>
              </a:fld>
              <a:endParaRPr lang="ko-KR" altLang="en-US" sz="1400" b="1"/>
            </a:p>
          </xdr:txBody>
        </xdr:sp>
        <xdr:sp macro="" textlink="Sheet3!D8">
          <xdr:nvSpPr>
            <xdr:cNvPr id="1722" name="TextBox 395">
              <a:extLst>
                <a:ext uri="{FF2B5EF4-FFF2-40B4-BE49-F238E27FC236}">
                  <a16:creationId xmlns:a16="http://schemas.microsoft.com/office/drawing/2014/main" id="{00000000-0008-0000-0400-0000BA060000}"/>
                </a:ext>
              </a:extLst>
            </xdr:cNvPr>
            <xdr:cNvSpPr txBox="1"/>
          </xdr:nvSpPr>
          <xdr:spPr>
            <a:xfrm flipH="1">
              <a:off x="5548873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D24D5B9-7643-4A3E-9E4E-D647A43A571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8">
          <xdr:nvSpPr>
            <xdr:cNvPr id="1723" name="TextBox 396">
              <a:extLst>
                <a:ext uri="{FF2B5EF4-FFF2-40B4-BE49-F238E27FC236}">
                  <a16:creationId xmlns:a16="http://schemas.microsoft.com/office/drawing/2014/main" id="{00000000-0008-0000-0400-0000BB060000}"/>
                </a:ext>
              </a:extLst>
            </xdr:cNvPr>
            <xdr:cNvSpPr txBox="1"/>
          </xdr:nvSpPr>
          <xdr:spPr>
            <a:xfrm flipH="1">
              <a:off x="2567095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F688C751-903C-472B-9C53-7E7C79DDC317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1724" name="TextBox 397">
              <a:extLst>
                <a:ext uri="{FF2B5EF4-FFF2-40B4-BE49-F238E27FC236}">
                  <a16:creationId xmlns:a16="http://schemas.microsoft.com/office/drawing/2014/main" id="{00000000-0008-0000-0400-0000BC060000}"/>
                </a:ext>
              </a:extLst>
            </xdr:cNvPr>
            <xdr:cNvSpPr txBox="1"/>
          </xdr:nvSpPr>
          <xdr:spPr>
            <a:xfrm flipH="1">
              <a:off x="5854503" y="16332322"/>
              <a:ext cx="784148" cy="243085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AB11E10-328C-4A07-80F5-D5BD7A67D70D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1725" name="TextBox 398">
              <a:extLst>
                <a:ext uri="{FF2B5EF4-FFF2-40B4-BE49-F238E27FC236}">
                  <a16:creationId xmlns:a16="http://schemas.microsoft.com/office/drawing/2014/main" id="{00000000-0008-0000-0400-0000BD060000}"/>
                </a:ext>
              </a:extLst>
            </xdr:cNvPr>
            <xdr:cNvSpPr txBox="1"/>
          </xdr:nvSpPr>
          <xdr:spPr>
            <a:xfrm flipH="1">
              <a:off x="2257937" y="16332322"/>
              <a:ext cx="784148" cy="243085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6ECADDD1-4BBC-41EB-9155-058740AE086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1726" name="TextBox 399">
              <a:extLst>
                <a:ext uri="{FF2B5EF4-FFF2-40B4-BE49-F238E27FC236}">
                  <a16:creationId xmlns:a16="http://schemas.microsoft.com/office/drawing/2014/main" id="{00000000-0008-0000-0400-0000BE060000}"/>
                </a:ext>
              </a:extLst>
            </xdr:cNvPr>
            <xdr:cNvSpPr txBox="1"/>
          </xdr:nvSpPr>
          <xdr:spPr>
            <a:xfrm flipH="1">
              <a:off x="4054341" y="16330308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8FCD5918-317D-47E6-8F92-A1EAC32ACCC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19">
          <xdr:nvSpPr>
            <xdr:cNvPr id="1727" name="TextBox 417">
              <a:extLst>
                <a:ext uri="{FF2B5EF4-FFF2-40B4-BE49-F238E27FC236}">
                  <a16:creationId xmlns:a16="http://schemas.microsoft.com/office/drawing/2014/main" id="{00000000-0008-0000-0400-0000BF060000}"/>
                </a:ext>
              </a:extLst>
            </xdr:cNvPr>
            <xdr:cNvSpPr txBox="1"/>
          </xdr:nvSpPr>
          <xdr:spPr>
            <a:xfrm flipH="1">
              <a:off x="3177972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0379A1B1-67EE-45D1-9AFF-1A99088EAE90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1190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23">
          <xdr:nvSpPr>
            <xdr:cNvPr id="1728" name="TextBox 418">
              <a:extLst>
                <a:ext uri="{FF2B5EF4-FFF2-40B4-BE49-F238E27FC236}">
                  <a16:creationId xmlns:a16="http://schemas.microsoft.com/office/drawing/2014/main" id="{00000000-0008-0000-0400-0000C0060000}"/>
                </a:ext>
              </a:extLst>
            </xdr:cNvPr>
            <xdr:cNvSpPr txBox="1"/>
          </xdr:nvSpPr>
          <xdr:spPr>
            <a:xfrm flipH="1">
              <a:off x="4958826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7A04189-A703-4B43-BDB2-F181D7CFFAE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1190</a:t>
              </a:fld>
              <a:endParaRPr lang="ko-KR" altLang="en-US" sz="1400" b="1"/>
            </a:p>
          </xdr:txBody>
        </xdr:sp>
        <xdr:sp macro="" textlink="Sheet3!D9">
          <xdr:nvSpPr>
            <xdr:cNvPr id="1729" name="TextBox 419">
              <a:extLst>
                <a:ext uri="{FF2B5EF4-FFF2-40B4-BE49-F238E27FC236}">
                  <a16:creationId xmlns:a16="http://schemas.microsoft.com/office/drawing/2014/main" id="{00000000-0008-0000-0400-0000C1060000}"/>
                </a:ext>
              </a:extLst>
            </xdr:cNvPr>
            <xdr:cNvSpPr txBox="1"/>
          </xdr:nvSpPr>
          <xdr:spPr>
            <a:xfrm flipH="1">
              <a:off x="5558019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F8F79FD-E26C-4280-8803-78D64494CD9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1730" name="TextBox 420">
              <a:extLst>
                <a:ext uri="{FF2B5EF4-FFF2-40B4-BE49-F238E27FC236}">
                  <a16:creationId xmlns:a16="http://schemas.microsoft.com/office/drawing/2014/main" id="{00000000-0008-0000-0400-0000C2060000}"/>
                </a:ext>
              </a:extLst>
            </xdr:cNvPr>
            <xdr:cNvSpPr txBox="1"/>
          </xdr:nvSpPr>
          <xdr:spPr>
            <a:xfrm flipH="1">
              <a:off x="2567095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4966D75-FB84-416A-88DB-CB7105D4230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1731" name="TextBox 421">
              <a:extLst>
                <a:ext uri="{FF2B5EF4-FFF2-40B4-BE49-F238E27FC236}">
                  <a16:creationId xmlns:a16="http://schemas.microsoft.com/office/drawing/2014/main" id="{00000000-0008-0000-0400-0000C3060000}"/>
                </a:ext>
              </a:extLst>
            </xdr:cNvPr>
            <xdr:cNvSpPr txBox="1"/>
          </xdr:nvSpPr>
          <xdr:spPr>
            <a:xfrm flipH="1">
              <a:off x="5866568" y="21239811"/>
              <a:ext cx="78414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252597BC-FAE4-4E18-B343-9B470E034B2A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1732" name="TextBox 422">
              <a:extLst>
                <a:ext uri="{FF2B5EF4-FFF2-40B4-BE49-F238E27FC236}">
                  <a16:creationId xmlns:a16="http://schemas.microsoft.com/office/drawing/2014/main" id="{00000000-0008-0000-0400-0000C4060000}"/>
                </a:ext>
              </a:extLst>
            </xdr:cNvPr>
            <xdr:cNvSpPr txBox="1"/>
          </xdr:nvSpPr>
          <xdr:spPr>
            <a:xfrm flipH="1">
              <a:off x="2271906" y="21239811"/>
              <a:ext cx="78414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A91FF26-C1E9-45C1-995A-C0DCA6F6853C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1733" name="TextBox 423">
              <a:extLst>
                <a:ext uri="{FF2B5EF4-FFF2-40B4-BE49-F238E27FC236}">
                  <a16:creationId xmlns:a16="http://schemas.microsoft.com/office/drawing/2014/main" id="{00000000-0008-0000-0400-0000C5060000}"/>
                </a:ext>
              </a:extLst>
            </xdr:cNvPr>
            <xdr:cNvSpPr txBox="1"/>
          </xdr:nvSpPr>
          <xdr:spPr>
            <a:xfrm flipH="1">
              <a:off x="4054341" y="21239811"/>
              <a:ext cx="784148" cy="215444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D2AB788-AA7C-409E-AB25-A87AA8518409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16">
          <xdr:nvSpPr>
            <xdr:cNvPr id="1734" name="TextBox 432">
              <a:extLst>
                <a:ext uri="{FF2B5EF4-FFF2-40B4-BE49-F238E27FC236}">
                  <a16:creationId xmlns:a16="http://schemas.microsoft.com/office/drawing/2014/main" id="{00000000-0008-0000-0400-0000C6060000}"/>
                </a:ext>
              </a:extLst>
            </xdr:cNvPr>
            <xdr:cNvSpPr txBox="1"/>
          </xdr:nvSpPr>
          <xdr:spPr>
            <a:xfrm rot="16200000" flipH="1">
              <a:off x="1481347" y="1971232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A4C113FB-C9A8-493E-BB96-D4244ABBD9FB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E8">
          <xdr:nvSpPr>
            <xdr:cNvPr id="1735" name="TextBox 433">
              <a:extLst>
                <a:ext uri="{FF2B5EF4-FFF2-40B4-BE49-F238E27FC236}">
                  <a16:creationId xmlns:a16="http://schemas.microsoft.com/office/drawing/2014/main" id="{00000000-0008-0000-0400-0000C7060000}"/>
                </a:ext>
              </a:extLst>
            </xdr:cNvPr>
            <xdr:cNvSpPr txBox="1"/>
          </xdr:nvSpPr>
          <xdr:spPr>
            <a:xfrm rot="16200000" flipH="1">
              <a:off x="1481347" y="1791945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B3AF5AE-E03D-40DA-A661-60ACDE517A93}" type="TxLink">
                <a:rPr lang="en-US" altLang="en-US" sz="1100" b="1" i="0" u="none" strike="noStrike">
                  <a:solidFill>
                    <a:srgbClr val="FF0000"/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rgbClr val="FF0000"/>
                </a:solidFill>
              </a:endParaRPr>
            </a:p>
          </xdr:txBody>
        </xdr:sp>
        <xdr:sp macro="" textlink="Sheet3!D8">
          <xdr:nvSpPr>
            <xdr:cNvPr id="1736" name="TextBox 434">
              <a:extLst>
                <a:ext uri="{FF2B5EF4-FFF2-40B4-BE49-F238E27FC236}">
                  <a16:creationId xmlns:a16="http://schemas.microsoft.com/office/drawing/2014/main" id="{00000000-0008-0000-0400-0000C8060000}"/>
                </a:ext>
              </a:extLst>
            </xdr:cNvPr>
            <xdr:cNvSpPr txBox="1"/>
          </xdr:nvSpPr>
          <xdr:spPr>
            <a:xfrm rot="16200000" flipH="1">
              <a:off x="1481347" y="17335245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8EADDB60-A563-4BA6-A1EB-D883135A2069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1737" name="TextBox 435">
              <a:extLst>
                <a:ext uri="{FF2B5EF4-FFF2-40B4-BE49-F238E27FC236}">
                  <a16:creationId xmlns:a16="http://schemas.microsoft.com/office/drawing/2014/main" id="{00000000-0008-0000-0400-0000C9060000}"/>
                </a:ext>
              </a:extLst>
            </xdr:cNvPr>
            <xdr:cNvSpPr txBox="1"/>
          </xdr:nvSpPr>
          <xdr:spPr>
            <a:xfrm rot="16200000" flipH="1">
              <a:off x="1481347" y="20315654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9AAEFDBD-FEF3-40D0-AEBD-16515A4E702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1738" name="TextBox 436">
              <a:extLst>
                <a:ext uri="{FF2B5EF4-FFF2-40B4-BE49-F238E27FC236}">
                  <a16:creationId xmlns:a16="http://schemas.microsoft.com/office/drawing/2014/main" id="{00000000-0008-0000-0400-0000CA060000}"/>
                </a:ext>
              </a:extLst>
            </xdr:cNvPr>
            <xdr:cNvSpPr txBox="1"/>
          </xdr:nvSpPr>
          <xdr:spPr>
            <a:xfrm rot="16200000" flipH="1">
              <a:off x="1485743" y="1700784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079A980-6D48-4AA3-BAE8-AADB645D3ABC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1739" name="TextBox 437">
              <a:extLst>
                <a:ext uri="{FF2B5EF4-FFF2-40B4-BE49-F238E27FC236}">
                  <a16:creationId xmlns:a16="http://schemas.microsoft.com/office/drawing/2014/main" id="{00000000-0008-0000-0400-0000CB060000}"/>
                </a:ext>
              </a:extLst>
            </xdr:cNvPr>
            <xdr:cNvSpPr txBox="1"/>
          </xdr:nvSpPr>
          <xdr:spPr>
            <a:xfrm rot="16200000" flipH="1">
              <a:off x="1485743" y="2060748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C7C3043A-BC77-474B-AA3E-7952EC8D504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1740" name="TextBox 438">
              <a:extLst>
                <a:ext uri="{FF2B5EF4-FFF2-40B4-BE49-F238E27FC236}">
                  <a16:creationId xmlns:a16="http://schemas.microsoft.com/office/drawing/2014/main" id="{00000000-0008-0000-0400-0000CC060000}"/>
                </a:ext>
              </a:extLst>
            </xdr:cNvPr>
            <xdr:cNvSpPr txBox="1"/>
          </xdr:nvSpPr>
          <xdr:spPr>
            <a:xfrm rot="16200000" flipH="1">
              <a:off x="1481347" y="18810423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ACC8286D-D7ED-4325-B1CD-2F9C68B1058F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  <xdr:sp macro="" textlink="Sheet3!E20">
          <xdr:nvSpPr>
            <xdr:cNvPr id="1741" name="TextBox 449">
              <a:extLst>
                <a:ext uri="{FF2B5EF4-FFF2-40B4-BE49-F238E27FC236}">
                  <a16:creationId xmlns:a16="http://schemas.microsoft.com/office/drawing/2014/main" id="{00000000-0008-0000-0400-0000CD060000}"/>
                </a:ext>
              </a:extLst>
            </xdr:cNvPr>
            <xdr:cNvSpPr txBox="1"/>
          </xdr:nvSpPr>
          <xdr:spPr>
            <a:xfrm rot="16200000" flipH="1">
              <a:off x="6599624" y="1971232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D690B961-018B-4082-99B5-D1D80CEC2023}" type="TxLink">
                <a:rPr lang="en-US" altLang="en-US" sz="1100" b="1" i="0" u="none" strike="noStrike">
                  <a:solidFill>
                    <a:schemeClr val="bg1">
                      <a:lumMod val="50000"/>
                    </a:schemeClr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Sheet3!E12">
          <xdr:nvSpPr>
            <xdr:cNvPr id="1742" name="TextBox 450">
              <a:extLst>
                <a:ext uri="{FF2B5EF4-FFF2-40B4-BE49-F238E27FC236}">
                  <a16:creationId xmlns:a16="http://schemas.microsoft.com/office/drawing/2014/main" id="{00000000-0008-0000-0400-0000CE060000}"/>
                </a:ext>
              </a:extLst>
            </xdr:cNvPr>
            <xdr:cNvSpPr txBox="1"/>
          </xdr:nvSpPr>
          <xdr:spPr>
            <a:xfrm rot="16200000" flipH="1">
              <a:off x="6599624" y="1791945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A14924D-5798-4066-B5C8-0858ABF92123}" type="TxLink">
                <a:rPr lang="en-US" altLang="en-US" sz="1100" b="1" i="0" u="none" strike="noStrike">
                  <a:solidFill>
                    <a:schemeClr val="bg1">
                      <a:lumMod val="50000"/>
                    </a:schemeClr>
                  </a:solidFill>
                  <a:latin typeface="맑은 고딕"/>
                  <a:ea typeface="맑은 고딕"/>
                </a:rPr>
                <a:pPr algn="ctr"/>
                <a:t>1250</a:t>
              </a:fld>
              <a:endParaRPr lang="ko-KR" altLang="en-US" sz="14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Sheet3!D8">
          <xdr:nvSpPr>
            <xdr:cNvPr id="1743" name="TextBox 451">
              <a:extLst>
                <a:ext uri="{FF2B5EF4-FFF2-40B4-BE49-F238E27FC236}">
                  <a16:creationId xmlns:a16="http://schemas.microsoft.com/office/drawing/2014/main" id="{00000000-0008-0000-0400-0000CF060000}"/>
                </a:ext>
              </a:extLst>
            </xdr:cNvPr>
            <xdr:cNvSpPr txBox="1"/>
          </xdr:nvSpPr>
          <xdr:spPr>
            <a:xfrm rot="16200000" flipH="1">
              <a:off x="6599624" y="17316195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4C1157E-90DB-4CD7-83A0-17ED21F620C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D9">
          <xdr:nvSpPr>
            <xdr:cNvPr id="1744" name="TextBox 452">
              <a:extLst>
                <a:ext uri="{FF2B5EF4-FFF2-40B4-BE49-F238E27FC236}">
                  <a16:creationId xmlns:a16="http://schemas.microsoft.com/office/drawing/2014/main" id="{00000000-0008-0000-0400-0000D0060000}"/>
                </a:ext>
              </a:extLst>
            </xdr:cNvPr>
            <xdr:cNvSpPr txBox="1"/>
          </xdr:nvSpPr>
          <xdr:spPr>
            <a:xfrm rot="16200000" flipH="1">
              <a:off x="6599624" y="20297366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67CBB223-0CE3-470F-BC46-2C8A2B32087E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200</a:t>
              </a:fld>
              <a:endParaRPr lang="ko-KR" altLang="en-US" sz="1400" b="1"/>
            </a:p>
          </xdr:txBody>
        </xdr:sp>
        <xdr:sp macro="" textlink="Sheet3!C8">
          <xdr:nvSpPr>
            <xdr:cNvPr id="1745" name="TextBox 453">
              <a:extLst>
                <a:ext uri="{FF2B5EF4-FFF2-40B4-BE49-F238E27FC236}">
                  <a16:creationId xmlns:a16="http://schemas.microsoft.com/office/drawing/2014/main" id="{00000000-0008-0000-0400-0000D1060000}"/>
                </a:ext>
              </a:extLst>
            </xdr:cNvPr>
            <xdr:cNvSpPr txBox="1"/>
          </xdr:nvSpPr>
          <xdr:spPr>
            <a:xfrm rot="16200000" flipH="1">
              <a:off x="6611964" y="17005309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FBD4124C-4EE9-4B8B-A31C-D7BB2766B893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C8">
          <xdr:nvSpPr>
            <xdr:cNvPr id="1746" name="TextBox 454">
              <a:extLst>
                <a:ext uri="{FF2B5EF4-FFF2-40B4-BE49-F238E27FC236}">
                  <a16:creationId xmlns:a16="http://schemas.microsoft.com/office/drawing/2014/main" id="{00000000-0008-0000-0400-0000D2060000}"/>
                </a:ext>
              </a:extLst>
            </xdr:cNvPr>
            <xdr:cNvSpPr txBox="1"/>
          </xdr:nvSpPr>
          <xdr:spPr>
            <a:xfrm rot="16200000" flipH="1">
              <a:off x="6610564" y="20576374"/>
              <a:ext cx="783988" cy="243913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30D0C96-51AA-4A1B-AA3D-5E33494F9D4A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70</a:t>
              </a:fld>
              <a:endParaRPr lang="ko-KR" altLang="en-US" sz="1400" b="1"/>
            </a:p>
          </xdr:txBody>
        </xdr:sp>
        <xdr:sp macro="" textlink="Sheet3!$F$48">
          <xdr:nvSpPr>
            <xdr:cNvPr id="1747" name="TextBox 455">
              <a:extLst>
                <a:ext uri="{FF2B5EF4-FFF2-40B4-BE49-F238E27FC236}">
                  <a16:creationId xmlns:a16="http://schemas.microsoft.com/office/drawing/2014/main" id="{00000000-0008-0000-0400-0000D3060000}"/>
                </a:ext>
              </a:extLst>
            </xdr:cNvPr>
            <xdr:cNvSpPr txBox="1"/>
          </xdr:nvSpPr>
          <xdr:spPr>
            <a:xfrm rot="16200000" flipH="1">
              <a:off x="6599624" y="18810423"/>
              <a:ext cx="783988" cy="215488"/>
            </a:xfrm>
            <a:prstGeom prst="rect">
              <a:avLst/>
            </a:prstGeom>
            <a:noFill/>
            <a:effectLst/>
          </xdr:spPr>
          <xdr:txBody>
            <a:bodyPr wrap="square" tIns="0" bIns="0" rtlCol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3B0B49F-9858-444E-A1B3-D508B27A3FD7}" type="TxLink">
                <a:rPr lang="en-US" altLang="en-US" sz="1100" b="1" i="0" u="none" strike="noStrike">
                  <a:solidFill>
                    <a:srgbClr val="808080"/>
                  </a:solidFill>
                  <a:latin typeface="맑은 고딕"/>
                  <a:ea typeface="맑은 고딕"/>
                </a:rPr>
                <a:pPr algn="ctr"/>
                <a:t>var.</a:t>
              </a:fld>
              <a:endParaRPr lang="ko-KR" altLang="en-US" sz="1400" b="1"/>
            </a:p>
          </xdr:txBody>
        </xdr:sp>
      </xdr:grpSp>
      <xdr:cxnSp macro="">
        <xdr:nvCxnSpPr>
          <xdr:cNvPr id="1683" name="직선 연결선 1682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CxnSpPr>
            <a:cxnSpLocks/>
          </xdr:cNvCxnSpPr>
        </xdr:nvCxnSpPr>
        <xdr:spPr>
          <a:xfrm>
            <a:off x="3737526" y="1728943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4" name="직선 연결선 1683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CxnSpPr>
            <a:cxnSpLocks/>
          </xdr:cNvCxnSpPr>
        </xdr:nvCxnSpPr>
        <xdr:spPr>
          <a:xfrm>
            <a:off x="3771812" y="1712798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5" name="타원 1684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SpPr/>
        </xdr:nvSpPr>
        <xdr:spPr>
          <a:xfrm>
            <a:off x="3035222" y="16848665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1686" name="직선 연결선 1685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CxnSpPr>
            <a:cxnSpLocks/>
          </xdr:cNvCxnSpPr>
        </xdr:nvCxnSpPr>
        <xdr:spPr>
          <a:xfrm flipH="1">
            <a:off x="3046634" y="1712798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7" name="직선 연결선 1686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CxnSpPr>
            <a:cxnSpLocks/>
          </xdr:cNvCxnSpPr>
        </xdr:nvCxnSpPr>
        <xdr:spPr>
          <a:xfrm>
            <a:off x="5095025" y="1728943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8" name="직선 연결선 1687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CxnSpPr>
            <a:cxnSpLocks/>
          </xdr:cNvCxnSpPr>
        </xdr:nvCxnSpPr>
        <xdr:spPr>
          <a:xfrm>
            <a:off x="5129311" y="1712798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9" name="타원 1688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SpPr/>
        </xdr:nvSpPr>
        <xdr:spPr>
          <a:xfrm>
            <a:off x="5116375" y="16848665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1690" name="직선 연결선 1689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CxnSpPr>
            <a:cxnSpLocks/>
          </xdr:cNvCxnSpPr>
        </xdr:nvCxnSpPr>
        <xdr:spPr>
          <a:xfrm flipH="1">
            <a:off x="5127786" y="1712798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1" name="직선 연결선 1690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CxnSpPr>
            <a:cxnSpLocks/>
          </xdr:cNvCxnSpPr>
        </xdr:nvCxnSpPr>
        <xdr:spPr>
          <a:xfrm flipH="1" flipV="1">
            <a:off x="5099859" y="20408301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2" name="직선 연결선 1691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CxnSpPr>
            <a:cxnSpLocks/>
          </xdr:cNvCxnSpPr>
        </xdr:nvCxnSpPr>
        <xdr:spPr>
          <a:xfrm flipV="1">
            <a:off x="5134141" y="20438777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3" name="직선 연결선 1692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CxnSpPr>
            <a:cxnSpLocks/>
          </xdr:cNvCxnSpPr>
        </xdr:nvCxnSpPr>
        <xdr:spPr>
          <a:xfrm flipH="1" flipV="1">
            <a:off x="3727117" y="20408301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4" name="직선 연결선 1693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CxnSpPr>
            <a:cxnSpLocks/>
          </xdr:cNvCxnSpPr>
        </xdr:nvCxnSpPr>
        <xdr:spPr>
          <a:xfrm flipV="1">
            <a:off x="3761399" y="20438777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5" name="타원 1694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SpPr/>
        </xdr:nvSpPr>
        <xdr:spPr>
          <a:xfrm>
            <a:off x="3070155" y="20562927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1696" name="직선 연결선 1695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CxnSpPr>
            <a:cxnSpLocks/>
          </xdr:cNvCxnSpPr>
        </xdr:nvCxnSpPr>
        <xdr:spPr>
          <a:xfrm flipH="1">
            <a:off x="3081569" y="20832728"/>
            <a:ext cx="679831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7" name="타원 1696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SpPr/>
        </xdr:nvSpPr>
        <xdr:spPr>
          <a:xfrm>
            <a:off x="5151307" y="20562927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1698" name="직선 연결선 1697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CxnSpPr>
            <a:cxnSpLocks/>
          </xdr:cNvCxnSpPr>
        </xdr:nvCxnSpPr>
        <xdr:spPr>
          <a:xfrm flipH="1">
            <a:off x="5134141" y="20832728"/>
            <a:ext cx="753756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9" name="직선 연결선 1698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CxnSpPr>
            <a:cxnSpLocks/>
          </xdr:cNvCxnSpPr>
        </xdr:nvCxnSpPr>
        <xdr:spPr>
          <a:xfrm flipH="1" flipV="1">
            <a:off x="4184410" y="17541244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0" name="직선 연결선 1699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CxnSpPr>
            <a:cxnSpLocks/>
          </xdr:cNvCxnSpPr>
        </xdr:nvCxnSpPr>
        <xdr:spPr>
          <a:xfrm flipV="1">
            <a:off x="4218692" y="17571720"/>
            <a:ext cx="0" cy="393950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1" name="타원 1700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SpPr/>
        </xdr:nvSpPr>
        <xdr:spPr>
          <a:xfrm>
            <a:off x="3527448" y="17686353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cxnSp macro="">
        <xdr:nvCxnSpPr>
          <xdr:cNvPr id="1702" name="직선 연결선 1701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CxnSpPr>
            <a:cxnSpLocks/>
          </xdr:cNvCxnSpPr>
        </xdr:nvCxnSpPr>
        <xdr:spPr>
          <a:xfrm flipH="1">
            <a:off x="3538862" y="17965671"/>
            <a:ext cx="679831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3" name="직선 연결선 1702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CxnSpPr>
            <a:cxnSpLocks/>
          </xdr:cNvCxnSpPr>
        </xdr:nvCxnSpPr>
        <xdr:spPr>
          <a:xfrm>
            <a:off x="4181365" y="20120946"/>
            <a:ext cx="68569" cy="68555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4" name="직선 연결선 1703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CxnSpPr>
            <a:cxnSpLocks/>
          </xdr:cNvCxnSpPr>
        </xdr:nvCxnSpPr>
        <xdr:spPr>
          <a:xfrm>
            <a:off x="4215651" y="19959493"/>
            <a:ext cx="0" cy="199532"/>
          </a:xfrm>
          <a:prstGeom prst="line">
            <a:avLst/>
          </a:prstGeom>
          <a:ln w="3175" cap="rnd">
            <a:solidFill>
              <a:srgbClr val="FF0000"/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5" name="타원 1704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SpPr/>
        </xdr:nvSpPr>
        <xdr:spPr>
          <a:xfrm>
            <a:off x="3479061" y="19689693"/>
            <a:ext cx="273709" cy="273653"/>
          </a:xfrm>
          <a:prstGeom prst="ellipse">
            <a:avLst/>
          </a:prstGeom>
          <a:noFill/>
          <a:ln w="63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 sz="700"/>
          </a:p>
        </xdr:txBody>
      </xdr:sp>
      <xdr:grpSp>
        <xdr:nvGrpSpPr>
          <xdr:cNvPr id="1706" name="그룹 1705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GrpSpPr/>
        </xdr:nvGrpSpPr>
        <xdr:grpSpPr>
          <a:xfrm>
            <a:off x="2893414" y="16858183"/>
            <a:ext cx="3077843" cy="3978396"/>
            <a:chOff x="2888651" y="16896283"/>
            <a:chExt cx="3077843" cy="3978396"/>
          </a:xfrm>
        </xdr:grpSpPr>
        <xdr:sp macro="" textlink="Sheet3!BM71">
          <xdr:nvSpPr>
            <xdr:cNvPr id="1708" name="직사각형 1707">
              <a:extLst>
                <a:ext uri="{FF2B5EF4-FFF2-40B4-BE49-F238E27FC236}">
                  <a16:creationId xmlns:a16="http://schemas.microsoft.com/office/drawing/2014/main" id="{00000000-0008-0000-0400-0000AC060000}"/>
                </a:ext>
              </a:extLst>
            </xdr:cNvPr>
            <xdr:cNvSpPr/>
          </xdr:nvSpPr>
          <xdr:spPr>
            <a:xfrm>
              <a:off x="2888651" y="1689628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EB41EED4-9A7C-4484-8974-5DD3394B55CE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1">
          <xdr:nvSpPr>
            <xdr:cNvPr id="1709" name="직사각형 1708">
              <a:extLst>
                <a:ext uri="{FF2B5EF4-FFF2-40B4-BE49-F238E27FC236}">
                  <a16:creationId xmlns:a16="http://schemas.microsoft.com/office/drawing/2014/main" id="{00000000-0008-0000-0400-0000AD060000}"/>
                </a:ext>
              </a:extLst>
            </xdr:cNvPr>
            <xdr:cNvSpPr/>
          </xdr:nvSpPr>
          <xdr:spPr>
            <a:xfrm>
              <a:off x="3304168" y="1689628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6BAECF4-39E5-457C-A71D-97F7EB85BD9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2">
          <xdr:nvSpPr>
            <xdr:cNvPr id="1710" name="직사각형 1709">
              <a:extLst>
                <a:ext uri="{FF2B5EF4-FFF2-40B4-BE49-F238E27FC236}">
                  <a16:creationId xmlns:a16="http://schemas.microsoft.com/office/drawing/2014/main" id="{00000000-0008-0000-0400-0000AE060000}"/>
                </a:ext>
              </a:extLst>
            </xdr:cNvPr>
            <xdr:cNvSpPr/>
          </xdr:nvSpPr>
          <xdr:spPr>
            <a:xfrm>
              <a:off x="4969803" y="1689628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22D1F5D4-7968-4736-8326-5B9349D5968E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T4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2">
          <xdr:nvSpPr>
            <xdr:cNvPr id="1711" name="직사각형 1710">
              <a:extLst>
                <a:ext uri="{FF2B5EF4-FFF2-40B4-BE49-F238E27FC236}">
                  <a16:creationId xmlns:a16="http://schemas.microsoft.com/office/drawing/2014/main" id="{00000000-0008-0000-0400-0000AF060000}"/>
                </a:ext>
              </a:extLst>
            </xdr:cNvPr>
            <xdr:cNvSpPr/>
          </xdr:nvSpPr>
          <xdr:spPr>
            <a:xfrm>
              <a:off x="5385321" y="1689628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1BB6BEA6-CC7A-4103-81DC-748171BB020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5">
          <xdr:nvSpPr>
            <xdr:cNvPr id="1712" name="직사각형 1711">
              <a:extLst>
                <a:ext uri="{FF2B5EF4-FFF2-40B4-BE49-F238E27FC236}">
                  <a16:creationId xmlns:a16="http://schemas.microsoft.com/office/drawing/2014/main" id="{00000000-0008-0000-0400-0000B0060000}"/>
                </a:ext>
              </a:extLst>
            </xdr:cNvPr>
            <xdr:cNvSpPr/>
          </xdr:nvSpPr>
          <xdr:spPr>
            <a:xfrm>
              <a:off x="2923583" y="20601027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0F3FF541-D813-41BD-9E03-8B3F18ED32D8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B4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5">
          <xdr:nvSpPr>
            <xdr:cNvPr id="1713" name="직사각형 1712">
              <a:extLst>
                <a:ext uri="{FF2B5EF4-FFF2-40B4-BE49-F238E27FC236}">
                  <a16:creationId xmlns:a16="http://schemas.microsoft.com/office/drawing/2014/main" id="{00000000-0008-0000-0400-0000B1060000}"/>
                </a:ext>
              </a:extLst>
            </xdr:cNvPr>
            <xdr:cNvSpPr/>
          </xdr:nvSpPr>
          <xdr:spPr>
            <a:xfrm>
              <a:off x="3339100" y="20601027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39C5E9B-BCBF-440E-A9AC-7DBFC62ADC7C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6">
          <xdr:nvSpPr>
            <xdr:cNvPr id="1714" name="직사각형 1713">
              <a:extLst>
                <a:ext uri="{FF2B5EF4-FFF2-40B4-BE49-F238E27FC236}">
                  <a16:creationId xmlns:a16="http://schemas.microsoft.com/office/drawing/2014/main" id="{00000000-0008-0000-0400-0000B2060000}"/>
                </a:ext>
              </a:extLst>
            </xdr:cNvPr>
            <xdr:cNvSpPr/>
          </xdr:nvSpPr>
          <xdr:spPr>
            <a:xfrm>
              <a:off x="5004735" y="20601027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75145D9D-6E09-4CE0-BB97-D8D08A904B10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B5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6">
          <xdr:nvSpPr>
            <xdr:cNvPr id="1715" name="직사각형 1714">
              <a:extLst>
                <a:ext uri="{FF2B5EF4-FFF2-40B4-BE49-F238E27FC236}">
                  <a16:creationId xmlns:a16="http://schemas.microsoft.com/office/drawing/2014/main" id="{00000000-0008-0000-0400-0000B3060000}"/>
                </a:ext>
              </a:extLst>
            </xdr:cNvPr>
            <xdr:cNvSpPr/>
          </xdr:nvSpPr>
          <xdr:spPr>
            <a:xfrm>
              <a:off x="5420253" y="20601027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24E8B087-318E-4755-8902-3155FE5F03E1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3">
          <xdr:nvSpPr>
            <xdr:cNvPr id="1716" name="직사각형 1715">
              <a:extLst>
                <a:ext uri="{FF2B5EF4-FFF2-40B4-BE49-F238E27FC236}">
                  <a16:creationId xmlns:a16="http://schemas.microsoft.com/office/drawing/2014/main" id="{00000000-0008-0000-0400-0000B4060000}"/>
                </a:ext>
              </a:extLst>
            </xdr:cNvPr>
            <xdr:cNvSpPr/>
          </xdr:nvSpPr>
          <xdr:spPr>
            <a:xfrm>
              <a:off x="3380876" y="17733970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1AC370E8-8CFA-4FAE-B471-578E42305580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T5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3">
          <xdr:nvSpPr>
            <xdr:cNvPr id="1717" name="직사각형 1716">
              <a:extLst>
                <a:ext uri="{FF2B5EF4-FFF2-40B4-BE49-F238E27FC236}">
                  <a16:creationId xmlns:a16="http://schemas.microsoft.com/office/drawing/2014/main" id="{00000000-0008-0000-0400-0000B5060000}"/>
                </a:ext>
              </a:extLst>
            </xdr:cNvPr>
            <xdr:cNvSpPr/>
          </xdr:nvSpPr>
          <xdr:spPr>
            <a:xfrm>
              <a:off x="3796393" y="17733970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97789266-2D91-43E2-93FD-FE6DD90852DF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D16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M74">
          <xdr:nvSpPr>
            <xdr:cNvPr id="1718" name="직사각형 1717">
              <a:extLst>
                <a:ext uri="{FF2B5EF4-FFF2-40B4-BE49-F238E27FC236}">
                  <a16:creationId xmlns:a16="http://schemas.microsoft.com/office/drawing/2014/main" id="{00000000-0008-0000-0400-0000B6060000}"/>
                </a:ext>
              </a:extLst>
            </xdr:cNvPr>
            <xdr:cNvSpPr/>
          </xdr:nvSpPr>
          <xdr:spPr>
            <a:xfrm>
              <a:off x="3332489" y="19727793"/>
              <a:ext cx="557325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31F8DACB-3952-4449-9D3D-3A59EF59DF3D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 algn="ctr"/>
                <a:t>B3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  <xdr:sp macro="" textlink="Sheet3!BR74">
          <xdr:nvSpPr>
            <xdr:cNvPr id="1719" name="직사각형 1718">
              <a:extLst>
                <a:ext uri="{FF2B5EF4-FFF2-40B4-BE49-F238E27FC236}">
                  <a16:creationId xmlns:a16="http://schemas.microsoft.com/office/drawing/2014/main" id="{00000000-0008-0000-0400-0000B7060000}"/>
                </a:ext>
              </a:extLst>
            </xdr:cNvPr>
            <xdr:cNvSpPr/>
          </xdr:nvSpPr>
          <xdr:spPr>
            <a:xfrm>
              <a:off x="3748006" y="19727793"/>
              <a:ext cx="546241" cy="2736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fld id="{404E031C-88A1-42DD-B0AD-F28553EDA262}" type="TxLink">
                <a:rPr lang="en-US" altLang="en-US" sz="900" b="1" i="0" u="none" strike="noStrike">
                  <a:solidFill>
                    <a:srgbClr val="3B52FF"/>
                  </a:solidFill>
                  <a:latin typeface="맑은 고딕"/>
                  <a:ea typeface="맑은 고딕"/>
                </a:rPr>
                <a:pPr/>
                <a:t>D16</a:t>
              </a:fld>
              <a:endParaRPr lang="ko-KR" altLang="en-US" sz="700" b="1">
                <a:solidFill>
                  <a:srgbClr val="3B52FF"/>
                </a:solidFill>
              </a:endParaRPr>
            </a:p>
          </xdr:txBody>
        </xdr:sp>
      </xdr:grpSp>
      <xdr:cxnSp macro="">
        <xdr:nvCxnSpPr>
          <xdr:cNvPr id="1707" name="직선 연결선 1706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CxnSpPr>
            <a:cxnSpLocks/>
          </xdr:cNvCxnSpPr>
        </xdr:nvCxnSpPr>
        <xdr:spPr>
          <a:xfrm flipH="1">
            <a:off x="3490472" y="19959494"/>
            <a:ext cx="725179" cy="0"/>
          </a:xfrm>
          <a:prstGeom prst="line">
            <a:avLst/>
          </a:prstGeom>
          <a:ln w="31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1279922</xdr:colOff>
      <xdr:row>6</xdr:row>
      <xdr:rowOff>869156</xdr:rowOff>
    </xdr:from>
    <xdr:to>
      <xdr:col>2</xdr:col>
      <xdr:colOff>1389675</xdr:colOff>
      <xdr:row>6</xdr:row>
      <xdr:rowOff>1140659</xdr:rowOff>
    </xdr:to>
    <xdr:cxnSp macro="">
      <xdr:nvCxnSpPr>
        <xdr:cNvPr id="1761" name="직선 연결선 1760">
          <a:extLst>
            <a:ext uri="{FF2B5EF4-FFF2-40B4-BE49-F238E27FC236}">
              <a16:creationId xmlns:a16="http://schemas.microsoft.com/office/drawing/2014/main" id="{00000000-0008-0000-0400-0000E1060000}"/>
            </a:ext>
          </a:extLst>
        </xdr:cNvPr>
        <xdr:cNvCxnSpPr>
          <a:cxnSpLocks/>
        </xdr:cNvCxnSpPr>
      </xdr:nvCxnSpPr>
      <xdr:spPr>
        <a:xfrm flipH="1" flipV="1">
          <a:off x="2917031" y="22407562"/>
          <a:ext cx="109753" cy="271503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612733</xdr:colOff>
      <xdr:row>6</xdr:row>
      <xdr:rowOff>870434</xdr:rowOff>
    </xdr:from>
    <xdr:to>
      <xdr:col>2</xdr:col>
      <xdr:colOff>1281363</xdr:colOff>
      <xdr:row>6</xdr:row>
      <xdr:rowOff>870434</xdr:rowOff>
    </xdr:to>
    <xdr:cxnSp macro="">
      <xdr:nvCxnSpPr>
        <xdr:cNvPr id="1762" name="직선 연결선 1761">
          <a:extLst>
            <a:ext uri="{FF2B5EF4-FFF2-40B4-BE49-F238E27FC236}">
              <a16:creationId xmlns:a16="http://schemas.microsoft.com/office/drawing/2014/main" id="{00000000-0008-0000-0400-0000E2060000}"/>
            </a:ext>
          </a:extLst>
        </xdr:cNvPr>
        <xdr:cNvCxnSpPr>
          <a:cxnSpLocks/>
        </xdr:cNvCxnSpPr>
      </xdr:nvCxnSpPr>
      <xdr:spPr>
        <a:xfrm>
          <a:off x="2249842" y="22408840"/>
          <a:ext cx="668630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612733</xdr:colOff>
      <xdr:row>6</xdr:row>
      <xdr:rowOff>596840</xdr:rowOff>
    </xdr:from>
    <xdr:to>
      <xdr:col>2</xdr:col>
      <xdr:colOff>895350</xdr:colOff>
      <xdr:row>6</xdr:row>
      <xdr:rowOff>870434</xdr:rowOff>
    </xdr:to>
    <xdr:sp macro="" textlink="">
      <xdr:nvSpPr>
        <xdr:cNvPr id="1763" name="타원 1762">
          <a:extLst>
            <a:ext uri="{FF2B5EF4-FFF2-40B4-BE49-F238E27FC236}">
              <a16:creationId xmlns:a16="http://schemas.microsoft.com/office/drawing/2014/main" id="{00000000-0008-0000-0400-0000E3060000}"/>
            </a:ext>
          </a:extLst>
        </xdr:cNvPr>
        <xdr:cNvSpPr/>
      </xdr:nvSpPr>
      <xdr:spPr>
        <a:xfrm>
          <a:off x="2249842" y="22135246"/>
          <a:ext cx="282617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4247461</xdr:colOff>
      <xdr:row>6</xdr:row>
      <xdr:rowOff>4041851</xdr:rowOff>
    </xdr:from>
    <xdr:to>
      <xdr:col>2</xdr:col>
      <xdr:colOff>4750594</xdr:colOff>
      <xdr:row>6</xdr:row>
      <xdr:rowOff>4041851</xdr:rowOff>
    </xdr:to>
    <xdr:cxnSp macro="">
      <xdr:nvCxnSpPr>
        <xdr:cNvPr id="1768" name="직선 연결선 1767">
          <a:extLst>
            <a:ext uri="{FF2B5EF4-FFF2-40B4-BE49-F238E27FC236}">
              <a16:creationId xmlns:a16="http://schemas.microsoft.com/office/drawing/2014/main" id="{00000000-0008-0000-0400-0000E8060000}"/>
            </a:ext>
          </a:extLst>
        </xdr:cNvPr>
        <xdr:cNvCxnSpPr>
          <a:cxnSpLocks/>
        </xdr:cNvCxnSpPr>
      </xdr:nvCxnSpPr>
      <xdr:spPr>
        <a:xfrm flipH="1">
          <a:off x="5884570" y="25580257"/>
          <a:ext cx="503133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4747150</xdr:colOff>
      <xdr:row>6</xdr:row>
      <xdr:rowOff>3323548</xdr:rowOff>
    </xdr:from>
    <xdr:to>
      <xdr:col>2</xdr:col>
      <xdr:colOff>4747150</xdr:colOff>
      <xdr:row>6</xdr:row>
      <xdr:rowOff>4042172</xdr:rowOff>
    </xdr:to>
    <xdr:cxnSp macro="">
      <xdr:nvCxnSpPr>
        <xdr:cNvPr id="1769" name="직선 연결선 1768">
          <a:extLst>
            <a:ext uri="{FF2B5EF4-FFF2-40B4-BE49-F238E27FC236}">
              <a16:creationId xmlns:a16="http://schemas.microsoft.com/office/drawing/2014/main" id="{00000000-0008-0000-0400-0000E9060000}"/>
            </a:ext>
          </a:extLst>
        </xdr:cNvPr>
        <xdr:cNvCxnSpPr>
          <a:cxnSpLocks/>
        </xdr:cNvCxnSpPr>
      </xdr:nvCxnSpPr>
      <xdr:spPr>
        <a:xfrm flipV="1">
          <a:off x="6384259" y="24861954"/>
          <a:ext cx="0" cy="718624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4473496</xdr:colOff>
      <xdr:row>6</xdr:row>
      <xdr:rowOff>3709833</xdr:rowOff>
    </xdr:from>
    <xdr:to>
      <xdr:col>2</xdr:col>
      <xdr:colOff>4747149</xdr:colOff>
      <xdr:row>6</xdr:row>
      <xdr:rowOff>3983427</xdr:rowOff>
    </xdr:to>
    <xdr:sp macro="" textlink="">
      <xdr:nvSpPr>
        <xdr:cNvPr id="1770" name="타원 1769">
          <a:extLst>
            <a:ext uri="{FF2B5EF4-FFF2-40B4-BE49-F238E27FC236}">
              <a16:creationId xmlns:a16="http://schemas.microsoft.com/office/drawing/2014/main" id="{00000000-0008-0000-0400-0000EA060000}"/>
            </a:ext>
          </a:extLst>
        </xdr:cNvPr>
        <xdr:cNvSpPr/>
      </xdr:nvSpPr>
      <xdr:spPr>
        <a:xfrm rot="16200000">
          <a:off x="6110635" y="25248209"/>
          <a:ext cx="273594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4213181</xdr:colOff>
      <xdr:row>6</xdr:row>
      <xdr:rowOff>4013346</xdr:rowOff>
    </xdr:from>
    <xdr:to>
      <xdr:col>2</xdr:col>
      <xdr:colOff>4279494</xdr:colOff>
      <xdr:row>6</xdr:row>
      <xdr:rowOff>4081886</xdr:rowOff>
    </xdr:to>
    <xdr:cxnSp macro="">
      <xdr:nvCxnSpPr>
        <xdr:cNvPr id="1771" name="직선 연결선 1770">
          <a:extLst>
            <a:ext uri="{FF2B5EF4-FFF2-40B4-BE49-F238E27FC236}">
              <a16:creationId xmlns:a16="http://schemas.microsoft.com/office/drawing/2014/main" id="{00000000-0008-0000-0400-0000EB060000}"/>
            </a:ext>
          </a:extLst>
        </xdr:cNvPr>
        <xdr:cNvCxnSpPr>
          <a:cxnSpLocks/>
        </xdr:cNvCxnSpPr>
      </xdr:nvCxnSpPr>
      <xdr:spPr>
        <a:xfrm>
          <a:off x="5850290" y="25551752"/>
          <a:ext cx="66313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1355849</xdr:colOff>
      <xdr:row>6</xdr:row>
      <xdr:rowOff>1106711</xdr:rowOff>
    </xdr:from>
    <xdr:to>
      <xdr:col>2</xdr:col>
      <xdr:colOff>1424404</xdr:colOff>
      <xdr:row>6</xdr:row>
      <xdr:rowOff>1175251</xdr:rowOff>
    </xdr:to>
    <xdr:cxnSp macro="">
      <xdr:nvCxnSpPr>
        <xdr:cNvPr id="1772" name="직선 연결선 1771">
          <a:extLst>
            <a:ext uri="{FF2B5EF4-FFF2-40B4-BE49-F238E27FC236}">
              <a16:creationId xmlns:a16="http://schemas.microsoft.com/office/drawing/2014/main" id="{00000000-0008-0000-0400-0000EC060000}"/>
            </a:ext>
          </a:extLst>
        </xdr:cNvPr>
        <xdr:cNvCxnSpPr>
          <a:cxnSpLocks/>
        </xdr:cNvCxnSpPr>
      </xdr:nvCxnSpPr>
      <xdr:spPr>
        <a:xfrm>
          <a:off x="2992958" y="22645117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470953</xdr:colOff>
      <xdr:row>6</xdr:row>
      <xdr:rowOff>596840</xdr:rowOff>
    </xdr:from>
    <xdr:to>
      <xdr:col>2</xdr:col>
      <xdr:colOff>1030201</xdr:colOff>
      <xdr:row>6</xdr:row>
      <xdr:rowOff>870433</xdr:rowOff>
    </xdr:to>
    <xdr:sp macro="" textlink="Sheet3!BM43">
      <xdr:nvSpPr>
        <xdr:cNvPr id="1774" name="직사각형 1773">
          <a:extLst>
            <a:ext uri="{FF2B5EF4-FFF2-40B4-BE49-F238E27FC236}">
              <a16:creationId xmlns:a16="http://schemas.microsoft.com/office/drawing/2014/main" id="{00000000-0008-0000-0400-0000EE060000}"/>
            </a:ext>
          </a:extLst>
        </xdr:cNvPr>
        <xdr:cNvSpPr/>
      </xdr:nvSpPr>
      <xdr:spPr>
        <a:xfrm>
          <a:off x="2108062" y="22135246"/>
          <a:ext cx="559248" cy="2735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E6E23DD7-EA3F-4537-8065-14D063238929}" type="TxLink">
            <a:rPr lang="en-US" altLang="en-US" sz="900" b="1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 algn="ctr"/>
            <a:t>R1</a:t>
          </a:fld>
          <a:endParaRPr lang="ko-KR" altLang="en-US" sz="7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865585</xdr:colOff>
      <xdr:row>6</xdr:row>
      <xdr:rowOff>596840</xdr:rowOff>
    </xdr:from>
    <xdr:to>
      <xdr:col>2</xdr:col>
      <xdr:colOff>1404787</xdr:colOff>
      <xdr:row>6</xdr:row>
      <xdr:rowOff>870433</xdr:rowOff>
    </xdr:to>
    <xdr:sp macro="" textlink="Sheet3!BR43">
      <xdr:nvSpPr>
        <xdr:cNvPr id="1775" name="직사각형 1774">
          <a:extLst>
            <a:ext uri="{FF2B5EF4-FFF2-40B4-BE49-F238E27FC236}">
              <a16:creationId xmlns:a16="http://schemas.microsoft.com/office/drawing/2014/main" id="{00000000-0008-0000-0400-0000EF060000}"/>
            </a:ext>
          </a:extLst>
        </xdr:cNvPr>
        <xdr:cNvSpPr/>
      </xdr:nvSpPr>
      <xdr:spPr>
        <a:xfrm>
          <a:off x="2502694" y="22135246"/>
          <a:ext cx="539202" cy="2735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fld id="{961E6119-68D5-4C40-ACD3-85AD9835890E}" type="TxLink">
            <a:rPr lang="en-US" altLang="en-US" sz="900" b="1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/>
            <a:t>D19</a:t>
          </a:fld>
          <a:endParaRPr lang="ko-KR" altLang="en-US" sz="7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4473497</xdr:colOff>
      <xdr:row>6</xdr:row>
      <xdr:rowOff>3568084</xdr:rowOff>
    </xdr:from>
    <xdr:to>
      <xdr:col>2</xdr:col>
      <xdr:colOff>4747149</xdr:colOff>
      <xdr:row>6</xdr:row>
      <xdr:rowOff>4125176</xdr:rowOff>
    </xdr:to>
    <xdr:sp macro="" textlink="Sheet3!BM44">
      <xdr:nvSpPr>
        <xdr:cNvPr id="1776" name="직사각형 1775">
          <a:extLst>
            <a:ext uri="{FF2B5EF4-FFF2-40B4-BE49-F238E27FC236}">
              <a16:creationId xmlns:a16="http://schemas.microsoft.com/office/drawing/2014/main" id="{00000000-0008-0000-0400-0000F0060000}"/>
            </a:ext>
          </a:extLst>
        </xdr:cNvPr>
        <xdr:cNvSpPr/>
      </xdr:nvSpPr>
      <xdr:spPr>
        <a:xfrm rot="16200000">
          <a:off x="5968886" y="25248210"/>
          <a:ext cx="557092" cy="2736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26230298-F3CB-415E-B9C2-E28A0202A2A4}" type="TxLink">
            <a:rPr lang="en-US" altLang="en-US" sz="900" b="1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 algn="ctr"/>
            <a:t>R2</a:t>
          </a:fld>
          <a:endParaRPr lang="ko-KR" altLang="en-US" sz="7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4473498</xdr:colOff>
      <xdr:row>6</xdr:row>
      <xdr:rowOff>3163819</xdr:rowOff>
    </xdr:from>
    <xdr:to>
      <xdr:col>2</xdr:col>
      <xdr:colOff>4747150</xdr:colOff>
      <xdr:row>6</xdr:row>
      <xdr:rowOff>3709832</xdr:rowOff>
    </xdr:to>
    <xdr:sp macro="" textlink="Sheet3!BR44">
      <xdr:nvSpPr>
        <xdr:cNvPr id="1777" name="직사각형 1776">
          <a:extLst>
            <a:ext uri="{FF2B5EF4-FFF2-40B4-BE49-F238E27FC236}">
              <a16:creationId xmlns:a16="http://schemas.microsoft.com/office/drawing/2014/main" id="{00000000-0008-0000-0400-0000F1060000}"/>
            </a:ext>
          </a:extLst>
        </xdr:cNvPr>
        <xdr:cNvSpPr/>
      </xdr:nvSpPr>
      <xdr:spPr>
        <a:xfrm rot="16200000">
          <a:off x="5974426" y="24838406"/>
          <a:ext cx="546013" cy="2736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fld id="{07F95097-C4B5-4FB8-BDF5-31C31B390627}" type="TxLink">
            <a:rPr lang="en-US" altLang="en-US" sz="900" b="1" i="0" u="none" strike="noStrike">
              <a:solidFill>
                <a:schemeClr val="bg1">
                  <a:lumMod val="50000"/>
                </a:schemeClr>
              </a:solidFill>
              <a:latin typeface="맑은 고딕"/>
              <a:ea typeface="맑은 고딕"/>
            </a:rPr>
            <a:pPr/>
            <a:t>D22</a:t>
          </a:fld>
          <a:endParaRPr lang="ko-KR" altLang="en-US" sz="7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1300020</xdr:colOff>
      <xdr:row>7</xdr:row>
      <xdr:rowOff>639364</xdr:rowOff>
    </xdr:from>
    <xdr:to>
      <xdr:col>2</xdr:col>
      <xdr:colOff>4953378</xdr:colOff>
      <xdr:row>7</xdr:row>
      <xdr:rowOff>4259507</xdr:rowOff>
    </xdr:to>
    <xdr:pic>
      <xdr:nvPicPr>
        <xdr:cNvPr id="1833" name="그림 1832">
          <a:extLst>
            <a:ext uri="{FF2B5EF4-FFF2-40B4-BE49-F238E27FC236}">
              <a16:creationId xmlns:a16="http://schemas.microsoft.com/office/drawing/2014/main" id="{00000000-0008-0000-0400-00002907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134" r="21134"/>
        <a:stretch/>
      </xdr:blipFill>
      <xdr:spPr>
        <a:xfrm>
          <a:off x="2936079" y="27354188"/>
          <a:ext cx="3653358" cy="3620143"/>
        </a:xfrm>
        <a:prstGeom prst="rect">
          <a:avLst/>
        </a:prstGeom>
      </xdr:spPr>
    </xdr:pic>
    <xdr:clientData/>
  </xdr:twoCellAnchor>
  <xdr:twoCellAnchor>
    <xdr:from>
      <xdr:col>2</xdr:col>
      <xdr:colOff>50915</xdr:colOff>
      <xdr:row>7</xdr:row>
      <xdr:rowOff>240455</xdr:rowOff>
    </xdr:from>
    <xdr:to>
      <xdr:col>2</xdr:col>
      <xdr:colOff>5566343</xdr:colOff>
      <xdr:row>7</xdr:row>
      <xdr:rowOff>4994645</xdr:rowOff>
    </xdr:to>
    <xdr:sp macro="" textlink="">
      <xdr:nvSpPr>
        <xdr:cNvPr id="1834" name="직사각형 1833">
          <a:extLst>
            <a:ext uri="{FF2B5EF4-FFF2-40B4-BE49-F238E27FC236}">
              <a16:creationId xmlns:a16="http://schemas.microsoft.com/office/drawing/2014/main" id="{00000000-0008-0000-0400-00002A070000}"/>
            </a:ext>
          </a:extLst>
        </xdr:cNvPr>
        <xdr:cNvSpPr/>
      </xdr:nvSpPr>
      <xdr:spPr>
        <a:xfrm>
          <a:off x="1697379" y="26964884"/>
          <a:ext cx="5515428" cy="4754190"/>
        </a:xfrm>
        <a:prstGeom prst="rect">
          <a:avLst/>
        </a:prstGeom>
        <a:solidFill>
          <a:schemeClr val="bg1">
            <a:alpha val="3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1400" b="1"/>
        </a:p>
      </xdr:txBody>
    </xdr:sp>
    <xdr:clientData/>
  </xdr:twoCellAnchor>
  <xdr:twoCellAnchor>
    <xdr:from>
      <xdr:col>2</xdr:col>
      <xdr:colOff>1771435</xdr:colOff>
      <xdr:row>3</xdr:row>
      <xdr:rowOff>1424320</xdr:rowOff>
    </xdr:from>
    <xdr:to>
      <xdr:col>2</xdr:col>
      <xdr:colOff>2045088</xdr:colOff>
      <xdr:row>3</xdr:row>
      <xdr:rowOff>1696936</xdr:rowOff>
    </xdr:to>
    <xdr:sp macro="" textlink="">
      <xdr:nvSpPr>
        <xdr:cNvPr id="1835" name="타원 1834">
          <a:extLst>
            <a:ext uri="{FF2B5EF4-FFF2-40B4-BE49-F238E27FC236}">
              <a16:creationId xmlns:a16="http://schemas.microsoft.com/office/drawing/2014/main" id="{00000000-0008-0000-0400-00002B070000}"/>
            </a:ext>
          </a:extLst>
        </xdr:cNvPr>
        <xdr:cNvSpPr/>
      </xdr:nvSpPr>
      <xdr:spPr>
        <a:xfrm>
          <a:off x="3405339" y="7344474"/>
          <a:ext cx="273653" cy="272616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1610870</xdr:colOff>
      <xdr:row>3</xdr:row>
      <xdr:rowOff>1347138</xdr:rowOff>
    </xdr:from>
    <xdr:to>
      <xdr:col>2</xdr:col>
      <xdr:colOff>1679425</xdr:colOff>
      <xdr:row>3</xdr:row>
      <xdr:rowOff>1415714</xdr:rowOff>
    </xdr:to>
    <xdr:cxnSp macro="">
      <xdr:nvCxnSpPr>
        <xdr:cNvPr id="1838" name="직선 연결선 1837">
          <a:extLst>
            <a:ext uri="{FF2B5EF4-FFF2-40B4-BE49-F238E27FC236}">
              <a16:creationId xmlns:a16="http://schemas.microsoft.com/office/drawing/2014/main" id="{00000000-0008-0000-0400-00002E070000}"/>
            </a:ext>
          </a:extLst>
        </xdr:cNvPr>
        <xdr:cNvCxnSpPr>
          <a:cxnSpLocks/>
        </xdr:cNvCxnSpPr>
      </xdr:nvCxnSpPr>
      <xdr:spPr>
        <a:xfrm>
          <a:off x="3244774" y="7267292"/>
          <a:ext cx="68555" cy="68576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1640136</xdr:colOff>
      <xdr:row>3</xdr:row>
      <xdr:rowOff>1380227</xdr:rowOff>
    </xdr:from>
    <xdr:to>
      <xdr:col>2</xdr:col>
      <xdr:colOff>1725930</xdr:colOff>
      <xdr:row>3</xdr:row>
      <xdr:rowOff>1703070</xdr:rowOff>
    </xdr:to>
    <xdr:cxnSp macro="">
      <xdr:nvCxnSpPr>
        <xdr:cNvPr id="1839" name="직선 연결선 1838">
          <a:extLst>
            <a:ext uri="{FF2B5EF4-FFF2-40B4-BE49-F238E27FC236}">
              <a16:creationId xmlns:a16="http://schemas.microsoft.com/office/drawing/2014/main" id="{00000000-0008-0000-0400-00002F070000}"/>
            </a:ext>
          </a:extLst>
        </xdr:cNvPr>
        <xdr:cNvCxnSpPr>
          <a:cxnSpLocks/>
        </xdr:cNvCxnSpPr>
      </xdr:nvCxnSpPr>
      <xdr:spPr>
        <a:xfrm flipH="1" flipV="1">
          <a:off x="3274040" y="7300381"/>
          <a:ext cx="85794" cy="322843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1720147</xdr:colOff>
      <xdr:row>3</xdr:row>
      <xdr:rowOff>1697729</xdr:rowOff>
    </xdr:from>
    <xdr:to>
      <xdr:col>2</xdr:col>
      <xdr:colOff>2507876</xdr:colOff>
      <xdr:row>3</xdr:row>
      <xdr:rowOff>1697729</xdr:rowOff>
    </xdr:to>
    <xdr:cxnSp macro="">
      <xdr:nvCxnSpPr>
        <xdr:cNvPr id="1840" name="직선 연결선 1839">
          <a:extLst>
            <a:ext uri="{FF2B5EF4-FFF2-40B4-BE49-F238E27FC236}">
              <a16:creationId xmlns:a16="http://schemas.microsoft.com/office/drawing/2014/main" id="{00000000-0008-0000-0400-000030070000}"/>
            </a:ext>
          </a:extLst>
        </xdr:cNvPr>
        <xdr:cNvCxnSpPr>
          <a:cxnSpLocks/>
        </xdr:cNvCxnSpPr>
      </xdr:nvCxnSpPr>
      <xdr:spPr>
        <a:xfrm flipH="1">
          <a:off x="3354051" y="7617883"/>
          <a:ext cx="78772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3198140</xdr:colOff>
      <xdr:row>3</xdr:row>
      <xdr:rowOff>3364257</xdr:rowOff>
    </xdr:from>
    <xdr:to>
      <xdr:col>2</xdr:col>
      <xdr:colOff>3471793</xdr:colOff>
      <xdr:row>3</xdr:row>
      <xdr:rowOff>3637994</xdr:rowOff>
    </xdr:to>
    <xdr:sp macro="" textlink="">
      <xdr:nvSpPr>
        <xdr:cNvPr id="1841" name="타원 1840">
          <a:extLst>
            <a:ext uri="{FF2B5EF4-FFF2-40B4-BE49-F238E27FC236}">
              <a16:creationId xmlns:a16="http://schemas.microsoft.com/office/drawing/2014/main" id="{00000000-0008-0000-0400-000031070000}"/>
            </a:ext>
          </a:extLst>
        </xdr:cNvPr>
        <xdr:cNvSpPr/>
      </xdr:nvSpPr>
      <xdr:spPr>
        <a:xfrm>
          <a:off x="4832044" y="9284411"/>
          <a:ext cx="273653" cy="273737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3984819</xdr:colOff>
      <xdr:row>3</xdr:row>
      <xdr:rowOff>3881281</xdr:rowOff>
    </xdr:from>
    <xdr:to>
      <xdr:col>2</xdr:col>
      <xdr:colOff>4053374</xdr:colOff>
      <xdr:row>3</xdr:row>
      <xdr:rowOff>3949857</xdr:rowOff>
    </xdr:to>
    <xdr:cxnSp macro="">
      <xdr:nvCxnSpPr>
        <xdr:cNvPr id="1844" name="직선 연결선 1843">
          <a:extLst>
            <a:ext uri="{FF2B5EF4-FFF2-40B4-BE49-F238E27FC236}">
              <a16:creationId xmlns:a16="http://schemas.microsoft.com/office/drawing/2014/main" id="{00000000-0008-0000-0400-000034070000}"/>
            </a:ext>
          </a:extLst>
        </xdr:cNvPr>
        <xdr:cNvCxnSpPr>
          <a:cxnSpLocks/>
        </xdr:cNvCxnSpPr>
      </xdr:nvCxnSpPr>
      <xdr:spPr>
        <a:xfrm>
          <a:off x="5618723" y="9801435"/>
          <a:ext cx="68555" cy="68576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3193750</xdr:colOff>
      <xdr:row>3</xdr:row>
      <xdr:rowOff>3641468</xdr:rowOff>
    </xdr:from>
    <xdr:to>
      <xdr:col>2</xdr:col>
      <xdr:colOff>3934581</xdr:colOff>
      <xdr:row>3</xdr:row>
      <xdr:rowOff>3641468</xdr:rowOff>
    </xdr:to>
    <xdr:cxnSp macro="">
      <xdr:nvCxnSpPr>
        <xdr:cNvPr id="1846" name="직선 연결선 1845">
          <a:extLst>
            <a:ext uri="{FF2B5EF4-FFF2-40B4-BE49-F238E27FC236}">
              <a16:creationId xmlns:a16="http://schemas.microsoft.com/office/drawing/2014/main" id="{00000000-0008-0000-0400-000036070000}"/>
            </a:ext>
          </a:extLst>
        </xdr:cNvPr>
        <xdr:cNvCxnSpPr>
          <a:cxnSpLocks/>
        </xdr:cNvCxnSpPr>
      </xdr:nvCxnSpPr>
      <xdr:spPr>
        <a:xfrm flipH="1">
          <a:off x="4834648" y="9568616"/>
          <a:ext cx="7408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2015544</xdr:colOff>
      <xdr:row>7</xdr:row>
      <xdr:rowOff>258110</xdr:rowOff>
    </xdr:from>
    <xdr:to>
      <xdr:col>2</xdr:col>
      <xdr:colOff>2289197</xdr:colOff>
      <xdr:row>7</xdr:row>
      <xdr:rowOff>531847</xdr:rowOff>
    </xdr:to>
    <xdr:sp macro="" textlink="">
      <xdr:nvSpPr>
        <xdr:cNvPr id="1847" name="타원 1846">
          <a:extLst>
            <a:ext uri="{FF2B5EF4-FFF2-40B4-BE49-F238E27FC236}">
              <a16:creationId xmlns:a16="http://schemas.microsoft.com/office/drawing/2014/main" id="{00000000-0008-0000-0400-000037070000}"/>
            </a:ext>
          </a:extLst>
        </xdr:cNvPr>
        <xdr:cNvSpPr/>
      </xdr:nvSpPr>
      <xdr:spPr>
        <a:xfrm>
          <a:off x="3649448" y="26986725"/>
          <a:ext cx="273653" cy="273737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2499256</xdr:colOff>
      <xdr:row>7</xdr:row>
      <xdr:rowOff>534029</xdr:rowOff>
    </xdr:from>
    <xdr:to>
      <xdr:col>2</xdr:col>
      <xdr:colOff>2750081</xdr:colOff>
      <xdr:row>7</xdr:row>
      <xdr:rowOff>891683</xdr:rowOff>
    </xdr:to>
    <xdr:cxnSp macro="">
      <xdr:nvCxnSpPr>
        <xdr:cNvPr id="1850" name="직선 연결선 1849">
          <a:extLst>
            <a:ext uri="{FF2B5EF4-FFF2-40B4-BE49-F238E27FC236}">
              <a16:creationId xmlns:a16="http://schemas.microsoft.com/office/drawing/2014/main" id="{00000000-0008-0000-0400-00003A070000}"/>
            </a:ext>
          </a:extLst>
        </xdr:cNvPr>
        <xdr:cNvCxnSpPr>
          <a:cxnSpLocks/>
        </xdr:cNvCxnSpPr>
      </xdr:nvCxnSpPr>
      <xdr:spPr>
        <a:xfrm flipV="1">
          <a:off x="4135315" y="27248853"/>
          <a:ext cx="250825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1964256</xdr:colOff>
      <xdr:row>7</xdr:row>
      <xdr:rowOff>535321</xdr:rowOff>
    </xdr:from>
    <xdr:to>
      <xdr:col>2</xdr:col>
      <xdr:colOff>2751985</xdr:colOff>
      <xdr:row>7</xdr:row>
      <xdr:rowOff>535321</xdr:rowOff>
    </xdr:to>
    <xdr:cxnSp macro="">
      <xdr:nvCxnSpPr>
        <xdr:cNvPr id="1851" name="직선 연결선 1850">
          <a:extLst>
            <a:ext uri="{FF2B5EF4-FFF2-40B4-BE49-F238E27FC236}">
              <a16:creationId xmlns:a16="http://schemas.microsoft.com/office/drawing/2014/main" id="{00000000-0008-0000-0400-00003B070000}"/>
            </a:ext>
          </a:extLst>
        </xdr:cNvPr>
        <xdr:cNvCxnSpPr>
          <a:cxnSpLocks/>
        </xdr:cNvCxnSpPr>
      </xdr:nvCxnSpPr>
      <xdr:spPr>
        <a:xfrm flipH="1">
          <a:off x="3600315" y="27250145"/>
          <a:ext cx="78772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2750081</xdr:colOff>
      <xdr:row>7</xdr:row>
      <xdr:rowOff>534029</xdr:rowOff>
    </xdr:from>
    <xdr:to>
      <xdr:col>2</xdr:col>
      <xdr:colOff>2750081</xdr:colOff>
      <xdr:row>7</xdr:row>
      <xdr:rowOff>891683</xdr:rowOff>
    </xdr:to>
    <xdr:cxnSp macro="">
      <xdr:nvCxnSpPr>
        <xdr:cNvPr id="1852" name="직선 연결선 1851">
          <a:extLst>
            <a:ext uri="{FF2B5EF4-FFF2-40B4-BE49-F238E27FC236}">
              <a16:creationId xmlns:a16="http://schemas.microsoft.com/office/drawing/2014/main" id="{00000000-0008-0000-0400-00003C070000}"/>
            </a:ext>
          </a:extLst>
        </xdr:cNvPr>
        <xdr:cNvCxnSpPr>
          <a:cxnSpLocks/>
        </xdr:cNvCxnSpPr>
      </xdr:nvCxnSpPr>
      <xdr:spPr>
        <a:xfrm flipV="1">
          <a:off x="4386140" y="27248853"/>
          <a:ext cx="0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2750081</xdr:colOff>
      <xdr:row>7</xdr:row>
      <xdr:rowOff>534029</xdr:rowOff>
    </xdr:from>
    <xdr:to>
      <xdr:col>2</xdr:col>
      <xdr:colOff>2997731</xdr:colOff>
      <xdr:row>7</xdr:row>
      <xdr:rowOff>891683</xdr:rowOff>
    </xdr:to>
    <xdr:cxnSp macro="">
      <xdr:nvCxnSpPr>
        <xdr:cNvPr id="1853" name="직선 연결선 1852">
          <a:extLst>
            <a:ext uri="{FF2B5EF4-FFF2-40B4-BE49-F238E27FC236}">
              <a16:creationId xmlns:a16="http://schemas.microsoft.com/office/drawing/2014/main" id="{00000000-0008-0000-0400-00003D070000}"/>
            </a:ext>
          </a:extLst>
        </xdr:cNvPr>
        <xdr:cNvCxnSpPr>
          <a:cxnSpLocks/>
        </xdr:cNvCxnSpPr>
      </xdr:nvCxnSpPr>
      <xdr:spPr>
        <a:xfrm flipH="1" flipV="1">
          <a:off x="4386140" y="27248853"/>
          <a:ext cx="247650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1098320</xdr:colOff>
      <xdr:row>7</xdr:row>
      <xdr:rowOff>2705935</xdr:rowOff>
    </xdr:from>
    <xdr:to>
      <xdr:col>2</xdr:col>
      <xdr:colOff>1371973</xdr:colOff>
      <xdr:row>7</xdr:row>
      <xdr:rowOff>2979672</xdr:rowOff>
    </xdr:to>
    <xdr:sp macro="" textlink="">
      <xdr:nvSpPr>
        <xdr:cNvPr id="1854" name="타원 1853">
          <a:extLst>
            <a:ext uri="{FF2B5EF4-FFF2-40B4-BE49-F238E27FC236}">
              <a16:creationId xmlns:a16="http://schemas.microsoft.com/office/drawing/2014/main" id="{00000000-0008-0000-0400-00003E070000}"/>
            </a:ext>
          </a:extLst>
        </xdr:cNvPr>
        <xdr:cNvSpPr/>
      </xdr:nvSpPr>
      <xdr:spPr>
        <a:xfrm rot="16200000">
          <a:off x="2734337" y="29420801"/>
          <a:ext cx="273737" cy="273653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1368120</xdr:colOff>
      <xdr:row>7</xdr:row>
      <xdr:rowOff>2243007</xdr:rowOff>
    </xdr:from>
    <xdr:to>
      <xdr:col>2</xdr:col>
      <xdr:colOff>1585834</xdr:colOff>
      <xdr:row>7</xdr:row>
      <xdr:rowOff>2495814</xdr:rowOff>
    </xdr:to>
    <xdr:cxnSp macro="">
      <xdr:nvCxnSpPr>
        <xdr:cNvPr id="1857" name="직선 연결선 1856">
          <a:extLst>
            <a:ext uri="{FF2B5EF4-FFF2-40B4-BE49-F238E27FC236}">
              <a16:creationId xmlns:a16="http://schemas.microsoft.com/office/drawing/2014/main" id="{00000000-0008-0000-0400-000041070000}"/>
            </a:ext>
          </a:extLst>
        </xdr:cNvPr>
        <xdr:cNvCxnSpPr>
          <a:cxnSpLocks/>
        </xdr:cNvCxnSpPr>
      </xdr:nvCxnSpPr>
      <xdr:spPr>
        <a:xfrm flipH="1" flipV="1">
          <a:off x="3004179" y="28957831"/>
          <a:ext cx="217714" cy="252807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1368121</xdr:colOff>
      <xdr:row>7</xdr:row>
      <xdr:rowOff>2243006</xdr:rowOff>
    </xdr:from>
    <xdr:to>
      <xdr:col>2</xdr:col>
      <xdr:colOff>1368121</xdr:colOff>
      <xdr:row>7</xdr:row>
      <xdr:rowOff>3030978</xdr:rowOff>
    </xdr:to>
    <xdr:cxnSp macro="">
      <xdr:nvCxnSpPr>
        <xdr:cNvPr id="1858" name="직선 연결선 1857">
          <a:extLst>
            <a:ext uri="{FF2B5EF4-FFF2-40B4-BE49-F238E27FC236}">
              <a16:creationId xmlns:a16="http://schemas.microsoft.com/office/drawing/2014/main" id="{00000000-0008-0000-0400-000042070000}"/>
            </a:ext>
          </a:extLst>
        </xdr:cNvPr>
        <xdr:cNvCxnSpPr>
          <a:cxnSpLocks/>
        </xdr:cNvCxnSpPr>
      </xdr:nvCxnSpPr>
      <xdr:spPr>
        <a:xfrm>
          <a:off x="3004180" y="28957830"/>
          <a:ext cx="0" cy="787972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1368120</xdr:colOff>
      <xdr:row>7</xdr:row>
      <xdr:rowOff>2244909</xdr:rowOff>
    </xdr:from>
    <xdr:to>
      <xdr:col>2</xdr:col>
      <xdr:colOff>1585834</xdr:colOff>
      <xdr:row>7</xdr:row>
      <xdr:rowOff>2244909</xdr:rowOff>
    </xdr:to>
    <xdr:cxnSp macro="">
      <xdr:nvCxnSpPr>
        <xdr:cNvPr id="1859" name="직선 연결선 1858">
          <a:extLst>
            <a:ext uri="{FF2B5EF4-FFF2-40B4-BE49-F238E27FC236}">
              <a16:creationId xmlns:a16="http://schemas.microsoft.com/office/drawing/2014/main" id="{00000000-0008-0000-0400-000043070000}"/>
            </a:ext>
          </a:extLst>
        </xdr:cNvPr>
        <xdr:cNvCxnSpPr>
          <a:cxnSpLocks/>
        </xdr:cNvCxnSpPr>
      </xdr:nvCxnSpPr>
      <xdr:spPr>
        <a:xfrm flipH="1">
          <a:off x="3004179" y="28959733"/>
          <a:ext cx="217714" cy="0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1368121</xdr:colOff>
      <xdr:row>7</xdr:row>
      <xdr:rowOff>1997183</xdr:rowOff>
    </xdr:from>
    <xdr:to>
      <xdr:col>2</xdr:col>
      <xdr:colOff>1585836</xdr:colOff>
      <xdr:row>7</xdr:row>
      <xdr:rowOff>2241487</xdr:rowOff>
    </xdr:to>
    <xdr:cxnSp macro="">
      <xdr:nvCxnSpPr>
        <xdr:cNvPr id="1860" name="직선 연결선 1859">
          <a:extLst>
            <a:ext uri="{FF2B5EF4-FFF2-40B4-BE49-F238E27FC236}">
              <a16:creationId xmlns:a16="http://schemas.microsoft.com/office/drawing/2014/main" id="{00000000-0008-0000-0400-000044070000}"/>
            </a:ext>
          </a:extLst>
        </xdr:cNvPr>
        <xdr:cNvCxnSpPr>
          <a:cxnSpLocks/>
        </xdr:cNvCxnSpPr>
      </xdr:nvCxnSpPr>
      <xdr:spPr>
        <a:xfrm flipH="1">
          <a:off x="3004180" y="28712007"/>
          <a:ext cx="217715" cy="24430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2265805</xdr:colOff>
      <xdr:row>7</xdr:row>
      <xdr:rowOff>3116732</xdr:rowOff>
    </xdr:from>
    <xdr:to>
      <xdr:col>2</xdr:col>
      <xdr:colOff>2539458</xdr:colOff>
      <xdr:row>7</xdr:row>
      <xdr:rowOff>3390469</xdr:rowOff>
    </xdr:to>
    <xdr:sp macro="" textlink="">
      <xdr:nvSpPr>
        <xdr:cNvPr id="1861" name="타원 1860">
          <a:extLst>
            <a:ext uri="{FF2B5EF4-FFF2-40B4-BE49-F238E27FC236}">
              <a16:creationId xmlns:a16="http://schemas.microsoft.com/office/drawing/2014/main" id="{00000000-0008-0000-0400-000045070000}"/>
            </a:ext>
          </a:extLst>
        </xdr:cNvPr>
        <xdr:cNvSpPr/>
      </xdr:nvSpPr>
      <xdr:spPr>
        <a:xfrm>
          <a:off x="3909548" y="29862932"/>
          <a:ext cx="273653" cy="273737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478426</xdr:colOff>
      <xdr:row>3</xdr:row>
      <xdr:rowOff>558745</xdr:rowOff>
    </xdr:from>
    <xdr:to>
      <xdr:col>2</xdr:col>
      <xdr:colOff>4729157</xdr:colOff>
      <xdr:row>3</xdr:row>
      <xdr:rowOff>4521470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pSpPr/>
      </xdr:nvGrpSpPr>
      <xdr:grpSpPr>
        <a:xfrm>
          <a:off x="840376" y="6121345"/>
          <a:ext cx="4250731" cy="3962725"/>
          <a:chOff x="2112330" y="6478899"/>
          <a:chExt cx="4250731" cy="3962725"/>
        </a:xfrm>
      </xdr:grpSpPr>
      <xdr:sp macro="" textlink="Sheet3!BM45">
        <xdr:nvSpPr>
          <xdr:cNvPr id="1836" name="직사각형 1835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SpPr/>
        </xdr:nvSpPr>
        <xdr:spPr>
          <a:xfrm>
            <a:off x="3263559" y="7349120"/>
            <a:ext cx="557212" cy="2726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67A7277-65AC-402D-BBD7-0937F89CA623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H1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27">
        <xdr:nvSpPr>
          <xdr:cNvPr id="1837" name="직사각형 1836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SpPr/>
        </xdr:nvSpPr>
        <xdr:spPr>
          <a:xfrm>
            <a:off x="3678992" y="7349120"/>
            <a:ext cx="546130" cy="2726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4571D165-AD13-4326-81ED-3283456D7D3C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0">
        <xdr:nvSpPr>
          <xdr:cNvPr id="804" name="직사각형 803">
            <a:extLst>
              <a:ext uri="{FF2B5EF4-FFF2-40B4-BE49-F238E27FC236}">
                <a16:creationId xmlns:a16="http://schemas.microsoft.com/office/drawing/2014/main" id="{00000000-0008-0000-0400-000024030000}"/>
              </a:ext>
            </a:extLst>
          </xdr:cNvPr>
          <xdr:cNvSpPr/>
        </xdr:nvSpPr>
        <xdr:spPr>
          <a:xfrm>
            <a:off x="3369257" y="9289463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E8E421A-D2DF-4C99-A7DF-432AF6B8F705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B1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0">
        <xdr:nvSpPr>
          <xdr:cNvPr id="805" name="직사각형 804">
            <a:extLst>
              <a:ext uri="{FF2B5EF4-FFF2-40B4-BE49-F238E27FC236}">
                <a16:creationId xmlns:a16="http://schemas.microsoft.com/office/drawing/2014/main" id="{00000000-0008-0000-0400-000025030000}"/>
              </a:ext>
            </a:extLst>
          </xdr:cNvPr>
          <xdr:cNvSpPr/>
        </xdr:nvSpPr>
        <xdr:spPr>
          <a:xfrm>
            <a:off x="3784690" y="9289463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BCA3E66F-366E-47A2-9C05-F9DF95DD83E5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D16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29">
        <xdr:nvSpPr>
          <xdr:cNvPr id="798" name="직사각형 797">
            <a:extLst>
              <a:ext uri="{FF2B5EF4-FFF2-40B4-BE49-F238E27FC236}">
                <a16:creationId xmlns:a16="http://schemas.microsoft.com/office/drawing/2014/main" id="{00000000-0008-0000-0400-00001E030000}"/>
              </a:ext>
            </a:extLst>
          </xdr:cNvPr>
          <xdr:cNvSpPr/>
        </xdr:nvSpPr>
        <xdr:spPr>
          <a:xfrm>
            <a:off x="4318797" y="7343360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5036AD7-9E42-41C2-8D7E-25964FFE4550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T2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29">
        <xdr:nvSpPr>
          <xdr:cNvPr id="799" name="직사각형 798">
            <a:extLst>
              <a:ext uri="{FF2B5EF4-FFF2-40B4-BE49-F238E27FC236}">
                <a16:creationId xmlns:a16="http://schemas.microsoft.com/office/drawing/2014/main" id="{00000000-0008-0000-0400-00001F030000}"/>
              </a:ext>
            </a:extLst>
          </xdr:cNvPr>
          <xdr:cNvSpPr/>
        </xdr:nvSpPr>
        <xdr:spPr>
          <a:xfrm>
            <a:off x="4734230" y="7343360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425C0957-C26B-47BF-AB98-7B9A3B4A2F6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3">
        <xdr:nvSpPr>
          <xdr:cNvPr id="792" name="직사각형 791">
            <a:extLst>
              <a:ext uri="{FF2B5EF4-FFF2-40B4-BE49-F238E27FC236}">
                <a16:creationId xmlns:a16="http://schemas.microsoft.com/office/drawing/2014/main" id="{00000000-0008-0000-0400-000018030000}"/>
              </a:ext>
            </a:extLst>
          </xdr:cNvPr>
          <xdr:cNvSpPr/>
        </xdr:nvSpPr>
        <xdr:spPr>
          <a:xfrm>
            <a:off x="2112330" y="6649769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E6E23DD7-EA3F-4537-8065-14D063238929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R1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43">
        <xdr:nvSpPr>
          <xdr:cNvPr id="793" name="직사각형 792">
            <a:extLst>
              <a:ext uri="{FF2B5EF4-FFF2-40B4-BE49-F238E27FC236}">
                <a16:creationId xmlns:a16="http://schemas.microsoft.com/office/drawing/2014/main" id="{00000000-0008-0000-0400-000019030000}"/>
              </a:ext>
            </a:extLst>
          </xdr:cNvPr>
          <xdr:cNvSpPr/>
        </xdr:nvSpPr>
        <xdr:spPr>
          <a:xfrm>
            <a:off x="2527763" y="6649769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961E6119-68D5-4C40-ACD3-85AD9835890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4">
        <xdr:nvSpPr>
          <xdr:cNvPr id="794" name="직사각형 793">
            <a:extLst>
              <a:ext uri="{FF2B5EF4-FFF2-40B4-BE49-F238E27FC236}">
                <a16:creationId xmlns:a16="http://schemas.microsoft.com/office/drawing/2014/main" id="{00000000-0008-0000-0400-00001A030000}"/>
              </a:ext>
            </a:extLst>
          </xdr:cNvPr>
          <xdr:cNvSpPr/>
        </xdr:nvSpPr>
        <xdr:spPr>
          <a:xfrm rot="16200000">
            <a:off x="5947688" y="9660987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6230298-F3CB-415E-B9C2-E28A0202A2A4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R2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44">
        <xdr:nvSpPr>
          <xdr:cNvPr id="795" name="직사각형 794">
            <a:extLst>
              <a:ext uri="{FF2B5EF4-FFF2-40B4-BE49-F238E27FC236}">
                <a16:creationId xmlns:a16="http://schemas.microsoft.com/office/drawing/2014/main" id="{00000000-0008-0000-0400-00001B030000}"/>
              </a:ext>
            </a:extLst>
          </xdr:cNvPr>
          <xdr:cNvSpPr/>
        </xdr:nvSpPr>
        <xdr:spPr>
          <a:xfrm rot="16200000">
            <a:off x="5953228" y="9251183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07F95097-C4B5-4FB8-BDF5-31C31B390627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D22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27">
        <xdr:nvSpPr>
          <xdr:cNvPr id="796" name="직사각형 795">
            <a:extLst>
              <a:ext uri="{FF2B5EF4-FFF2-40B4-BE49-F238E27FC236}">
                <a16:creationId xmlns:a16="http://schemas.microsoft.com/office/drawing/2014/main" id="{00000000-0008-0000-0400-00001C030000}"/>
              </a:ext>
            </a:extLst>
          </xdr:cNvPr>
          <xdr:cNvSpPr/>
        </xdr:nvSpPr>
        <xdr:spPr>
          <a:xfrm>
            <a:off x="3301949" y="6478899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2A11A34-77E4-45F3-800B-F2D5E9A309B3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T1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27">
        <xdr:nvSpPr>
          <xdr:cNvPr id="797" name="직사각형 796">
            <a:extLst>
              <a:ext uri="{FF2B5EF4-FFF2-40B4-BE49-F238E27FC236}">
                <a16:creationId xmlns:a16="http://schemas.microsoft.com/office/drawing/2014/main" id="{00000000-0008-0000-0400-00001D030000}"/>
              </a:ext>
            </a:extLst>
          </xdr:cNvPr>
          <xdr:cNvSpPr/>
        </xdr:nvSpPr>
        <xdr:spPr>
          <a:xfrm>
            <a:off x="3717382" y="6478899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AF7B7C72-28F2-4720-AAE9-FCBEE2772D0C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3">
        <xdr:nvSpPr>
          <xdr:cNvPr id="800" name="직사각형 799">
            <a:extLst>
              <a:ext uri="{FF2B5EF4-FFF2-40B4-BE49-F238E27FC236}">
                <a16:creationId xmlns:a16="http://schemas.microsoft.com/office/drawing/2014/main" id="{00000000-0008-0000-0400-000020030000}"/>
              </a:ext>
            </a:extLst>
          </xdr:cNvPr>
          <xdr:cNvSpPr/>
        </xdr:nvSpPr>
        <xdr:spPr>
          <a:xfrm rot="16200000">
            <a:off x="3145470" y="8700650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56D4D6BA-F634-4F15-B2A3-8FC114DA6936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W1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3">
        <xdr:nvSpPr>
          <xdr:cNvPr id="801" name="직사각형 800">
            <a:extLst>
              <a:ext uri="{FF2B5EF4-FFF2-40B4-BE49-F238E27FC236}">
                <a16:creationId xmlns:a16="http://schemas.microsoft.com/office/drawing/2014/main" id="{00000000-0008-0000-0400-000021030000}"/>
              </a:ext>
            </a:extLst>
          </xdr:cNvPr>
          <xdr:cNvSpPr/>
        </xdr:nvSpPr>
        <xdr:spPr>
          <a:xfrm rot="16200000">
            <a:off x="3151010" y="8290846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59E4227B-93D1-4576-9BCF-8EFD518809F0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4">
        <xdr:nvSpPr>
          <xdr:cNvPr id="802" name="직사각형 801">
            <a:extLst>
              <a:ext uri="{FF2B5EF4-FFF2-40B4-BE49-F238E27FC236}">
                <a16:creationId xmlns:a16="http://schemas.microsoft.com/office/drawing/2014/main" id="{00000000-0008-0000-0400-000022030000}"/>
              </a:ext>
            </a:extLst>
          </xdr:cNvPr>
          <xdr:cNvSpPr/>
        </xdr:nvSpPr>
        <xdr:spPr>
          <a:xfrm rot="16200000">
            <a:off x="4904306" y="8310208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A4CBC25-3122-4A13-8980-CA3C4E6B662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W2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4">
        <xdr:nvSpPr>
          <xdr:cNvPr id="803" name="직사각형 802">
            <a:extLst>
              <a:ext uri="{FF2B5EF4-FFF2-40B4-BE49-F238E27FC236}">
                <a16:creationId xmlns:a16="http://schemas.microsoft.com/office/drawing/2014/main" id="{00000000-0008-0000-0400-000023030000}"/>
              </a:ext>
            </a:extLst>
          </xdr:cNvPr>
          <xdr:cNvSpPr/>
        </xdr:nvSpPr>
        <xdr:spPr>
          <a:xfrm rot="16200000">
            <a:off x="4909846" y="7900404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02D263A4-C605-4795-A664-FF61BC840FC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1">
        <xdr:nvSpPr>
          <xdr:cNvPr id="810" name="직사각형 809">
            <a:extLst>
              <a:ext uri="{FF2B5EF4-FFF2-40B4-BE49-F238E27FC236}">
                <a16:creationId xmlns:a16="http://schemas.microsoft.com/office/drawing/2014/main" id="{00000000-0008-0000-0400-00002A030000}"/>
              </a:ext>
            </a:extLst>
          </xdr:cNvPr>
          <xdr:cNvSpPr/>
        </xdr:nvSpPr>
        <xdr:spPr>
          <a:xfrm>
            <a:off x="4292440" y="10168031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247A56F-20E2-4163-963A-231FD3365924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B2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1">
        <xdr:nvSpPr>
          <xdr:cNvPr id="811" name="직사각형 810">
            <a:extLst>
              <a:ext uri="{FF2B5EF4-FFF2-40B4-BE49-F238E27FC236}">
                <a16:creationId xmlns:a16="http://schemas.microsoft.com/office/drawing/2014/main" id="{00000000-0008-0000-0400-00002B030000}"/>
              </a:ext>
            </a:extLst>
          </xdr:cNvPr>
          <xdr:cNvSpPr/>
        </xdr:nvSpPr>
        <xdr:spPr>
          <a:xfrm>
            <a:off x="4707873" y="10168031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7A3BE9FA-1D5C-4D1F-A972-DC7F7FF219D2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6">
        <xdr:nvSpPr>
          <xdr:cNvPr id="1842" name="직사각형 1841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SpPr/>
        </xdr:nvSpPr>
        <xdr:spPr>
          <a:xfrm>
            <a:off x="4690264" y="9291738"/>
            <a:ext cx="557212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8591E1A-F457-4BBC-AA18-6EF98B691302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H2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28">
        <xdr:nvSpPr>
          <xdr:cNvPr id="1843" name="직사각형 1842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SpPr/>
        </xdr:nvSpPr>
        <xdr:spPr>
          <a:xfrm>
            <a:off x="5105697" y="9291738"/>
            <a:ext cx="546130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FBA562C9-8F08-4601-AD1F-8E9BEFE527B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</xdr:grpSp>
    <xdr:clientData/>
  </xdr:twoCellAnchor>
  <xdr:twoCellAnchor>
    <xdr:from>
      <xdr:col>2</xdr:col>
      <xdr:colOff>1098320</xdr:colOff>
      <xdr:row>7</xdr:row>
      <xdr:rowOff>265437</xdr:rowOff>
    </xdr:from>
    <xdr:to>
      <xdr:col>2</xdr:col>
      <xdr:colOff>3085588</xdr:colOff>
      <xdr:row>7</xdr:row>
      <xdr:rowOff>3390468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60270" y="26630637"/>
          <a:ext cx="1987268" cy="3125031"/>
          <a:chOff x="2736620" y="26992587"/>
          <a:chExt cx="1987268" cy="3125031"/>
        </a:xfrm>
      </xdr:grpSpPr>
      <xdr:sp macro="" textlink="Sheet3!BX17">
        <xdr:nvSpPr>
          <xdr:cNvPr id="1848" name="직사각형 1847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SpPr/>
        </xdr:nvSpPr>
        <xdr:spPr>
          <a:xfrm>
            <a:off x="3512064" y="26992587"/>
            <a:ext cx="557212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A26372D8-0AB6-4E97-A478-AF5C968D0168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D1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17">
        <xdr:nvSpPr>
          <xdr:cNvPr id="1849" name="직사각형 1848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SpPr/>
        </xdr:nvSpPr>
        <xdr:spPr>
          <a:xfrm>
            <a:off x="3927497" y="26992587"/>
            <a:ext cx="546130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FAE042B1-73EE-400F-BF63-80ACA5CDC82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D13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X19">
        <xdr:nvSpPr>
          <xdr:cNvPr id="1855" name="직사각형 1854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SpPr/>
        </xdr:nvSpPr>
        <xdr:spPr>
          <a:xfrm rot="16200000">
            <a:off x="2594754" y="29433128"/>
            <a:ext cx="557384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E4AE751-72B1-4580-BEF3-992F61FF90D0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D3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19">
        <xdr:nvSpPr>
          <xdr:cNvPr id="1856" name="직사각형 1855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SpPr/>
        </xdr:nvSpPr>
        <xdr:spPr>
          <a:xfrm rot="16200000">
            <a:off x="2600297" y="29023110"/>
            <a:ext cx="546298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BDEE7488-E19A-4C0D-866A-1C230416FF23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D13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X18">
        <xdr:nvSpPr>
          <xdr:cNvPr id="1862" name="직사각형 1861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SpPr/>
        </xdr:nvSpPr>
        <xdr:spPr>
          <a:xfrm>
            <a:off x="3762325" y="29843882"/>
            <a:ext cx="557212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7CF2E72-59A9-42E0-9CF4-D1092F564ED5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D2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18">
        <xdr:nvSpPr>
          <xdr:cNvPr id="1863" name="직사각형 1862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SpPr/>
        </xdr:nvSpPr>
        <xdr:spPr>
          <a:xfrm>
            <a:off x="4177758" y="29843882"/>
            <a:ext cx="546130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8D8A11A2-7D8D-473E-93D5-35A0D63BA537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D13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</xdr:grpSp>
    <xdr:clientData/>
  </xdr:twoCellAnchor>
  <xdr:twoCellAnchor>
    <xdr:from>
      <xdr:col>2</xdr:col>
      <xdr:colOff>2749517</xdr:colOff>
      <xdr:row>7</xdr:row>
      <xdr:rowOff>3385324</xdr:rowOff>
    </xdr:from>
    <xdr:to>
      <xdr:col>2</xdr:col>
      <xdr:colOff>3000342</xdr:colOff>
      <xdr:row>7</xdr:row>
      <xdr:rowOff>3742978</xdr:rowOff>
    </xdr:to>
    <xdr:cxnSp macro="">
      <xdr:nvCxnSpPr>
        <xdr:cNvPr id="1864" name="직선 연결선 1863">
          <a:extLst>
            <a:ext uri="{FF2B5EF4-FFF2-40B4-BE49-F238E27FC236}">
              <a16:creationId xmlns:a16="http://schemas.microsoft.com/office/drawing/2014/main" id="{00000000-0008-0000-0400-000048070000}"/>
            </a:ext>
          </a:extLst>
        </xdr:cNvPr>
        <xdr:cNvCxnSpPr>
          <a:cxnSpLocks/>
        </xdr:cNvCxnSpPr>
      </xdr:nvCxnSpPr>
      <xdr:spPr>
        <a:xfrm flipV="1">
          <a:off x="4385576" y="30100148"/>
          <a:ext cx="250825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2214517</xdr:colOff>
      <xdr:row>7</xdr:row>
      <xdr:rowOff>3386616</xdr:rowOff>
    </xdr:from>
    <xdr:to>
      <xdr:col>2</xdr:col>
      <xdr:colOff>3002246</xdr:colOff>
      <xdr:row>7</xdr:row>
      <xdr:rowOff>3386616</xdr:rowOff>
    </xdr:to>
    <xdr:cxnSp macro="">
      <xdr:nvCxnSpPr>
        <xdr:cNvPr id="1865" name="직선 연결선 1864">
          <a:extLst>
            <a:ext uri="{FF2B5EF4-FFF2-40B4-BE49-F238E27FC236}">
              <a16:creationId xmlns:a16="http://schemas.microsoft.com/office/drawing/2014/main" id="{00000000-0008-0000-0400-000049070000}"/>
            </a:ext>
          </a:extLst>
        </xdr:cNvPr>
        <xdr:cNvCxnSpPr>
          <a:cxnSpLocks/>
        </xdr:cNvCxnSpPr>
      </xdr:nvCxnSpPr>
      <xdr:spPr>
        <a:xfrm flipH="1">
          <a:off x="3850576" y="30101440"/>
          <a:ext cx="78772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3000342</xdr:colOff>
      <xdr:row>7</xdr:row>
      <xdr:rowOff>3385324</xdr:rowOff>
    </xdr:from>
    <xdr:to>
      <xdr:col>2</xdr:col>
      <xdr:colOff>3000342</xdr:colOff>
      <xdr:row>7</xdr:row>
      <xdr:rowOff>3742978</xdr:rowOff>
    </xdr:to>
    <xdr:cxnSp macro="">
      <xdr:nvCxnSpPr>
        <xdr:cNvPr id="1866" name="직선 연결선 1865">
          <a:extLst>
            <a:ext uri="{FF2B5EF4-FFF2-40B4-BE49-F238E27FC236}">
              <a16:creationId xmlns:a16="http://schemas.microsoft.com/office/drawing/2014/main" id="{00000000-0008-0000-0400-00004A070000}"/>
            </a:ext>
          </a:extLst>
        </xdr:cNvPr>
        <xdr:cNvCxnSpPr>
          <a:cxnSpLocks/>
        </xdr:cNvCxnSpPr>
      </xdr:nvCxnSpPr>
      <xdr:spPr>
        <a:xfrm flipV="1">
          <a:off x="4636401" y="30100148"/>
          <a:ext cx="0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3000342</xdr:colOff>
      <xdr:row>7</xdr:row>
      <xdr:rowOff>3385324</xdr:rowOff>
    </xdr:from>
    <xdr:to>
      <xdr:col>2</xdr:col>
      <xdr:colOff>3247992</xdr:colOff>
      <xdr:row>7</xdr:row>
      <xdr:rowOff>3742978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00000000-0008-0000-0400-00004B070000}"/>
            </a:ext>
          </a:extLst>
        </xdr:cNvPr>
        <xdr:cNvCxnSpPr>
          <a:cxnSpLocks/>
        </xdr:cNvCxnSpPr>
      </xdr:nvCxnSpPr>
      <xdr:spPr>
        <a:xfrm flipH="1" flipV="1">
          <a:off x="4636401" y="30100148"/>
          <a:ext cx="247650" cy="357654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4752024</xdr:colOff>
      <xdr:row>7</xdr:row>
      <xdr:rowOff>4354345</xdr:rowOff>
    </xdr:from>
    <xdr:to>
      <xdr:col>2</xdr:col>
      <xdr:colOff>4752024</xdr:colOff>
      <xdr:row>7</xdr:row>
      <xdr:rowOff>4802249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00000000-0008-0000-0400-00004C070000}"/>
            </a:ext>
          </a:extLst>
        </xdr:cNvPr>
        <xdr:cNvCxnSpPr>
          <a:cxnSpLocks/>
        </xdr:cNvCxnSpPr>
      </xdr:nvCxnSpPr>
      <xdr:spPr>
        <a:xfrm flipV="1">
          <a:off x="6388083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4692685</xdr:colOff>
      <xdr:row>7</xdr:row>
      <xdr:rowOff>4354345</xdr:rowOff>
    </xdr:from>
    <xdr:to>
      <xdr:col>2</xdr:col>
      <xdr:colOff>4692685</xdr:colOff>
      <xdr:row>7</xdr:row>
      <xdr:rowOff>4802249</xdr:rowOff>
    </xdr:to>
    <xdr:cxnSp macro="">
      <xdr:nvCxnSpPr>
        <xdr:cNvPr id="1869" name="직선 연결선 1868">
          <a:extLst>
            <a:ext uri="{FF2B5EF4-FFF2-40B4-BE49-F238E27FC236}">
              <a16:creationId xmlns:a16="http://schemas.microsoft.com/office/drawing/2014/main" id="{00000000-0008-0000-0400-00004D070000}"/>
            </a:ext>
          </a:extLst>
        </xdr:cNvPr>
        <xdr:cNvCxnSpPr>
          <a:cxnSpLocks/>
        </xdr:cNvCxnSpPr>
      </xdr:nvCxnSpPr>
      <xdr:spPr>
        <a:xfrm flipV="1">
          <a:off x="6328744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4555715</xdr:colOff>
      <xdr:row>7</xdr:row>
      <xdr:rowOff>4354345</xdr:rowOff>
    </xdr:from>
    <xdr:to>
      <xdr:col>2</xdr:col>
      <xdr:colOff>4555715</xdr:colOff>
      <xdr:row>7</xdr:row>
      <xdr:rowOff>4802249</xdr:rowOff>
    </xdr:to>
    <xdr:cxnSp macro="">
      <xdr:nvCxnSpPr>
        <xdr:cNvPr id="1870" name="직선 연결선 1869">
          <a:extLst>
            <a:ext uri="{FF2B5EF4-FFF2-40B4-BE49-F238E27FC236}">
              <a16:creationId xmlns:a16="http://schemas.microsoft.com/office/drawing/2014/main" id="{00000000-0008-0000-0400-00004E070000}"/>
            </a:ext>
          </a:extLst>
        </xdr:cNvPr>
        <xdr:cNvCxnSpPr>
          <a:cxnSpLocks/>
        </xdr:cNvCxnSpPr>
      </xdr:nvCxnSpPr>
      <xdr:spPr>
        <a:xfrm flipV="1">
          <a:off x="6191774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1556338</xdr:colOff>
      <xdr:row>7</xdr:row>
      <xdr:rowOff>4354345</xdr:rowOff>
    </xdr:from>
    <xdr:to>
      <xdr:col>2</xdr:col>
      <xdr:colOff>1556338</xdr:colOff>
      <xdr:row>7</xdr:row>
      <xdr:rowOff>4802249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00000000-0008-0000-0400-00004F070000}"/>
            </a:ext>
          </a:extLst>
        </xdr:cNvPr>
        <xdr:cNvCxnSpPr>
          <a:cxnSpLocks/>
        </xdr:cNvCxnSpPr>
      </xdr:nvCxnSpPr>
      <xdr:spPr>
        <a:xfrm flipV="1">
          <a:off x="3192397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1501761</xdr:colOff>
      <xdr:row>7</xdr:row>
      <xdr:rowOff>4354345</xdr:rowOff>
    </xdr:from>
    <xdr:to>
      <xdr:col>2</xdr:col>
      <xdr:colOff>1501761</xdr:colOff>
      <xdr:row>7</xdr:row>
      <xdr:rowOff>4802249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00000000-0008-0000-0400-000050070000}"/>
            </a:ext>
          </a:extLst>
        </xdr:cNvPr>
        <xdr:cNvCxnSpPr>
          <a:cxnSpLocks/>
        </xdr:cNvCxnSpPr>
      </xdr:nvCxnSpPr>
      <xdr:spPr>
        <a:xfrm flipV="1">
          <a:off x="3137820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1704167</xdr:colOff>
      <xdr:row>7</xdr:row>
      <xdr:rowOff>4354345</xdr:rowOff>
    </xdr:from>
    <xdr:to>
      <xdr:col>2</xdr:col>
      <xdr:colOff>1704167</xdr:colOff>
      <xdr:row>7</xdr:row>
      <xdr:rowOff>4802249</xdr:rowOff>
    </xdr:to>
    <xdr:cxnSp macro="">
      <xdr:nvCxnSpPr>
        <xdr:cNvPr id="1873" name="직선 연결선 1872">
          <a:extLst>
            <a:ext uri="{FF2B5EF4-FFF2-40B4-BE49-F238E27FC236}">
              <a16:creationId xmlns:a16="http://schemas.microsoft.com/office/drawing/2014/main" id="{00000000-0008-0000-0400-000051070000}"/>
            </a:ext>
          </a:extLst>
        </xdr:cNvPr>
        <xdr:cNvCxnSpPr>
          <a:cxnSpLocks/>
        </xdr:cNvCxnSpPr>
      </xdr:nvCxnSpPr>
      <xdr:spPr>
        <a:xfrm flipV="1">
          <a:off x="3340226" y="31069169"/>
          <a:ext cx="0" cy="447904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1067941</xdr:colOff>
      <xdr:row>7</xdr:row>
      <xdr:rowOff>4725900</xdr:rowOff>
    </xdr:from>
    <xdr:to>
      <xdr:col>2</xdr:col>
      <xdr:colOff>5167501</xdr:colOff>
      <xdr:row>7</xdr:row>
      <xdr:rowOff>4725900</xdr:rowOff>
    </xdr:to>
    <xdr:cxnSp macro="">
      <xdr:nvCxnSpPr>
        <xdr:cNvPr id="1874" name="직선 연결선 1873">
          <a:extLst>
            <a:ext uri="{FF2B5EF4-FFF2-40B4-BE49-F238E27FC236}">
              <a16:creationId xmlns:a16="http://schemas.microsoft.com/office/drawing/2014/main" id="{00000000-0008-0000-0400-000052070000}"/>
            </a:ext>
          </a:extLst>
        </xdr:cNvPr>
        <xdr:cNvCxnSpPr>
          <a:cxnSpLocks/>
        </xdr:cNvCxnSpPr>
      </xdr:nvCxnSpPr>
      <xdr:spPr>
        <a:xfrm flipH="1">
          <a:off x="2704000" y="31440724"/>
          <a:ext cx="4099560" cy="0"/>
        </a:xfrm>
        <a:prstGeom prst="line">
          <a:avLst/>
        </a:prstGeom>
        <a:ln w="9525" cap="rnd">
          <a:solidFill>
            <a:srgbClr val="FF0000"/>
          </a:solidFill>
          <a:round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4059713</xdr:rowOff>
    </xdr:from>
    <xdr:to>
      <xdr:col>2</xdr:col>
      <xdr:colOff>1013961</xdr:colOff>
      <xdr:row>7</xdr:row>
      <xdr:rowOff>4059713</xdr:rowOff>
    </xdr:to>
    <xdr:cxnSp macro="">
      <xdr:nvCxnSpPr>
        <xdr:cNvPr id="1880" name="직선 연결선 1879">
          <a:extLst>
            <a:ext uri="{FF2B5EF4-FFF2-40B4-BE49-F238E27FC236}">
              <a16:creationId xmlns:a16="http://schemas.microsoft.com/office/drawing/2014/main" id="{00000000-0008-0000-0400-000058070000}"/>
            </a:ext>
          </a:extLst>
        </xdr:cNvPr>
        <xdr:cNvCxnSpPr>
          <a:cxnSpLocks/>
        </xdr:cNvCxnSpPr>
      </xdr:nvCxnSpPr>
      <xdr:spPr>
        <a:xfrm>
          <a:off x="2202254" y="30774537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4000356</xdr:rowOff>
    </xdr:from>
    <xdr:to>
      <xdr:col>2</xdr:col>
      <xdr:colOff>1013961</xdr:colOff>
      <xdr:row>7</xdr:row>
      <xdr:rowOff>4000356</xdr:rowOff>
    </xdr:to>
    <xdr:cxnSp macro="">
      <xdr:nvCxnSpPr>
        <xdr:cNvPr id="1881" name="직선 연결선 1880">
          <a:extLst>
            <a:ext uri="{FF2B5EF4-FFF2-40B4-BE49-F238E27FC236}">
              <a16:creationId xmlns:a16="http://schemas.microsoft.com/office/drawing/2014/main" id="{00000000-0008-0000-0400-000059070000}"/>
            </a:ext>
          </a:extLst>
        </xdr:cNvPr>
        <xdr:cNvCxnSpPr>
          <a:cxnSpLocks/>
        </xdr:cNvCxnSpPr>
      </xdr:nvCxnSpPr>
      <xdr:spPr>
        <a:xfrm>
          <a:off x="2202254" y="30715180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3863344</xdr:rowOff>
    </xdr:from>
    <xdr:to>
      <xdr:col>2</xdr:col>
      <xdr:colOff>1013961</xdr:colOff>
      <xdr:row>7</xdr:row>
      <xdr:rowOff>3863344</xdr:rowOff>
    </xdr:to>
    <xdr:cxnSp macro="">
      <xdr:nvCxnSpPr>
        <xdr:cNvPr id="1882" name="직선 연결선 1881">
          <a:extLst>
            <a:ext uri="{FF2B5EF4-FFF2-40B4-BE49-F238E27FC236}">
              <a16:creationId xmlns:a16="http://schemas.microsoft.com/office/drawing/2014/main" id="{00000000-0008-0000-0400-00005A070000}"/>
            </a:ext>
          </a:extLst>
        </xdr:cNvPr>
        <xdr:cNvCxnSpPr>
          <a:cxnSpLocks/>
        </xdr:cNvCxnSpPr>
      </xdr:nvCxnSpPr>
      <xdr:spPr>
        <a:xfrm>
          <a:off x="2202254" y="30578168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863043</xdr:rowOff>
    </xdr:from>
    <xdr:to>
      <xdr:col>2</xdr:col>
      <xdr:colOff>1013961</xdr:colOff>
      <xdr:row>7</xdr:row>
      <xdr:rowOff>863043</xdr:rowOff>
    </xdr:to>
    <xdr:cxnSp macro="">
      <xdr:nvCxnSpPr>
        <xdr:cNvPr id="1883" name="직선 연결선 1882">
          <a:extLst>
            <a:ext uri="{FF2B5EF4-FFF2-40B4-BE49-F238E27FC236}">
              <a16:creationId xmlns:a16="http://schemas.microsoft.com/office/drawing/2014/main" id="{00000000-0008-0000-0400-00005B070000}"/>
            </a:ext>
          </a:extLst>
        </xdr:cNvPr>
        <xdr:cNvCxnSpPr>
          <a:cxnSpLocks/>
        </xdr:cNvCxnSpPr>
      </xdr:nvCxnSpPr>
      <xdr:spPr>
        <a:xfrm>
          <a:off x="2202254" y="27577867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808449</xdr:rowOff>
    </xdr:from>
    <xdr:to>
      <xdr:col>2</xdr:col>
      <xdr:colOff>1013961</xdr:colOff>
      <xdr:row>7</xdr:row>
      <xdr:rowOff>808449</xdr:rowOff>
    </xdr:to>
    <xdr:cxnSp macro="">
      <xdr:nvCxnSpPr>
        <xdr:cNvPr id="1884" name="직선 연결선 1883">
          <a:extLst>
            <a:ext uri="{FF2B5EF4-FFF2-40B4-BE49-F238E27FC236}">
              <a16:creationId xmlns:a16="http://schemas.microsoft.com/office/drawing/2014/main" id="{00000000-0008-0000-0400-00005C070000}"/>
            </a:ext>
          </a:extLst>
        </xdr:cNvPr>
        <xdr:cNvCxnSpPr>
          <a:cxnSpLocks/>
        </xdr:cNvCxnSpPr>
      </xdr:nvCxnSpPr>
      <xdr:spPr>
        <a:xfrm>
          <a:off x="2202254" y="27523273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566195</xdr:colOff>
      <xdr:row>7</xdr:row>
      <xdr:rowOff>1010917</xdr:rowOff>
    </xdr:from>
    <xdr:to>
      <xdr:col>2</xdr:col>
      <xdr:colOff>1013961</xdr:colOff>
      <xdr:row>7</xdr:row>
      <xdr:rowOff>1010917</xdr:rowOff>
    </xdr:to>
    <xdr:cxnSp macro="">
      <xdr:nvCxnSpPr>
        <xdr:cNvPr id="1885" name="직선 연결선 1884">
          <a:extLst>
            <a:ext uri="{FF2B5EF4-FFF2-40B4-BE49-F238E27FC236}">
              <a16:creationId xmlns:a16="http://schemas.microsoft.com/office/drawing/2014/main" id="{00000000-0008-0000-0400-00005D070000}"/>
            </a:ext>
          </a:extLst>
        </xdr:cNvPr>
        <xdr:cNvCxnSpPr>
          <a:cxnSpLocks/>
        </xdr:cNvCxnSpPr>
      </xdr:nvCxnSpPr>
      <xdr:spPr>
        <a:xfrm>
          <a:off x="2202254" y="27725741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642520</xdr:colOff>
      <xdr:row>7</xdr:row>
      <xdr:rowOff>374495</xdr:rowOff>
    </xdr:from>
    <xdr:to>
      <xdr:col>2</xdr:col>
      <xdr:colOff>642520</xdr:colOff>
      <xdr:row>7</xdr:row>
      <xdr:rowOff>4475318</xdr:rowOff>
    </xdr:to>
    <xdr:cxnSp macro="">
      <xdr:nvCxnSpPr>
        <xdr:cNvPr id="1891" name="직선 연결선 1890">
          <a:extLst>
            <a:ext uri="{FF2B5EF4-FFF2-40B4-BE49-F238E27FC236}">
              <a16:creationId xmlns:a16="http://schemas.microsoft.com/office/drawing/2014/main" id="{00000000-0008-0000-0400-000063070000}"/>
            </a:ext>
          </a:extLst>
        </xdr:cNvPr>
        <xdr:cNvCxnSpPr>
          <a:cxnSpLocks/>
        </xdr:cNvCxnSpPr>
      </xdr:nvCxnSpPr>
      <xdr:spPr>
        <a:xfrm flipV="1">
          <a:off x="2278579" y="27089319"/>
          <a:ext cx="0" cy="4100823"/>
        </a:xfrm>
        <a:prstGeom prst="line">
          <a:avLst/>
        </a:prstGeom>
        <a:ln w="9525" cap="rnd">
          <a:solidFill>
            <a:srgbClr val="FF0000"/>
          </a:solidFill>
          <a:round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372823</xdr:colOff>
      <xdr:row>7</xdr:row>
      <xdr:rowOff>240112</xdr:rowOff>
    </xdr:from>
    <xdr:to>
      <xdr:col>2</xdr:col>
      <xdr:colOff>5297104</xdr:colOff>
      <xdr:row>7</xdr:row>
      <xdr:rowOff>4998883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734773" y="26605312"/>
          <a:ext cx="4924281" cy="4758771"/>
          <a:chOff x="2008882" y="26954936"/>
          <a:chExt cx="4924281" cy="4758771"/>
        </a:xfrm>
      </xdr:grpSpPr>
      <xdr:sp macro="" textlink="Sheet3!D9">
        <xdr:nvSpPr>
          <xdr:cNvPr id="1875" name="TextBox 146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SpPr txBox="1"/>
        </xdr:nvSpPr>
        <xdr:spPr>
          <a:xfrm flipH="1">
            <a:off x="5857887" y="31469719"/>
            <a:ext cx="783988" cy="243988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5A15BBF6-1827-4744-9556-5A88EACA5851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100" b="1"/>
          </a:p>
        </xdr:txBody>
      </xdr:sp>
      <xdr:sp macro="" textlink="Sheet3!D9">
        <xdr:nvSpPr>
          <xdr:cNvPr id="1876" name="TextBox 147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SpPr txBox="1"/>
        </xdr:nvSpPr>
        <xdr:spPr>
          <a:xfrm flipH="1">
            <a:off x="2882226" y="31469719"/>
            <a:ext cx="783988" cy="243988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DEE40B3-40A4-47BB-BE65-A9BB739AB689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100" b="1"/>
          </a:p>
        </xdr:txBody>
      </xdr:sp>
      <xdr:sp macro="" textlink="Sheet3!C8">
        <xdr:nvSpPr>
          <xdr:cNvPr id="1877" name="TextBox 148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SpPr txBox="1"/>
        </xdr:nvSpPr>
        <xdr:spPr>
          <a:xfrm flipH="1">
            <a:off x="6149175" y="31469719"/>
            <a:ext cx="783988" cy="243988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AA058F58-A621-462C-BDA3-491163D4C8B3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70</a:t>
            </a:fld>
            <a:endParaRPr lang="ko-KR" altLang="en-US" sz="1100" b="1"/>
          </a:p>
        </xdr:txBody>
      </xdr:sp>
      <xdr:sp macro="" textlink="Sheet3!C8">
        <xdr:nvSpPr>
          <xdr:cNvPr id="1878" name="TextBox 149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SpPr txBox="1"/>
        </xdr:nvSpPr>
        <xdr:spPr>
          <a:xfrm flipH="1">
            <a:off x="2594773" y="31469719"/>
            <a:ext cx="783988" cy="243988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0A6FB76-C251-4D6C-9F27-6D9AB777681C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70</a:t>
            </a:fld>
            <a:endParaRPr lang="ko-KR" altLang="en-US" sz="1100" b="1"/>
          </a:p>
        </xdr:txBody>
      </xdr:sp>
      <xdr:sp macro="" textlink="">
        <xdr:nvSpPr>
          <xdr:cNvPr id="1879" name="TextBox 150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SpPr txBox="1"/>
        </xdr:nvSpPr>
        <xdr:spPr>
          <a:xfrm flipH="1">
            <a:off x="4361842" y="31469719"/>
            <a:ext cx="783988" cy="215510"/>
          </a:xfrm>
          <a:prstGeom prst="rect">
            <a:avLst/>
          </a:prstGeom>
          <a:noFill/>
          <a:effectLst/>
        </xdr:spPr>
        <xdr:txBody>
          <a:bodyPr wrap="square" tIns="0" bIns="0" rtlCol="0" anchor="ctr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@</a:t>
            </a:r>
            <a:r>
              <a:rPr lang="en-US" altLang="ko-KR" sz="1200" b="1">
                <a:solidFill>
                  <a:schemeClr val="bg1"/>
                </a:solidFill>
              </a:rPr>
              <a:t> 500</a:t>
            </a:r>
            <a:endParaRPr lang="ko-KR" altLang="en-US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1886" name="TextBox 159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SpPr txBox="1"/>
        </xdr:nvSpPr>
        <xdr:spPr>
          <a:xfrm rot="16200000" flipH="1">
            <a:off x="1738724" y="28974727"/>
            <a:ext cx="784229" cy="215444"/>
          </a:xfrm>
          <a:prstGeom prst="rect">
            <a:avLst/>
          </a:prstGeom>
          <a:noFill/>
          <a:effectLst/>
        </xdr:spPr>
        <xdr:txBody>
          <a:bodyPr wrap="square" tIns="0" bIns="0" rtlCol="0" anchor="ctr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@ </a:t>
            </a:r>
            <a:r>
              <a:rPr lang="en-US" altLang="ko-KR" sz="1200" b="1">
                <a:solidFill>
                  <a:schemeClr val="bg1"/>
                </a:solidFill>
              </a:rPr>
              <a:t>500</a:t>
            </a:r>
            <a:endParaRPr lang="ko-KR" altLang="en-US" sz="1200" b="1">
              <a:solidFill>
                <a:schemeClr val="bg1"/>
              </a:solidFill>
            </a:endParaRPr>
          </a:p>
        </xdr:txBody>
      </xdr:sp>
      <xdr:sp macro="" textlink="Sheet3!D8">
        <xdr:nvSpPr>
          <xdr:cNvPr id="1887" name="TextBox 161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SpPr txBox="1"/>
        </xdr:nvSpPr>
        <xdr:spPr>
          <a:xfrm rot="16200000" flipH="1">
            <a:off x="1738724" y="27538036"/>
            <a:ext cx="78422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AFC8195-DE88-4D19-B9DC-4F9088F5B831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100" b="1"/>
          </a:p>
        </xdr:txBody>
      </xdr:sp>
      <xdr:sp macro="" textlink="Sheet3!D9">
        <xdr:nvSpPr>
          <xdr:cNvPr id="1888" name="TextBox 162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SpPr txBox="1"/>
        </xdr:nvSpPr>
        <xdr:spPr>
          <a:xfrm rot="16200000" flipH="1">
            <a:off x="1738724" y="30523765"/>
            <a:ext cx="78422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33B37AE-E4CA-4BAE-90B1-700139AA12C6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200</a:t>
            </a:fld>
            <a:endParaRPr lang="ko-KR" altLang="en-US" sz="1100" b="1"/>
          </a:p>
        </xdr:txBody>
      </xdr:sp>
      <xdr:sp macro="" textlink="Sheet3!C8">
        <xdr:nvSpPr>
          <xdr:cNvPr id="1889" name="TextBox 163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SpPr txBox="1"/>
        </xdr:nvSpPr>
        <xdr:spPr>
          <a:xfrm rot="16200000" flipH="1">
            <a:off x="1738724" y="27225094"/>
            <a:ext cx="78422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A05E0EF2-4092-4DB0-A1E3-C3C8876DA899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70</a:t>
            </a:fld>
            <a:endParaRPr lang="ko-KR" altLang="en-US" sz="1100" b="1"/>
          </a:p>
        </xdr:txBody>
      </xdr:sp>
      <xdr:sp macro="" textlink="Sheet3!C8">
        <xdr:nvSpPr>
          <xdr:cNvPr id="1890" name="TextBox 164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SpPr txBox="1"/>
        </xdr:nvSpPr>
        <xdr:spPr>
          <a:xfrm rot="16200000" flipH="1">
            <a:off x="1738724" y="30810511"/>
            <a:ext cx="78422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9D9B2D3-21F9-4DCD-9E24-F435541836D0}" type="TxLink">
              <a:rPr lang="en-US" altLang="en-US" sz="1100" b="1" i="0" u="none" strike="noStrike">
                <a:solidFill>
                  <a:srgbClr val="808080"/>
                </a:solidFill>
                <a:latin typeface="맑은 고딕"/>
                <a:ea typeface="맑은 고딕"/>
              </a:rPr>
              <a:pPr algn="ctr"/>
              <a:t>70</a:t>
            </a:fld>
            <a:endParaRPr lang="ko-KR" altLang="en-US" sz="1100" b="1"/>
          </a:p>
        </xdr:txBody>
      </xdr:sp>
      <xdr:sp macro="" textlink="Sheet3!F9">
        <xdr:nvSpPr>
          <xdr:cNvPr id="1893" name="TextBox 163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SpPr txBox="1"/>
        </xdr:nvSpPr>
        <xdr:spPr>
          <a:xfrm rot="16200000" flipH="1">
            <a:off x="1738724" y="28688756"/>
            <a:ext cx="784229" cy="243913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47C7F3A3-38AB-4DDA-91D0-6C3E59866908}" type="TxLink">
              <a:rPr lang="en-US" altLang="en-US" sz="1100" b="1" i="0" u="none" strike="noStrike">
                <a:solidFill>
                  <a:srgbClr val="AE16BA"/>
                </a:solidFill>
                <a:latin typeface="맑은 고딕"/>
                <a:ea typeface="맑은 고딕"/>
              </a:rPr>
              <a:pPr algn="l"/>
              <a:t>200</a:t>
            </a:fld>
            <a:endParaRPr lang="ko-KR" altLang="en-US" sz="1100" b="1">
              <a:solidFill>
                <a:srgbClr val="AE16BA"/>
              </a:solidFill>
            </a:endParaRPr>
          </a:p>
        </xdr:txBody>
      </xdr:sp>
      <xdr:sp macro="" textlink="Sheet3!F8">
        <xdr:nvSpPr>
          <xdr:cNvPr id="1894" name="TextBox 148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SpPr txBox="1"/>
        </xdr:nvSpPr>
        <xdr:spPr>
          <a:xfrm flipH="1">
            <a:off x="4629484" y="31462392"/>
            <a:ext cx="783988" cy="243988"/>
          </a:xfrm>
          <a:prstGeom prst="rect">
            <a:avLst/>
          </a:prstGeom>
          <a:noFill/>
          <a:effectLst/>
        </xdr:spPr>
        <xdr:txBody>
          <a:bodyPr wrap="square" tIns="0" bIns="0" rtlCol="0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8FF72D10-7DF3-4312-8D01-FC3D7A8865FA}" type="TxLink">
              <a:rPr lang="en-US" altLang="en-US" sz="1100" b="1" i="0" u="none" strike="noStrike">
                <a:solidFill>
                  <a:srgbClr val="AE16BA"/>
                </a:solidFill>
                <a:latin typeface="맑은 고딕"/>
                <a:ea typeface="맑은 고딕"/>
              </a:rPr>
              <a:pPr algn="l"/>
              <a:t>200</a:t>
            </a:fld>
            <a:endParaRPr lang="ko-KR" altLang="en-US" sz="1100" b="1">
              <a:solidFill>
                <a:srgbClr val="AE16BA"/>
              </a:solidFill>
            </a:endParaRPr>
          </a:p>
        </xdr:txBody>
      </xdr:sp>
    </xdr:grpSp>
    <xdr:clientData/>
  </xdr:twoCellAnchor>
  <xdr:twoCellAnchor>
    <xdr:from>
      <xdr:col>2</xdr:col>
      <xdr:colOff>3935329</xdr:colOff>
      <xdr:row>3</xdr:row>
      <xdr:rowOff>3644566</xdr:rowOff>
    </xdr:from>
    <xdr:to>
      <xdr:col>2</xdr:col>
      <xdr:colOff>4015433</xdr:colOff>
      <xdr:row>3</xdr:row>
      <xdr:rowOff>3916254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CxnSpPr>
          <a:cxnSpLocks/>
        </xdr:cNvCxnSpPr>
      </xdr:nvCxnSpPr>
      <xdr:spPr>
        <a:xfrm>
          <a:off x="5569233" y="9564720"/>
          <a:ext cx="80104" cy="271688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415981</xdr:colOff>
      <xdr:row>4</xdr:row>
      <xdr:rowOff>2120152</xdr:rowOff>
    </xdr:from>
    <xdr:to>
      <xdr:col>2</xdr:col>
      <xdr:colOff>863747</xdr:colOff>
      <xdr:row>4</xdr:row>
      <xdr:rowOff>2120152</xdr:rowOff>
    </xdr:to>
    <xdr:cxnSp macro="">
      <xdr:nvCxnSpPr>
        <xdr:cNvPr id="556" name="직선 연결선 555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CxnSpPr>
          <a:cxnSpLocks/>
        </xdr:cNvCxnSpPr>
      </xdr:nvCxnSpPr>
      <xdr:spPr>
        <a:xfrm flipH="1">
          <a:off x="2049885" y="13242421"/>
          <a:ext cx="447766" cy="0"/>
        </a:xfrm>
        <a:prstGeom prst="line">
          <a:avLst/>
        </a:prstGeom>
        <a:ln w="952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3528834</xdr:colOff>
      <xdr:row>4</xdr:row>
      <xdr:rowOff>1254107</xdr:rowOff>
    </xdr:from>
    <xdr:to>
      <xdr:col>2</xdr:col>
      <xdr:colOff>3597389</xdr:colOff>
      <xdr:row>4</xdr:row>
      <xdr:rowOff>1322647</xdr:rowOff>
    </xdr:to>
    <xdr:cxnSp macro="">
      <xdr:nvCxnSpPr>
        <xdr:cNvPr id="597" name="직선 연결선 596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CxnSpPr>
          <a:cxnSpLocks/>
        </xdr:cNvCxnSpPr>
      </xdr:nvCxnSpPr>
      <xdr:spPr>
        <a:xfrm>
          <a:off x="5162738" y="12376376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3563113</xdr:colOff>
      <xdr:row>4</xdr:row>
      <xdr:rowOff>1292181</xdr:rowOff>
    </xdr:from>
    <xdr:to>
      <xdr:col>2</xdr:col>
      <xdr:colOff>3563113</xdr:colOff>
      <xdr:row>4</xdr:row>
      <xdr:rowOff>1697182</xdr:rowOff>
    </xdr:to>
    <xdr:cxnSp macro="">
      <xdr:nvCxnSpPr>
        <xdr:cNvPr id="598" name="직선 연결선 597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CxnSpPr>
          <a:cxnSpLocks/>
        </xdr:cNvCxnSpPr>
      </xdr:nvCxnSpPr>
      <xdr:spPr>
        <a:xfrm flipV="1">
          <a:off x="5197017" y="12414450"/>
          <a:ext cx="0" cy="405001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2838082</xdr:colOff>
      <xdr:row>4</xdr:row>
      <xdr:rowOff>1696800</xdr:rowOff>
    </xdr:from>
    <xdr:to>
      <xdr:col>2</xdr:col>
      <xdr:colOff>3563113</xdr:colOff>
      <xdr:row>4</xdr:row>
      <xdr:rowOff>1696800</xdr:rowOff>
    </xdr:to>
    <xdr:cxnSp macro="">
      <xdr:nvCxnSpPr>
        <xdr:cNvPr id="599" name="직선 연결선 598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CxnSpPr>
          <a:cxnSpLocks/>
        </xdr:cNvCxnSpPr>
      </xdr:nvCxnSpPr>
      <xdr:spPr>
        <a:xfrm flipH="1">
          <a:off x="4471986" y="12819069"/>
          <a:ext cx="7250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2826673</xdr:colOff>
      <xdr:row>4</xdr:row>
      <xdr:rowOff>1423206</xdr:rowOff>
    </xdr:from>
    <xdr:to>
      <xdr:col>2</xdr:col>
      <xdr:colOff>3100326</xdr:colOff>
      <xdr:row>4</xdr:row>
      <xdr:rowOff>1696800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/>
      </xdr:nvSpPr>
      <xdr:spPr>
        <a:xfrm>
          <a:off x="4460577" y="12545475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2579294</xdr:colOff>
      <xdr:row>4</xdr:row>
      <xdr:rowOff>3833591</xdr:rowOff>
    </xdr:from>
    <xdr:to>
      <xdr:col>2</xdr:col>
      <xdr:colOff>2647849</xdr:colOff>
      <xdr:row>4</xdr:row>
      <xdr:rowOff>3902131</xdr:rowOff>
    </xdr:to>
    <xdr:cxnSp macro="">
      <xdr:nvCxnSpPr>
        <xdr:cNvPr id="601" name="직선 연결선 600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CxnSpPr>
          <a:cxnSpLocks/>
        </xdr:cNvCxnSpPr>
      </xdr:nvCxnSpPr>
      <xdr:spPr>
        <a:xfrm>
          <a:off x="4213198" y="14955860"/>
          <a:ext cx="68555" cy="68540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2613573</xdr:colOff>
      <xdr:row>4</xdr:row>
      <xdr:rowOff>3639051</xdr:rowOff>
    </xdr:from>
    <xdr:to>
      <xdr:col>2</xdr:col>
      <xdr:colOff>2613573</xdr:colOff>
      <xdr:row>4</xdr:row>
      <xdr:rowOff>3871662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CxnSpPr>
          <a:cxnSpLocks/>
        </xdr:cNvCxnSpPr>
      </xdr:nvCxnSpPr>
      <xdr:spPr>
        <a:xfrm>
          <a:off x="4247477" y="14761320"/>
          <a:ext cx="0" cy="232611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1877133</xdr:colOff>
      <xdr:row>4</xdr:row>
      <xdr:rowOff>3369309</xdr:rowOff>
    </xdr:from>
    <xdr:to>
      <xdr:col>2</xdr:col>
      <xdr:colOff>2150786</xdr:colOff>
      <xdr:row>4</xdr:row>
      <xdr:rowOff>3642903</xdr:rowOff>
    </xdr:to>
    <xdr:sp macro="" textlink="">
      <xdr:nvSpPr>
        <xdr:cNvPr id="603" name="타원 602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/>
      </xdr:nvSpPr>
      <xdr:spPr>
        <a:xfrm>
          <a:off x="3511037" y="14491578"/>
          <a:ext cx="273653" cy="273594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1888544</xdr:colOff>
      <xdr:row>4</xdr:row>
      <xdr:rowOff>3639052</xdr:rowOff>
    </xdr:from>
    <xdr:to>
      <xdr:col>2</xdr:col>
      <xdr:colOff>2612310</xdr:colOff>
      <xdr:row>4</xdr:row>
      <xdr:rowOff>3639052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CxnSpPr>
          <a:cxnSpLocks/>
        </xdr:cNvCxnSpPr>
      </xdr:nvCxnSpPr>
      <xdr:spPr>
        <a:xfrm flipH="1">
          <a:off x="3522448" y="14761321"/>
          <a:ext cx="723766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1771435</xdr:colOff>
      <xdr:row>4</xdr:row>
      <xdr:rowOff>1424320</xdr:rowOff>
    </xdr:from>
    <xdr:to>
      <xdr:col>2</xdr:col>
      <xdr:colOff>2045088</xdr:colOff>
      <xdr:row>4</xdr:row>
      <xdr:rowOff>1696936</xdr:rowOff>
    </xdr:to>
    <xdr:sp macro="" textlink="">
      <xdr:nvSpPr>
        <xdr:cNvPr id="605" name="타원 60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/>
      </xdr:nvSpPr>
      <xdr:spPr>
        <a:xfrm>
          <a:off x="3405339" y="12546589"/>
          <a:ext cx="273653" cy="272616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1610870</xdr:colOff>
      <xdr:row>4</xdr:row>
      <xdr:rowOff>1347138</xdr:rowOff>
    </xdr:from>
    <xdr:to>
      <xdr:col>2</xdr:col>
      <xdr:colOff>1679425</xdr:colOff>
      <xdr:row>4</xdr:row>
      <xdr:rowOff>1415714</xdr:rowOff>
    </xdr:to>
    <xdr:cxnSp macro="">
      <xdr:nvCxnSpPr>
        <xdr:cNvPr id="606" name="직선 연결선 605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CxnSpPr>
          <a:cxnSpLocks/>
        </xdr:cNvCxnSpPr>
      </xdr:nvCxnSpPr>
      <xdr:spPr>
        <a:xfrm>
          <a:off x="3244774" y="12469407"/>
          <a:ext cx="68555" cy="68576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1640136</xdr:colOff>
      <xdr:row>4</xdr:row>
      <xdr:rowOff>1380227</xdr:rowOff>
    </xdr:from>
    <xdr:to>
      <xdr:col>2</xdr:col>
      <xdr:colOff>1725930</xdr:colOff>
      <xdr:row>4</xdr:row>
      <xdr:rowOff>1703070</xdr:rowOff>
    </xdr:to>
    <xdr:cxnSp macro="">
      <xdr:nvCxnSpPr>
        <xdr:cNvPr id="607" name="직선 연결선 606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CxnSpPr>
          <a:cxnSpLocks/>
        </xdr:cNvCxnSpPr>
      </xdr:nvCxnSpPr>
      <xdr:spPr>
        <a:xfrm flipH="1" flipV="1">
          <a:off x="3274040" y="12502496"/>
          <a:ext cx="85794" cy="322843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1720147</xdr:colOff>
      <xdr:row>4</xdr:row>
      <xdr:rowOff>1697729</xdr:rowOff>
    </xdr:from>
    <xdr:to>
      <xdr:col>2</xdr:col>
      <xdr:colOff>2507876</xdr:colOff>
      <xdr:row>4</xdr:row>
      <xdr:rowOff>1697729</xdr:rowOff>
    </xdr:to>
    <xdr:cxnSp macro="">
      <xdr:nvCxnSpPr>
        <xdr:cNvPr id="608" name="직선 연결선 607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CxnSpPr>
          <a:cxnSpLocks/>
        </xdr:cNvCxnSpPr>
      </xdr:nvCxnSpPr>
      <xdr:spPr>
        <a:xfrm flipH="1">
          <a:off x="3354051" y="12819998"/>
          <a:ext cx="787729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3198140</xdr:colOff>
      <xdr:row>4</xdr:row>
      <xdr:rowOff>3364257</xdr:rowOff>
    </xdr:from>
    <xdr:to>
      <xdr:col>2</xdr:col>
      <xdr:colOff>3471793</xdr:colOff>
      <xdr:row>4</xdr:row>
      <xdr:rowOff>3637994</xdr:rowOff>
    </xdr:to>
    <xdr:sp macro="" textlink="">
      <xdr:nvSpPr>
        <xdr:cNvPr id="609" name="타원 608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/>
      </xdr:nvSpPr>
      <xdr:spPr>
        <a:xfrm>
          <a:off x="4832044" y="14486526"/>
          <a:ext cx="273653" cy="273737"/>
        </a:xfrm>
        <a:prstGeom prst="ellipse">
          <a:avLst/>
        </a:prstGeom>
        <a:noFill/>
        <a:ln w="63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ko-KR" altLang="en-US" sz="700"/>
        </a:p>
      </xdr:txBody>
    </xdr:sp>
    <xdr:clientData/>
  </xdr:twoCellAnchor>
  <xdr:twoCellAnchor>
    <xdr:from>
      <xdr:col>2</xdr:col>
      <xdr:colOff>3984819</xdr:colOff>
      <xdr:row>4</xdr:row>
      <xdr:rowOff>3881281</xdr:rowOff>
    </xdr:from>
    <xdr:to>
      <xdr:col>2</xdr:col>
      <xdr:colOff>4053374</xdr:colOff>
      <xdr:row>4</xdr:row>
      <xdr:rowOff>3949857</xdr:rowOff>
    </xdr:to>
    <xdr:cxnSp macro="">
      <xdr:nvCxnSpPr>
        <xdr:cNvPr id="610" name="직선 연결선 609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CxnSpPr>
          <a:cxnSpLocks/>
        </xdr:cNvCxnSpPr>
      </xdr:nvCxnSpPr>
      <xdr:spPr>
        <a:xfrm>
          <a:off x="5618723" y="15003550"/>
          <a:ext cx="68555" cy="68576"/>
        </a:xfrm>
        <a:prstGeom prst="line">
          <a:avLst/>
        </a:prstGeom>
        <a:ln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3193750</xdr:colOff>
      <xdr:row>4</xdr:row>
      <xdr:rowOff>3641468</xdr:rowOff>
    </xdr:from>
    <xdr:to>
      <xdr:col>2</xdr:col>
      <xdr:colOff>3934581</xdr:colOff>
      <xdr:row>4</xdr:row>
      <xdr:rowOff>3641468</xdr:rowOff>
    </xdr:to>
    <xdr:cxnSp macro="">
      <xdr:nvCxnSpPr>
        <xdr:cNvPr id="611" name="직선 연결선 610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CxnSpPr>
          <a:cxnSpLocks/>
        </xdr:cNvCxnSpPr>
      </xdr:nvCxnSpPr>
      <xdr:spPr>
        <a:xfrm flipH="1">
          <a:off x="4827654" y="14763737"/>
          <a:ext cx="740831" cy="0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478426</xdr:colOff>
      <xdr:row>4</xdr:row>
      <xdr:rowOff>558745</xdr:rowOff>
    </xdr:from>
    <xdr:to>
      <xdr:col>2</xdr:col>
      <xdr:colOff>4729157</xdr:colOff>
      <xdr:row>4</xdr:row>
      <xdr:rowOff>4521470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pSpPr/>
      </xdr:nvGrpSpPr>
      <xdr:grpSpPr>
        <a:xfrm>
          <a:off x="840376" y="11321995"/>
          <a:ext cx="4250731" cy="3962725"/>
          <a:chOff x="2112330" y="11681014"/>
          <a:chExt cx="4250731" cy="3962725"/>
        </a:xfrm>
      </xdr:grpSpPr>
      <xdr:sp macro="" textlink="Sheet3!BM43">
        <xdr:nvSpPr>
          <xdr:cNvPr id="635" name="직사각형 634">
            <a:extLst>
              <a:ext uri="{FF2B5EF4-FFF2-40B4-BE49-F238E27FC236}">
                <a16:creationId xmlns:a16="http://schemas.microsoft.com/office/drawing/2014/main" id="{00000000-0008-0000-0400-00007B020000}"/>
              </a:ext>
            </a:extLst>
          </xdr:cNvPr>
          <xdr:cNvSpPr/>
        </xdr:nvSpPr>
        <xdr:spPr>
          <a:xfrm>
            <a:off x="2112330" y="11851884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E6E23DD7-EA3F-4537-8065-14D063238929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R1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43">
        <xdr:nvSpPr>
          <xdr:cNvPr id="636" name="직사각형 635">
            <a:extLst>
              <a:ext uri="{FF2B5EF4-FFF2-40B4-BE49-F238E27FC236}">
                <a16:creationId xmlns:a16="http://schemas.microsoft.com/office/drawing/2014/main" id="{00000000-0008-0000-0400-00007C020000}"/>
              </a:ext>
            </a:extLst>
          </xdr:cNvPr>
          <xdr:cNvSpPr/>
        </xdr:nvSpPr>
        <xdr:spPr>
          <a:xfrm>
            <a:off x="2527763" y="11851884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961E6119-68D5-4C40-ACD3-85AD9835890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4">
        <xdr:nvSpPr>
          <xdr:cNvPr id="658" name="직사각형 657">
            <a:extLst>
              <a:ext uri="{FF2B5EF4-FFF2-40B4-BE49-F238E27FC236}">
                <a16:creationId xmlns:a16="http://schemas.microsoft.com/office/drawing/2014/main" id="{00000000-0008-0000-0400-000092020000}"/>
              </a:ext>
            </a:extLst>
          </xdr:cNvPr>
          <xdr:cNvSpPr/>
        </xdr:nvSpPr>
        <xdr:spPr>
          <a:xfrm rot="16200000">
            <a:off x="5947688" y="14863102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26230298-F3CB-415E-B9C2-E28A0202A2A4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R2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44">
        <xdr:nvSpPr>
          <xdr:cNvPr id="659" name="직사각형 658">
            <a:extLst>
              <a:ext uri="{FF2B5EF4-FFF2-40B4-BE49-F238E27FC236}">
                <a16:creationId xmlns:a16="http://schemas.microsoft.com/office/drawing/2014/main" id="{00000000-0008-0000-0400-000093020000}"/>
              </a:ext>
            </a:extLst>
          </xdr:cNvPr>
          <xdr:cNvSpPr/>
        </xdr:nvSpPr>
        <xdr:spPr>
          <a:xfrm rot="16200000">
            <a:off x="5953228" y="14453298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07F95097-C4B5-4FB8-BDF5-31C31B390627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D22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27">
        <xdr:nvSpPr>
          <xdr:cNvPr id="663" name="직사각형 662">
            <a:extLst>
              <a:ext uri="{FF2B5EF4-FFF2-40B4-BE49-F238E27FC236}">
                <a16:creationId xmlns:a16="http://schemas.microsoft.com/office/drawing/2014/main" id="{00000000-0008-0000-0400-000097020000}"/>
              </a:ext>
            </a:extLst>
          </xdr:cNvPr>
          <xdr:cNvSpPr/>
        </xdr:nvSpPr>
        <xdr:spPr>
          <a:xfrm>
            <a:off x="3074815" y="11681014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2A11A34-77E4-45F3-800B-F2D5E9A309B3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T1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27">
        <xdr:nvSpPr>
          <xdr:cNvPr id="664" name="직사각형 663">
            <a:extLst>
              <a:ext uri="{FF2B5EF4-FFF2-40B4-BE49-F238E27FC236}">
                <a16:creationId xmlns:a16="http://schemas.microsoft.com/office/drawing/2014/main" id="{00000000-0008-0000-0400-000098020000}"/>
              </a:ext>
            </a:extLst>
          </xdr:cNvPr>
          <xdr:cNvSpPr/>
        </xdr:nvSpPr>
        <xdr:spPr>
          <a:xfrm>
            <a:off x="3490248" y="11681014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AF7B7C72-28F2-4720-AAE9-FCBEE2772D0C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3">
        <xdr:nvSpPr>
          <xdr:cNvPr id="676" name="직사각형 675">
            <a:extLst>
              <a:ext uri="{FF2B5EF4-FFF2-40B4-BE49-F238E27FC236}">
                <a16:creationId xmlns:a16="http://schemas.microsoft.com/office/drawing/2014/main" id="{00000000-0008-0000-0400-0000A4020000}"/>
              </a:ext>
            </a:extLst>
          </xdr:cNvPr>
          <xdr:cNvSpPr/>
        </xdr:nvSpPr>
        <xdr:spPr>
          <a:xfrm rot="16200000">
            <a:off x="3145470" y="13902765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56D4D6BA-F634-4F15-B2A3-8FC114DA6936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W1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3">
        <xdr:nvSpPr>
          <xdr:cNvPr id="677" name="직사각형 676">
            <a:extLst>
              <a:ext uri="{FF2B5EF4-FFF2-40B4-BE49-F238E27FC236}">
                <a16:creationId xmlns:a16="http://schemas.microsoft.com/office/drawing/2014/main" id="{00000000-0008-0000-0400-0000A5020000}"/>
              </a:ext>
            </a:extLst>
          </xdr:cNvPr>
          <xdr:cNvSpPr/>
        </xdr:nvSpPr>
        <xdr:spPr>
          <a:xfrm rot="16200000">
            <a:off x="3151010" y="13492961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59E4227B-93D1-4576-9BCF-8EFD518809F0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4">
        <xdr:nvSpPr>
          <xdr:cNvPr id="682" name="직사각형 681">
            <a:extLst>
              <a:ext uri="{FF2B5EF4-FFF2-40B4-BE49-F238E27FC236}">
                <a16:creationId xmlns:a16="http://schemas.microsoft.com/office/drawing/2014/main" id="{00000000-0008-0000-0400-0000AA020000}"/>
              </a:ext>
            </a:extLst>
          </xdr:cNvPr>
          <xdr:cNvSpPr/>
        </xdr:nvSpPr>
        <xdr:spPr>
          <a:xfrm rot="16200000">
            <a:off x="4904306" y="13512323"/>
            <a:ext cx="557092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A4CBC25-3122-4A13-8980-CA3C4E6B662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W2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4">
        <xdr:nvSpPr>
          <xdr:cNvPr id="683" name="직사각형 682">
            <a:extLst>
              <a:ext uri="{FF2B5EF4-FFF2-40B4-BE49-F238E27FC236}">
                <a16:creationId xmlns:a16="http://schemas.microsoft.com/office/drawing/2014/main" id="{00000000-0008-0000-0400-0000AB020000}"/>
              </a:ext>
            </a:extLst>
          </xdr:cNvPr>
          <xdr:cNvSpPr/>
        </xdr:nvSpPr>
        <xdr:spPr>
          <a:xfrm rot="16200000">
            <a:off x="4909846" y="13102519"/>
            <a:ext cx="546013" cy="273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02D263A4-C605-4795-A664-FF61BC840FC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2">
        <xdr:nvSpPr>
          <xdr:cNvPr id="694" name="직사각형 693">
            <a:extLst>
              <a:ext uri="{FF2B5EF4-FFF2-40B4-BE49-F238E27FC236}">
                <a16:creationId xmlns:a16="http://schemas.microsoft.com/office/drawing/2014/main" id="{00000000-0008-0000-0400-0000B6020000}"/>
              </a:ext>
            </a:extLst>
          </xdr:cNvPr>
          <xdr:cNvSpPr/>
        </xdr:nvSpPr>
        <xdr:spPr>
          <a:xfrm>
            <a:off x="4797649" y="15370146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5CF6FFD-F644-414C-98E9-3EECC9F3F886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-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2">
        <xdr:nvSpPr>
          <xdr:cNvPr id="695" name="직사각형 694">
            <a:extLst>
              <a:ext uri="{FF2B5EF4-FFF2-40B4-BE49-F238E27FC236}">
                <a16:creationId xmlns:a16="http://schemas.microsoft.com/office/drawing/2014/main" id="{00000000-0008-0000-0400-0000B7020000}"/>
              </a:ext>
            </a:extLst>
          </xdr:cNvPr>
          <xdr:cNvSpPr/>
        </xdr:nvSpPr>
        <xdr:spPr>
          <a:xfrm>
            <a:off x="5213082" y="15370146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52226AE7-AC13-4669-8E2C-BAF0B5CEBD88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D-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28">
        <xdr:nvSpPr>
          <xdr:cNvPr id="715" name="직사각형 714">
            <a:extLst>
              <a:ext uri="{FF2B5EF4-FFF2-40B4-BE49-F238E27FC236}">
                <a16:creationId xmlns:a16="http://schemas.microsoft.com/office/drawing/2014/main" id="{00000000-0008-0000-0400-0000CB020000}"/>
              </a:ext>
            </a:extLst>
          </xdr:cNvPr>
          <xdr:cNvSpPr/>
        </xdr:nvSpPr>
        <xdr:spPr>
          <a:xfrm>
            <a:off x="4900902" y="11681014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7DC38E32-43AE-4940-BF35-7FDB47434F8A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-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28">
        <xdr:nvSpPr>
          <xdr:cNvPr id="716" name="직사각형 715">
            <a:extLst>
              <a:ext uri="{FF2B5EF4-FFF2-40B4-BE49-F238E27FC236}">
                <a16:creationId xmlns:a16="http://schemas.microsoft.com/office/drawing/2014/main" id="{00000000-0008-0000-0400-0000CC020000}"/>
              </a:ext>
            </a:extLst>
          </xdr:cNvPr>
          <xdr:cNvSpPr/>
        </xdr:nvSpPr>
        <xdr:spPr>
          <a:xfrm>
            <a:off x="5316335" y="11681014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48293CDF-5E84-46BA-9BB2-0741941E160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D-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1">
        <xdr:nvSpPr>
          <xdr:cNvPr id="722" name="직사각형 721">
            <a:extLst>
              <a:ext uri="{FF2B5EF4-FFF2-40B4-BE49-F238E27FC236}">
                <a16:creationId xmlns:a16="http://schemas.microsoft.com/office/drawing/2014/main" id="{00000000-0008-0000-0400-0000D2020000}"/>
              </a:ext>
            </a:extLst>
          </xdr:cNvPr>
          <xdr:cNvSpPr/>
        </xdr:nvSpPr>
        <xdr:spPr>
          <a:xfrm>
            <a:off x="2856363" y="15370146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247A56F-20E2-4163-963A-231FD3365924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B2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1">
        <xdr:nvSpPr>
          <xdr:cNvPr id="723" name="직사각형 722">
            <a:extLst>
              <a:ext uri="{FF2B5EF4-FFF2-40B4-BE49-F238E27FC236}">
                <a16:creationId xmlns:a16="http://schemas.microsoft.com/office/drawing/2014/main" id="{00000000-0008-0000-0400-0000D3020000}"/>
              </a:ext>
            </a:extLst>
          </xdr:cNvPr>
          <xdr:cNvSpPr/>
        </xdr:nvSpPr>
        <xdr:spPr>
          <a:xfrm>
            <a:off x="3271796" y="15370146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7A3BE9FA-1D5C-4D1F-A972-DC7F7FF219D2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5">
        <xdr:nvSpPr>
          <xdr:cNvPr id="612" name="직사각형 611">
            <a:extLst>
              <a:ext uri="{FF2B5EF4-FFF2-40B4-BE49-F238E27FC236}">
                <a16:creationId xmlns:a16="http://schemas.microsoft.com/office/drawing/2014/main" id="{00000000-0008-0000-0400-000064020000}"/>
              </a:ext>
            </a:extLst>
          </xdr:cNvPr>
          <xdr:cNvSpPr/>
        </xdr:nvSpPr>
        <xdr:spPr>
          <a:xfrm>
            <a:off x="3263559" y="12551235"/>
            <a:ext cx="557212" cy="2726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67A7277-65AC-402D-BBD7-0937F89CA623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H1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27">
        <xdr:nvSpPr>
          <xdr:cNvPr id="613" name="직사각형 612">
            <a:extLst>
              <a:ext uri="{FF2B5EF4-FFF2-40B4-BE49-F238E27FC236}">
                <a16:creationId xmlns:a16="http://schemas.microsoft.com/office/drawing/2014/main" id="{00000000-0008-0000-0400-000065020000}"/>
              </a:ext>
            </a:extLst>
          </xdr:cNvPr>
          <xdr:cNvSpPr/>
        </xdr:nvSpPr>
        <xdr:spPr>
          <a:xfrm>
            <a:off x="3678992" y="12551235"/>
            <a:ext cx="546130" cy="2726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4571D165-AD13-4326-81ED-3283456D7D3C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30">
        <xdr:nvSpPr>
          <xdr:cNvPr id="614" name="직사각형 613">
            <a:extLst>
              <a:ext uri="{FF2B5EF4-FFF2-40B4-BE49-F238E27FC236}">
                <a16:creationId xmlns:a16="http://schemas.microsoft.com/office/drawing/2014/main" id="{00000000-0008-0000-0400-000066020000}"/>
              </a:ext>
            </a:extLst>
          </xdr:cNvPr>
          <xdr:cNvSpPr/>
        </xdr:nvSpPr>
        <xdr:spPr>
          <a:xfrm>
            <a:off x="3369257" y="14491578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E8E421A-D2DF-4C99-A7DF-432AF6B8F705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B1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30">
        <xdr:nvSpPr>
          <xdr:cNvPr id="615" name="직사각형 614">
            <a:extLst>
              <a:ext uri="{FF2B5EF4-FFF2-40B4-BE49-F238E27FC236}">
                <a16:creationId xmlns:a16="http://schemas.microsoft.com/office/drawing/2014/main" id="{00000000-0008-0000-0400-000067020000}"/>
              </a:ext>
            </a:extLst>
          </xdr:cNvPr>
          <xdr:cNvSpPr/>
        </xdr:nvSpPr>
        <xdr:spPr>
          <a:xfrm>
            <a:off x="3784690" y="14491578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BCA3E66F-366E-47A2-9C05-F9DF95DD83E5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D16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29">
        <xdr:nvSpPr>
          <xdr:cNvPr id="616" name="직사각형 615">
            <a:extLst>
              <a:ext uri="{FF2B5EF4-FFF2-40B4-BE49-F238E27FC236}">
                <a16:creationId xmlns:a16="http://schemas.microsoft.com/office/drawing/2014/main" id="{00000000-0008-0000-0400-000068020000}"/>
              </a:ext>
            </a:extLst>
          </xdr:cNvPr>
          <xdr:cNvSpPr/>
        </xdr:nvSpPr>
        <xdr:spPr>
          <a:xfrm>
            <a:off x="4318797" y="12545475"/>
            <a:ext cx="557212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5036AD7-9E42-41C2-8D7E-25964FFE4550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T2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R29">
        <xdr:nvSpPr>
          <xdr:cNvPr id="617" name="직사각형 616">
            <a:extLst>
              <a:ext uri="{FF2B5EF4-FFF2-40B4-BE49-F238E27FC236}">
                <a16:creationId xmlns:a16="http://schemas.microsoft.com/office/drawing/2014/main" id="{00000000-0008-0000-0400-000069020000}"/>
              </a:ext>
            </a:extLst>
          </xdr:cNvPr>
          <xdr:cNvSpPr/>
        </xdr:nvSpPr>
        <xdr:spPr>
          <a:xfrm>
            <a:off x="4734230" y="12545475"/>
            <a:ext cx="546130" cy="2735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425C0957-C26B-47BF-AB98-7B9A3B4A2F6E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BM46">
        <xdr:nvSpPr>
          <xdr:cNvPr id="618" name="직사각형 617">
            <a:extLst>
              <a:ext uri="{FF2B5EF4-FFF2-40B4-BE49-F238E27FC236}">
                <a16:creationId xmlns:a16="http://schemas.microsoft.com/office/drawing/2014/main" id="{00000000-0008-0000-0400-00006A020000}"/>
              </a:ext>
            </a:extLst>
          </xdr:cNvPr>
          <xdr:cNvSpPr/>
        </xdr:nvSpPr>
        <xdr:spPr>
          <a:xfrm>
            <a:off x="4690264" y="14493853"/>
            <a:ext cx="557212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8591E1A-F457-4BBC-AA18-6EF98B691302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 algn="ctr"/>
              <a:t>H2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  <xdr:sp macro="" textlink="Sheet3!CC28">
        <xdr:nvSpPr>
          <xdr:cNvPr id="619" name="직사각형 618">
            <a:extLst>
              <a:ext uri="{FF2B5EF4-FFF2-40B4-BE49-F238E27FC236}">
                <a16:creationId xmlns:a16="http://schemas.microsoft.com/office/drawing/2014/main" id="{00000000-0008-0000-0400-00006B020000}"/>
              </a:ext>
            </a:extLst>
          </xdr:cNvPr>
          <xdr:cNvSpPr/>
        </xdr:nvSpPr>
        <xdr:spPr>
          <a:xfrm>
            <a:off x="5105697" y="14493853"/>
            <a:ext cx="546130" cy="2737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FBA562C9-8F08-4601-AD1F-8E9BEFE527B1}" type="TxLink">
              <a:rPr lang="en-US" altLang="en-US" sz="900" b="1" i="0" u="none" strike="noStrike">
                <a:solidFill>
                  <a:srgbClr val="3B52FF"/>
                </a:solidFill>
                <a:latin typeface="맑은 고딕"/>
                <a:ea typeface="맑은 고딕"/>
              </a:rPr>
              <a:pPr/>
              <a:t>D19</a:t>
            </a:fld>
            <a:endParaRPr lang="ko-KR" altLang="en-US" sz="700" b="1">
              <a:solidFill>
                <a:srgbClr val="3B52FF"/>
              </a:solidFill>
            </a:endParaRPr>
          </a:p>
        </xdr:txBody>
      </xdr:sp>
    </xdr:grpSp>
    <xdr:clientData/>
  </xdr:twoCellAnchor>
  <xdr:twoCellAnchor>
    <xdr:from>
      <xdr:col>2</xdr:col>
      <xdr:colOff>3935329</xdr:colOff>
      <xdr:row>4</xdr:row>
      <xdr:rowOff>3644566</xdr:rowOff>
    </xdr:from>
    <xdr:to>
      <xdr:col>2</xdr:col>
      <xdr:colOff>4015433</xdr:colOff>
      <xdr:row>4</xdr:row>
      <xdr:rowOff>3916254</xdr:rowOff>
    </xdr:to>
    <xdr:cxnSp macro="">
      <xdr:nvCxnSpPr>
        <xdr:cNvPr id="620" name="직선 연결선 619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CxnSpPr>
          <a:cxnSpLocks/>
        </xdr:cNvCxnSpPr>
      </xdr:nvCxnSpPr>
      <xdr:spPr>
        <a:xfrm>
          <a:off x="5569233" y="14766835"/>
          <a:ext cx="80104" cy="271688"/>
        </a:xfrm>
        <a:prstGeom prst="line">
          <a:avLst/>
        </a:prstGeom>
        <a:ln w="3175" cap="rnd">
          <a:solidFill>
            <a:srgbClr val="FF0000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F428F-56E9-4C56-9140-6205F8AA0C46}">
  <sheetPr codeName="Sheet1"/>
  <dimension ref="A1:BT106"/>
  <sheetViews>
    <sheetView showGridLines="0" tabSelected="1" zoomScale="85" zoomScaleNormal="85" workbookViewId="0">
      <selection activeCell="V3" sqref="V3:X3"/>
    </sheetView>
  </sheetViews>
  <sheetFormatPr defaultColWidth="9" defaultRowHeight="16.5" x14ac:dyDescent="0.3"/>
  <cols>
    <col min="1" max="1" width="4.75" style="1" customWidth="1"/>
    <col min="2" max="20" width="5.625" style="1" customWidth="1"/>
    <col min="21" max="21" width="2.5" style="1" customWidth="1"/>
    <col min="22" max="22" width="21.875" style="1" customWidth="1"/>
    <col min="23" max="23" width="10.25" style="1" customWidth="1"/>
    <col min="24" max="24" width="12.125" style="19" customWidth="1"/>
    <col min="25" max="25" width="2.5" style="1" customWidth="1"/>
    <col min="26" max="26" width="5.75" style="1" customWidth="1"/>
    <col min="27" max="27" width="5.75" style="1" hidden="1" customWidth="1"/>
    <col min="28" max="31" width="5.75" style="1" customWidth="1"/>
    <col min="32" max="16384" width="9" style="1"/>
  </cols>
  <sheetData>
    <row r="1" spans="1:27" customFormat="1" ht="28.5" customHeight="1" thickTop="1" thickBot="1" x14ac:dyDescent="0.35">
      <c r="A1" s="103"/>
      <c r="B1" s="100"/>
      <c r="C1" s="100"/>
      <c r="D1" s="100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212"/>
      <c r="W1" s="212"/>
      <c r="X1" s="212"/>
      <c r="Y1" s="102"/>
      <c r="Z1" s="1"/>
      <c r="AA1" s="200"/>
    </row>
    <row r="2" spans="1:27" customFormat="1" ht="17.25" thickBot="1" x14ac:dyDescent="0.35">
      <c r="A2" s="104"/>
      <c r="B2" s="202"/>
      <c r="C2" s="80"/>
      <c r="D2" s="80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1"/>
      <c r="V2" s="216" t="s">
        <v>255</v>
      </c>
      <c r="W2" s="216"/>
      <c r="X2" s="216"/>
      <c r="Y2" s="99"/>
      <c r="Z2" s="1"/>
      <c r="AA2" s="200" t="s">
        <v>166</v>
      </c>
    </row>
    <row r="3" spans="1:27" customFormat="1" ht="18" thickBot="1" x14ac:dyDescent="0.35">
      <c r="A3" s="104"/>
      <c r="B3" s="115"/>
      <c r="C3" s="214" t="s">
        <v>206</v>
      </c>
      <c r="D3" s="214"/>
      <c r="E3" s="214"/>
      <c r="F3" s="214"/>
      <c r="G3" s="214"/>
      <c r="H3" s="214"/>
      <c r="I3" s="214"/>
      <c r="J3" s="214"/>
      <c r="K3" s="79"/>
      <c r="L3" s="90" t="s">
        <v>48</v>
      </c>
      <c r="M3" s="91"/>
      <c r="N3" s="92" t="s">
        <v>49</v>
      </c>
      <c r="O3" s="91"/>
      <c r="P3" s="93"/>
      <c r="Q3" s="93"/>
      <c r="R3" s="93"/>
      <c r="S3" s="93"/>
      <c r="T3" s="96"/>
      <c r="U3" s="1"/>
      <c r="V3" s="215" t="s">
        <v>293</v>
      </c>
      <c r="W3" s="215"/>
      <c r="X3" s="215"/>
      <c r="Y3" s="99"/>
      <c r="Z3" s="1"/>
      <c r="AA3" s="201"/>
    </row>
    <row r="4" spans="1:27" customFormat="1" ht="17.25" x14ac:dyDescent="0.3">
      <c r="A4" s="104"/>
      <c r="B4" s="115"/>
      <c r="C4" s="214"/>
      <c r="D4" s="214"/>
      <c r="E4" s="214"/>
      <c r="F4" s="214"/>
      <c r="G4" s="214"/>
      <c r="H4" s="214"/>
      <c r="I4" s="214"/>
      <c r="J4" s="214"/>
      <c r="K4" s="79"/>
      <c r="L4" s="94" t="s">
        <v>47</v>
      </c>
      <c r="M4" s="95"/>
      <c r="N4" s="92" t="s">
        <v>50</v>
      </c>
      <c r="O4" s="91"/>
      <c r="P4" s="93"/>
      <c r="Q4" s="93"/>
      <c r="R4" s="93"/>
      <c r="S4" s="93"/>
      <c r="T4" s="96"/>
      <c r="U4" s="1"/>
      <c r="V4" s="1"/>
      <c r="W4" s="1"/>
      <c r="X4" s="19"/>
      <c r="Y4" s="99"/>
      <c r="Z4" s="1"/>
      <c r="AA4" s="201"/>
    </row>
    <row r="5" spans="1:27" customFormat="1" ht="17.25" x14ac:dyDescent="0.3">
      <c r="A5" s="104"/>
      <c r="B5" s="115"/>
      <c r="C5" s="214"/>
      <c r="D5" s="214"/>
      <c r="E5" s="214"/>
      <c r="F5" s="214"/>
      <c r="G5" s="214"/>
      <c r="H5" s="214"/>
      <c r="I5" s="214"/>
      <c r="J5" s="214"/>
      <c r="K5" s="79"/>
      <c r="L5" s="153" t="s">
        <v>46</v>
      </c>
      <c r="M5" s="95"/>
      <c r="N5" s="92" t="s">
        <v>204</v>
      </c>
      <c r="O5" s="91"/>
      <c r="P5" s="93"/>
      <c r="Q5" s="93"/>
      <c r="R5" s="93"/>
      <c r="S5" s="93"/>
      <c r="T5" s="96"/>
      <c r="U5" s="1"/>
      <c r="V5" s="1"/>
      <c r="W5" s="1"/>
      <c r="X5" s="19"/>
      <c r="Y5" s="99"/>
      <c r="Z5" s="1"/>
      <c r="AA5" s="201"/>
    </row>
    <row r="6" spans="1:27" customFormat="1" ht="17.25" x14ac:dyDescent="0.3">
      <c r="A6" s="104"/>
      <c r="B6" s="115"/>
      <c r="C6" s="214"/>
      <c r="D6" s="214"/>
      <c r="E6" s="214"/>
      <c r="F6" s="214"/>
      <c r="G6" s="214"/>
      <c r="H6" s="214"/>
      <c r="I6" s="214"/>
      <c r="J6" s="214"/>
      <c r="K6" s="79"/>
      <c r="L6" s="117" t="s">
        <v>45</v>
      </c>
      <c r="M6" s="95"/>
      <c r="N6" s="166" t="s">
        <v>205</v>
      </c>
      <c r="O6" s="91"/>
      <c r="P6" s="93"/>
      <c r="Q6" s="93"/>
      <c r="R6" s="93"/>
      <c r="S6" s="93"/>
      <c r="T6" s="96"/>
      <c r="U6" s="1"/>
      <c r="V6" s="1"/>
      <c r="W6" s="1"/>
      <c r="X6" s="19"/>
      <c r="Y6" s="99"/>
      <c r="Z6" s="1"/>
      <c r="AA6" s="201"/>
    </row>
    <row r="7" spans="1:27" customFormat="1" ht="17.25" thickBot="1" x14ac:dyDescent="0.35">
      <c r="A7" s="104"/>
      <c r="B7" s="203"/>
      <c r="C7" s="83"/>
      <c r="D7" s="83"/>
      <c r="E7" s="84"/>
      <c r="F7" s="84"/>
      <c r="G7" s="84"/>
      <c r="H7" s="84"/>
      <c r="I7" s="84"/>
      <c r="J7" s="84"/>
      <c r="K7" s="84"/>
      <c r="L7" s="97"/>
      <c r="M7" s="97"/>
      <c r="N7" s="97"/>
      <c r="O7" s="97"/>
      <c r="P7" s="97"/>
      <c r="Q7" s="97"/>
      <c r="R7" s="97"/>
      <c r="S7" s="97"/>
      <c r="T7" s="98"/>
      <c r="U7" s="1"/>
      <c r="V7" s="1"/>
      <c r="W7" s="1"/>
      <c r="X7" s="19"/>
      <c r="Y7" s="99"/>
      <c r="Z7" s="1"/>
      <c r="AA7" s="201"/>
    </row>
    <row r="8" spans="1:27" customFormat="1" x14ac:dyDescent="0.3">
      <c r="A8" s="104"/>
      <c r="B8" s="73"/>
      <c r="C8" s="69"/>
      <c r="D8" s="6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4"/>
      <c r="U8" s="1"/>
      <c r="V8" s="1"/>
      <c r="W8" s="1"/>
      <c r="X8" s="19"/>
      <c r="Y8" s="99"/>
      <c r="Z8" s="1"/>
    </row>
    <row r="9" spans="1:27" customFormat="1" x14ac:dyDescent="0.3">
      <c r="A9" s="104"/>
      <c r="B9" s="73"/>
      <c r="C9" s="69"/>
      <c r="D9" s="6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4"/>
      <c r="U9" s="1"/>
      <c r="V9" s="1"/>
      <c r="W9" s="1"/>
      <c r="X9" s="19"/>
      <c r="Y9" s="99"/>
      <c r="Z9" s="1"/>
    </row>
    <row r="10" spans="1:27" customFormat="1" x14ac:dyDescent="0.3">
      <c r="A10" s="104"/>
      <c r="B10" s="73"/>
      <c r="C10" s="69"/>
      <c r="D10" s="69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4"/>
      <c r="U10" s="1"/>
      <c r="V10" s="1"/>
      <c r="W10" s="1"/>
      <c r="X10" s="19"/>
      <c r="Y10" s="99"/>
      <c r="Z10" s="1"/>
    </row>
    <row r="11" spans="1:27" customFormat="1" ht="17.25" thickBot="1" x14ac:dyDescent="0.35">
      <c r="A11" s="104"/>
      <c r="B11" s="73"/>
      <c r="C11" s="69"/>
      <c r="D11" s="69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4"/>
      <c r="U11" s="1"/>
      <c r="V11" s="1"/>
      <c r="W11" s="1"/>
      <c r="X11" s="19"/>
      <c r="Y11" s="99"/>
      <c r="Z11" s="1"/>
    </row>
    <row r="12" spans="1:27" customFormat="1" ht="17.25" thickBot="1" x14ac:dyDescent="0.35">
      <c r="A12" s="104"/>
      <c r="B12" s="73"/>
      <c r="C12" s="69"/>
      <c r="D12" s="6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4"/>
      <c r="U12" s="1"/>
      <c r="V12" s="85" t="s">
        <v>111</v>
      </c>
      <c r="W12" s="85" t="s">
        <v>198</v>
      </c>
      <c r="X12" s="86" t="s">
        <v>256</v>
      </c>
      <c r="Y12" s="99"/>
      <c r="Z12" s="1"/>
    </row>
    <row r="13" spans="1:27" customFormat="1" x14ac:dyDescent="0.3">
      <c r="A13" s="104"/>
      <c r="B13" s="73"/>
      <c r="C13" s="69"/>
      <c r="D13" s="69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4"/>
      <c r="U13" s="1"/>
      <c r="V13" s="72" t="s">
        <v>7</v>
      </c>
      <c r="W13" s="85" t="s">
        <v>0</v>
      </c>
      <c r="X13" s="87">
        <v>400</v>
      </c>
      <c r="Y13" s="99"/>
      <c r="Z13" s="1"/>
    </row>
    <row r="14" spans="1:27" customFormat="1" x14ac:dyDescent="0.3">
      <c r="A14" s="104"/>
      <c r="B14" s="73"/>
      <c r="C14" s="69"/>
      <c r="D14" s="69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4"/>
      <c r="U14" s="1"/>
      <c r="V14" s="71" t="s">
        <v>8</v>
      </c>
      <c r="W14" s="89" t="s">
        <v>1</v>
      </c>
      <c r="X14" s="88">
        <v>3500</v>
      </c>
      <c r="Y14" s="99"/>
      <c r="Z14" s="1"/>
    </row>
    <row r="15" spans="1:27" customFormat="1" x14ac:dyDescent="0.3">
      <c r="A15" s="104"/>
      <c r="B15" s="73"/>
      <c r="C15" s="69"/>
      <c r="D15" s="69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4"/>
      <c r="U15" s="1"/>
      <c r="V15" s="71" t="s">
        <v>9</v>
      </c>
      <c r="W15" s="89" t="s">
        <v>2</v>
      </c>
      <c r="X15" s="88">
        <v>450</v>
      </c>
      <c r="Y15" s="99"/>
      <c r="Z15" s="1"/>
    </row>
    <row r="16" spans="1:27" customFormat="1" x14ac:dyDescent="0.3">
      <c r="A16" s="104"/>
      <c r="B16" s="73"/>
      <c r="C16" s="69"/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4"/>
      <c r="U16" s="1"/>
      <c r="V16" s="71" t="s">
        <v>51</v>
      </c>
      <c r="W16" s="89" t="s">
        <v>3</v>
      </c>
      <c r="X16" s="88">
        <v>400</v>
      </c>
      <c r="Y16" s="99"/>
      <c r="Z16" s="1"/>
    </row>
    <row r="17" spans="1:26" customFormat="1" x14ac:dyDescent="0.3">
      <c r="A17" s="104"/>
      <c r="B17" s="73"/>
      <c r="C17" s="69"/>
      <c r="D17" s="69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4"/>
      <c r="U17" s="1"/>
      <c r="V17" s="71" t="s">
        <v>10</v>
      </c>
      <c r="W17" s="89" t="s">
        <v>4</v>
      </c>
      <c r="X17" s="88">
        <v>3500</v>
      </c>
      <c r="Y17" s="99"/>
      <c r="Z17" s="1"/>
    </row>
    <row r="18" spans="1:26" customFormat="1" x14ac:dyDescent="0.3">
      <c r="A18" s="104"/>
      <c r="B18" s="73"/>
      <c r="C18" s="69"/>
      <c r="D18" s="69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4"/>
      <c r="U18" s="1"/>
      <c r="V18" s="71" t="s">
        <v>11</v>
      </c>
      <c r="W18" s="89" t="s">
        <v>5</v>
      </c>
      <c r="X18" s="88">
        <v>250</v>
      </c>
      <c r="Y18" s="99"/>
      <c r="Z18" s="1"/>
    </row>
    <row r="19" spans="1:26" customFormat="1" ht="17.25" thickBot="1" x14ac:dyDescent="0.35">
      <c r="A19" s="104"/>
      <c r="B19" s="73"/>
      <c r="C19" s="69"/>
      <c r="D19" s="69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4"/>
      <c r="U19" s="1"/>
      <c r="V19" s="71" t="s">
        <v>12</v>
      </c>
      <c r="W19" s="89" t="s">
        <v>6</v>
      </c>
      <c r="X19" s="88">
        <v>250</v>
      </c>
      <c r="Y19" s="99"/>
      <c r="Z19" s="1"/>
    </row>
    <row r="20" spans="1:26" customFormat="1" x14ac:dyDescent="0.3">
      <c r="A20" s="104"/>
      <c r="B20" s="73"/>
      <c r="C20" s="69"/>
      <c r="D20" s="69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4"/>
      <c r="U20" s="1"/>
      <c r="V20" s="110"/>
      <c r="W20" s="110"/>
      <c r="X20" s="111"/>
      <c r="Y20" s="99"/>
      <c r="Z20" s="1"/>
    </row>
    <row r="21" spans="1:26" customFormat="1" x14ac:dyDescent="0.3">
      <c r="A21" s="104"/>
      <c r="B21" s="73"/>
      <c r="C21" s="69"/>
      <c r="D21" s="69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4"/>
      <c r="U21" s="1"/>
      <c r="V21" s="1"/>
      <c r="W21" s="1"/>
      <c r="X21" s="19"/>
      <c r="Y21" s="99"/>
      <c r="Z21" s="1"/>
    </row>
    <row r="22" spans="1:26" customFormat="1" x14ac:dyDescent="0.3">
      <c r="A22" s="104"/>
      <c r="B22" s="73"/>
      <c r="C22" s="69"/>
      <c r="D22" s="69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4"/>
      <c r="U22" s="1"/>
      <c r="V22" s="1"/>
      <c r="W22" s="1"/>
      <c r="X22" s="19"/>
      <c r="Y22" s="99"/>
      <c r="Z22" s="1"/>
    </row>
    <row r="23" spans="1:26" customFormat="1" x14ac:dyDescent="0.3">
      <c r="A23" s="104"/>
      <c r="B23" s="73"/>
      <c r="C23" s="69"/>
      <c r="D23" s="69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4"/>
      <c r="U23" s="1"/>
      <c r="V23" s="1"/>
      <c r="W23" s="1"/>
      <c r="X23" s="19"/>
      <c r="Y23" s="99"/>
      <c r="Z23" s="1"/>
    </row>
    <row r="24" spans="1:26" customFormat="1" x14ac:dyDescent="0.3">
      <c r="A24" s="104"/>
      <c r="B24" s="73"/>
      <c r="C24" s="69"/>
      <c r="D24" s="69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4"/>
      <c r="U24" s="1"/>
      <c r="V24" s="1"/>
      <c r="W24" s="1"/>
      <c r="X24" s="19"/>
      <c r="Y24" s="99"/>
      <c r="Z24" s="1"/>
    </row>
    <row r="25" spans="1:26" customFormat="1" x14ac:dyDescent="0.3">
      <c r="A25" s="104"/>
      <c r="B25" s="73"/>
      <c r="C25" s="69"/>
      <c r="D25" s="69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4"/>
      <c r="U25" s="1"/>
      <c r="V25" s="1"/>
      <c r="W25" s="1"/>
      <c r="X25" s="19"/>
      <c r="Y25" s="99"/>
      <c r="Z25" s="1"/>
    </row>
    <row r="26" spans="1:26" customFormat="1" x14ac:dyDescent="0.3">
      <c r="A26" s="104"/>
      <c r="B26" s="73"/>
      <c r="C26" s="69"/>
      <c r="D26" s="6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4"/>
      <c r="U26" s="1"/>
      <c r="V26" s="1"/>
      <c r="W26" s="1"/>
      <c r="X26" s="19"/>
      <c r="Y26" s="99"/>
      <c r="Z26" s="1"/>
    </row>
    <row r="27" spans="1:26" customFormat="1" x14ac:dyDescent="0.3">
      <c r="A27" s="104"/>
      <c r="B27" s="73"/>
      <c r="C27" s="69"/>
      <c r="D27" s="69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4"/>
      <c r="U27" s="1"/>
      <c r="V27" s="1"/>
      <c r="W27" s="1"/>
      <c r="X27" s="19"/>
      <c r="Y27" s="99"/>
      <c r="Z27" s="1"/>
    </row>
    <row r="28" spans="1:26" customFormat="1" x14ac:dyDescent="0.3">
      <c r="A28" s="104"/>
      <c r="B28" s="73"/>
      <c r="C28" s="69"/>
      <c r="D28" s="69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4"/>
      <c r="U28" s="1"/>
      <c r="V28" s="1"/>
      <c r="W28" s="1"/>
      <c r="X28" s="19"/>
      <c r="Y28" s="99"/>
      <c r="Z28" s="1"/>
    </row>
    <row r="29" spans="1:26" customFormat="1" x14ac:dyDescent="0.3">
      <c r="A29" s="104"/>
      <c r="B29" s="73"/>
      <c r="C29" s="69"/>
      <c r="D29" s="69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4"/>
      <c r="U29" s="1"/>
      <c r="V29" s="1"/>
      <c r="W29" s="1"/>
      <c r="X29" s="19"/>
      <c r="Y29" s="99"/>
      <c r="Z29" s="1"/>
    </row>
    <row r="30" spans="1:26" customFormat="1" x14ac:dyDescent="0.3">
      <c r="A30" s="104"/>
      <c r="B30" s="75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4"/>
      <c r="U30" s="1"/>
      <c r="V30" s="1"/>
      <c r="W30" s="1"/>
      <c r="X30" s="19"/>
      <c r="Y30" s="99"/>
      <c r="Z30" s="1"/>
    </row>
    <row r="31" spans="1:26" customFormat="1" x14ac:dyDescent="0.3">
      <c r="A31" s="104"/>
      <c r="B31" s="75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4"/>
      <c r="U31" s="1"/>
      <c r="V31" s="1"/>
      <c r="W31" s="1"/>
      <c r="X31" s="19"/>
      <c r="Y31" s="99"/>
      <c r="Z31" s="1"/>
    </row>
    <row r="32" spans="1:26" customFormat="1" x14ac:dyDescent="0.3">
      <c r="A32" s="104"/>
      <c r="B32" s="75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4"/>
      <c r="U32" s="1"/>
      <c r="V32" s="1"/>
      <c r="W32" s="1"/>
      <c r="X32" s="19"/>
      <c r="Y32" s="99"/>
      <c r="Z32" s="1"/>
    </row>
    <row r="33" spans="1:27" customFormat="1" x14ac:dyDescent="0.3">
      <c r="A33" s="104"/>
      <c r="B33" s="75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4"/>
      <c r="U33" s="1"/>
      <c r="V33" s="1"/>
      <c r="W33" s="1"/>
      <c r="X33" s="19"/>
      <c r="Y33" s="99"/>
      <c r="Z33" s="1"/>
    </row>
    <row r="34" spans="1:27" customFormat="1" x14ac:dyDescent="0.3">
      <c r="A34" s="104"/>
      <c r="B34" s="75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4"/>
      <c r="U34" s="1"/>
      <c r="V34" s="1"/>
      <c r="W34" s="1"/>
      <c r="X34" s="19"/>
      <c r="Y34" s="99"/>
      <c r="Z34" s="1"/>
    </row>
    <row r="35" spans="1:27" customFormat="1" x14ac:dyDescent="0.3">
      <c r="A35" s="104"/>
      <c r="B35" s="75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4"/>
      <c r="U35" s="1"/>
      <c r="V35" s="1"/>
      <c r="W35" s="1"/>
      <c r="X35" s="19"/>
      <c r="Y35" s="99"/>
      <c r="Z35" s="1"/>
    </row>
    <row r="36" spans="1:27" customFormat="1" x14ac:dyDescent="0.3">
      <c r="A36" s="105"/>
      <c r="B36" s="75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4"/>
      <c r="U36" s="1"/>
      <c r="V36" s="1"/>
      <c r="W36" s="1"/>
      <c r="X36" s="19"/>
      <c r="Y36" s="99"/>
      <c r="Z36" s="1"/>
    </row>
    <row r="37" spans="1:27" customFormat="1" x14ac:dyDescent="0.3">
      <c r="A37" s="105"/>
      <c r="B37" s="75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4"/>
      <c r="U37" s="1"/>
      <c r="V37" s="1"/>
      <c r="W37" s="1"/>
      <c r="X37" s="19"/>
      <c r="Y37" s="99"/>
      <c r="Z37" s="1"/>
    </row>
    <row r="38" spans="1:27" customFormat="1" x14ac:dyDescent="0.3">
      <c r="A38" s="105"/>
      <c r="B38" s="75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4"/>
      <c r="U38" s="1"/>
      <c r="V38" s="1"/>
      <c r="W38" s="1"/>
      <c r="X38" s="19"/>
      <c r="Y38" s="99"/>
      <c r="Z38" s="1"/>
    </row>
    <row r="39" spans="1:27" customFormat="1" x14ac:dyDescent="0.3">
      <c r="A39" s="105"/>
      <c r="B39" s="75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4"/>
      <c r="U39" s="1"/>
      <c r="V39" s="1"/>
      <c r="W39" s="1"/>
      <c r="X39" s="19"/>
      <c r="Y39" s="99"/>
      <c r="Z39" s="1"/>
    </row>
    <row r="40" spans="1:27" customFormat="1" x14ac:dyDescent="0.3">
      <c r="A40" s="105"/>
      <c r="B40" s="75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4"/>
      <c r="U40" s="1"/>
      <c r="V40" s="1"/>
      <c r="W40" s="1"/>
      <c r="X40" s="19"/>
      <c r="Y40" s="99"/>
      <c r="Z40" s="1"/>
    </row>
    <row r="41" spans="1:27" customFormat="1" x14ac:dyDescent="0.3">
      <c r="A41" s="105"/>
      <c r="B41" s="75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4"/>
      <c r="U41" s="1"/>
      <c r="V41" s="1"/>
      <c r="W41" s="1"/>
      <c r="X41" s="19"/>
      <c r="Y41" s="99"/>
      <c r="Z41" s="1"/>
    </row>
    <row r="42" spans="1:27" customFormat="1" x14ac:dyDescent="0.3">
      <c r="A42" s="105"/>
      <c r="B42" s="75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4"/>
      <c r="U42" s="1"/>
      <c r="V42" s="1"/>
      <c r="W42" s="1"/>
      <c r="X42" s="19"/>
      <c r="Y42" s="99"/>
      <c r="Z42" s="1"/>
    </row>
    <row r="43" spans="1:27" customFormat="1" ht="17.25" thickBot="1" x14ac:dyDescent="0.35">
      <c r="A43" s="105"/>
      <c r="B43" s="76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8"/>
      <c r="U43" s="1"/>
      <c r="V43" s="1"/>
      <c r="W43" s="19"/>
      <c r="X43" s="1"/>
      <c r="Y43" s="99"/>
      <c r="Z43" s="19"/>
      <c r="AA43" s="1"/>
    </row>
    <row r="44" spans="1:27" ht="17.25" thickBot="1" x14ac:dyDescent="0.35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7"/>
      <c r="Y44" s="109"/>
      <c r="Z44" s="19"/>
    </row>
    <row r="45" spans="1:27" ht="17.25" thickTop="1" x14ac:dyDescent="0.3">
      <c r="W45" s="19"/>
      <c r="X45" s="1"/>
      <c r="Z45" s="19"/>
    </row>
    <row r="69" spans="72:72" x14ac:dyDescent="0.3">
      <c r="BT69" s="1" t="s">
        <v>13</v>
      </c>
    </row>
    <row r="106" spans="55:55" x14ac:dyDescent="0.3">
      <c r="BC106" s="1" t="s">
        <v>14</v>
      </c>
    </row>
  </sheetData>
  <sheetProtection algorithmName="SHA-512" hashValue="/Ib+J1TUdAbN/7e2IbxEmPKPq+zHQgROGP0ICSn/kr32MFN+ffON44YiH9guQoVp9X++xVqBCiHxsmIIZtuqjg==" saltValue="Q/Us2QILYxlCnB1tyR8Bmg==" spinCount="100000" sheet="1" objects="1" scenarios="1" selectLockedCells="1"/>
  <mergeCells count="3">
    <mergeCell ref="C3:J6"/>
    <mergeCell ref="V3:X3"/>
    <mergeCell ref="V2:X2"/>
  </mergeCells>
  <phoneticPr fontId="3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832EB-9C9D-4366-A993-75DD8249A441}">
  <sheetPr codeName="Sheet2"/>
  <dimension ref="A1:BU143"/>
  <sheetViews>
    <sheetView showGridLines="0" zoomScale="90" zoomScaleNormal="90" workbookViewId="0">
      <selection activeCell="Y4" sqref="Y4"/>
    </sheetView>
  </sheetViews>
  <sheetFormatPr defaultColWidth="9" defaultRowHeight="16.5" x14ac:dyDescent="0.3"/>
  <cols>
    <col min="1" max="1" width="4.75" style="1" customWidth="1"/>
    <col min="2" max="20" width="5.75" style="1" customWidth="1"/>
    <col min="21" max="21" width="2.375" style="1" customWidth="1"/>
    <col min="22" max="22" width="2.5" style="1" customWidth="1"/>
    <col min="23" max="23" width="21.875" style="1" bestFit="1" customWidth="1"/>
    <col min="24" max="24" width="10.125" style="1" customWidth="1"/>
    <col min="25" max="25" width="11.875" style="1" customWidth="1"/>
    <col min="26" max="26" width="2.5" style="1" customWidth="1"/>
    <col min="27" max="27" width="5.75" style="1" customWidth="1"/>
    <col min="28" max="28" width="16.125" style="1" hidden="1" customWidth="1"/>
    <col min="29" max="29" width="10.125" style="1" customWidth="1"/>
    <col min="30" max="30" width="8" style="1" customWidth="1"/>
    <col min="31" max="32" width="5.75" style="1" customWidth="1"/>
    <col min="33" max="33" width="21.875" style="1" customWidth="1"/>
    <col min="34" max="34" width="10.75" style="1" customWidth="1"/>
    <col min="35" max="35" width="8" style="1" customWidth="1"/>
    <col min="36" max="16384" width="9" style="1"/>
  </cols>
  <sheetData>
    <row r="1" spans="1:28" ht="28.5" customHeight="1" thickTop="1" thickBot="1" x14ac:dyDescent="0.35">
      <c r="A1" s="137"/>
      <c r="B1" s="138"/>
      <c r="C1" s="138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40"/>
      <c r="AB1" s="51"/>
    </row>
    <row r="2" spans="1:28" ht="17.25" customHeight="1" thickBot="1" x14ac:dyDescent="0.35">
      <c r="A2" s="141"/>
      <c r="B2" s="194"/>
      <c r="C2" s="230" t="s">
        <v>208</v>
      </c>
      <c r="D2" s="230"/>
      <c r="E2" s="230"/>
      <c r="F2" s="230"/>
      <c r="G2" s="230"/>
      <c r="H2" s="230"/>
      <c r="I2" s="230"/>
      <c r="J2" s="230"/>
      <c r="K2" s="230"/>
      <c r="L2" s="156"/>
      <c r="M2" s="81"/>
      <c r="N2" s="81"/>
      <c r="O2" s="81"/>
      <c r="P2" s="81"/>
      <c r="Q2" s="81"/>
      <c r="R2" s="81"/>
      <c r="S2" s="81"/>
      <c r="T2" s="81"/>
      <c r="U2" s="82"/>
      <c r="W2" s="217" t="s">
        <v>32</v>
      </c>
      <c r="X2" s="218"/>
      <c r="Y2" s="219"/>
      <c r="Z2" s="142"/>
      <c r="AB2" s="51" t="str">
        <f>_xlfn.CONCAT("주철근조립도1-",$AB$6)</f>
        <v>주철근조립도1-1</v>
      </c>
    </row>
    <row r="3" spans="1:28" ht="18" customHeight="1" thickTop="1" thickBot="1" x14ac:dyDescent="0.35">
      <c r="A3" s="141"/>
      <c r="B3" s="195"/>
      <c r="C3" s="214"/>
      <c r="D3" s="214"/>
      <c r="E3" s="214"/>
      <c r="F3" s="214"/>
      <c r="G3" s="214"/>
      <c r="H3" s="214"/>
      <c r="I3" s="214"/>
      <c r="J3" s="214"/>
      <c r="K3" s="214"/>
      <c r="L3" s="157"/>
      <c r="M3" s="90" t="s">
        <v>48</v>
      </c>
      <c r="N3" s="91"/>
      <c r="O3" s="92" t="s">
        <v>49</v>
      </c>
      <c r="P3" s="91"/>
      <c r="Q3" s="93"/>
      <c r="R3" s="93"/>
      <c r="S3" s="93"/>
      <c r="T3" s="93"/>
      <c r="U3" s="96"/>
      <c r="W3" s="123" t="s">
        <v>111</v>
      </c>
      <c r="X3" s="123" t="s">
        <v>198</v>
      </c>
      <c r="Y3" s="124" t="s">
        <v>256</v>
      </c>
      <c r="Z3" s="142"/>
      <c r="AB3" s="51" t="str">
        <f>_xlfn.CONCAT("주철근조립도2-",IF($AB$7,2,1))</f>
        <v>주철근조립도2-1</v>
      </c>
    </row>
    <row r="4" spans="1:28" ht="18.75" customHeight="1" x14ac:dyDescent="0.3">
      <c r="A4" s="141"/>
      <c r="B4" s="195"/>
      <c r="C4" s="214"/>
      <c r="D4" s="214"/>
      <c r="E4" s="214"/>
      <c r="F4" s="214"/>
      <c r="G4" s="214"/>
      <c r="H4" s="214"/>
      <c r="I4" s="214"/>
      <c r="J4" s="214"/>
      <c r="K4" s="214"/>
      <c r="L4" s="157"/>
      <c r="M4" s="94" t="s">
        <v>47</v>
      </c>
      <c r="N4" s="95"/>
      <c r="O4" s="92" t="s">
        <v>50</v>
      </c>
      <c r="P4" s="91"/>
      <c r="Q4" s="93"/>
      <c r="R4" s="93"/>
      <c r="S4" s="93"/>
      <c r="T4" s="93"/>
      <c r="U4" s="96"/>
      <c r="W4" s="121" t="s">
        <v>37</v>
      </c>
      <c r="X4" s="159" t="s">
        <v>75</v>
      </c>
      <c r="Y4" s="122">
        <v>70</v>
      </c>
      <c r="Z4" s="142"/>
      <c r="AB4" s="51" t="str">
        <f>_xlfn.CONCAT("주철근조립도3-",$AB$6)</f>
        <v>주철근조립도3-1</v>
      </c>
    </row>
    <row r="5" spans="1:28" ht="17.25" customHeight="1" x14ac:dyDescent="0.3">
      <c r="A5" s="141"/>
      <c r="B5" s="195"/>
      <c r="C5" s="214"/>
      <c r="D5" s="214"/>
      <c r="E5" s="214"/>
      <c r="F5" s="214"/>
      <c r="G5" s="214"/>
      <c r="H5" s="214"/>
      <c r="I5" s="214"/>
      <c r="J5" s="214"/>
      <c r="K5" s="214"/>
      <c r="L5" s="157"/>
      <c r="M5" s="153" t="s">
        <v>46</v>
      </c>
      <c r="N5" s="95"/>
      <c r="O5" s="92" t="s">
        <v>204</v>
      </c>
      <c r="P5" s="91"/>
      <c r="Q5" s="93"/>
      <c r="R5" s="93"/>
      <c r="S5" s="93"/>
      <c r="T5" s="93"/>
      <c r="U5" s="96"/>
      <c r="W5" s="120" t="s">
        <v>38</v>
      </c>
      <c r="X5" s="160" t="s">
        <v>76</v>
      </c>
      <c r="Y5" s="119">
        <v>70</v>
      </c>
      <c r="Z5" s="142"/>
      <c r="AB5" s="51"/>
    </row>
    <row r="6" spans="1:28" ht="18" customHeight="1" x14ac:dyDescent="0.3">
      <c r="A6" s="141"/>
      <c r="B6" s="195"/>
      <c r="C6" s="214"/>
      <c r="D6" s="214"/>
      <c r="E6" s="214"/>
      <c r="F6" s="214"/>
      <c r="G6" s="214"/>
      <c r="H6" s="214"/>
      <c r="I6" s="214"/>
      <c r="J6" s="214"/>
      <c r="K6" s="214"/>
      <c r="L6" s="157"/>
      <c r="M6" s="169" t="s">
        <v>45</v>
      </c>
      <c r="N6" s="165"/>
      <c r="O6" s="166" t="s">
        <v>205</v>
      </c>
      <c r="P6" s="167"/>
      <c r="Q6" s="168"/>
      <c r="R6" s="168"/>
      <c r="S6" s="168"/>
      <c r="T6" s="168"/>
      <c r="U6" s="196"/>
      <c r="W6" s="120" t="str">
        <f>IF($AB$6=1,"-","Lap Splice Length (상부)")</f>
        <v>-</v>
      </c>
      <c r="X6" s="160" t="str">
        <f>IF($AB$6=1,"-","LS1")</f>
        <v>-</v>
      </c>
      <c r="Y6" s="119">
        <v>760</v>
      </c>
      <c r="Z6" s="142"/>
      <c r="AB6" s="205">
        <v>1</v>
      </c>
    </row>
    <row r="7" spans="1:28" ht="17.25" customHeight="1" thickBot="1" x14ac:dyDescent="0.35">
      <c r="A7" s="141"/>
      <c r="B7" s="197"/>
      <c r="C7" s="231"/>
      <c r="D7" s="231"/>
      <c r="E7" s="231"/>
      <c r="F7" s="231"/>
      <c r="G7" s="231"/>
      <c r="H7" s="231"/>
      <c r="I7" s="231"/>
      <c r="J7" s="231"/>
      <c r="K7" s="231"/>
      <c r="L7" s="198"/>
      <c r="M7" s="84"/>
      <c r="N7" s="84"/>
      <c r="O7" s="84"/>
      <c r="P7" s="84"/>
      <c r="Q7" s="84"/>
      <c r="R7" s="84"/>
      <c r="S7" s="84"/>
      <c r="T7" s="84"/>
      <c r="U7" s="199"/>
      <c r="W7" s="120" t="s">
        <v>261</v>
      </c>
      <c r="X7" s="160" t="s">
        <v>262</v>
      </c>
      <c r="Y7" s="119">
        <v>460</v>
      </c>
      <c r="Z7" s="142"/>
      <c r="AB7" s="205" t="b">
        <v>0</v>
      </c>
    </row>
    <row r="8" spans="1:28" ht="18" customHeight="1" thickBot="1" x14ac:dyDescent="0.35">
      <c r="A8" s="141"/>
      <c r="B8" s="177"/>
      <c r="C8" s="172"/>
      <c r="D8" s="172"/>
      <c r="E8" s="172"/>
      <c r="F8" s="221" t="s">
        <v>207</v>
      </c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172"/>
      <c r="R8" s="172"/>
      <c r="S8" s="172"/>
      <c r="T8" s="172"/>
      <c r="U8" s="178"/>
      <c r="W8" s="71" t="s">
        <v>28</v>
      </c>
      <c r="X8" s="89" t="s">
        <v>201</v>
      </c>
      <c r="Y8" s="164">
        <v>500</v>
      </c>
      <c r="Z8" s="142"/>
      <c r="AB8" s="204"/>
    </row>
    <row r="9" spans="1:28" ht="16.5" customHeight="1" x14ac:dyDescent="0.3">
      <c r="A9" s="141"/>
      <c r="B9" s="170"/>
      <c r="C9" s="171"/>
      <c r="D9" s="171"/>
      <c r="E9" s="171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179"/>
      <c r="R9" s="180" t="s">
        <v>169</v>
      </c>
      <c r="S9" s="181"/>
      <c r="T9" s="182"/>
      <c r="U9" s="173"/>
      <c r="W9" s="110"/>
      <c r="X9" s="110"/>
      <c r="Y9" s="110"/>
      <c r="Z9" s="142"/>
      <c r="AB9" s="204"/>
    </row>
    <row r="10" spans="1:28" ht="17.25" customHeight="1" thickBot="1" x14ac:dyDescent="0.35">
      <c r="A10" s="141"/>
      <c r="B10" s="170"/>
      <c r="C10" s="171"/>
      <c r="D10" s="171"/>
      <c r="E10" s="171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183"/>
      <c r="R10" s="184" t="s">
        <v>170</v>
      </c>
      <c r="S10" s="185"/>
      <c r="T10" s="186"/>
      <c r="U10" s="173"/>
      <c r="Z10" s="142"/>
      <c r="AB10" s="204"/>
    </row>
    <row r="11" spans="1:28" ht="17.25" customHeight="1" thickBot="1" x14ac:dyDescent="0.35">
      <c r="A11" s="141"/>
      <c r="B11" s="174"/>
      <c r="C11" s="175"/>
      <c r="D11" s="175"/>
      <c r="E11" s="175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175"/>
      <c r="R11" s="175"/>
      <c r="S11" s="175"/>
      <c r="T11" s="175"/>
      <c r="U11" s="176"/>
      <c r="Z11" s="142"/>
      <c r="AB11" s="204"/>
    </row>
    <row r="12" spans="1:28" ht="17.25" customHeight="1" x14ac:dyDescent="0.3">
      <c r="A12" s="141"/>
      <c r="B12" s="73"/>
      <c r="C12" s="69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4"/>
      <c r="Z12" s="142"/>
      <c r="AB12" s="51"/>
    </row>
    <row r="13" spans="1:28" x14ac:dyDescent="0.3">
      <c r="A13" s="141"/>
      <c r="B13" s="73"/>
      <c r="C13" s="69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4"/>
      <c r="Z13" s="142"/>
      <c r="AB13" s="51"/>
    </row>
    <row r="14" spans="1:28" x14ac:dyDescent="0.3">
      <c r="A14" s="141"/>
      <c r="B14" s="73"/>
      <c r="C14" s="69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4"/>
      <c r="Z14" s="142"/>
      <c r="AB14" s="51"/>
    </row>
    <row r="15" spans="1:28" ht="17.25" thickBot="1" x14ac:dyDescent="0.35">
      <c r="A15" s="141"/>
      <c r="B15" s="73"/>
      <c r="C15" s="69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4"/>
      <c r="Z15" s="142"/>
      <c r="AB15" s="51"/>
    </row>
    <row r="16" spans="1:28" ht="17.25" thickBot="1" x14ac:dyDescent="0.35">
      <c r="A16" s="141"/>
      <c r="B16" s="73"/>
      <c r="C16" s="69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4"/>
      <c r="W16" s="217" t="s">
        <v>29</v>
      </c>
      <c r="X16" s="218"/>
      <c r="Y16" s="219"/>
      <c r="Z16" s="142"/>
      <c r="AB16" s="51"/>
    </row>
    <row r="17" spans="1:33" ht="18" thickTop="1" thickBot="1" x14ac:dyDescent="0.35">
      <c r="A17" s="141"/>
      <c r="B17" s="73"/>
      <c r="C17" s="69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4"/>
      <c r="W17" s="123" t="s">
        <v>111</v>
      </c>
      <c r="X17" s="123" t="s">
        <v>198</v>
      </c>
      <c r="Y17" s="124" t="s">
        <v>256</v>
      </c>
      <c r="Z17" s="142"/>
      <c r="AB17" s="51"/>
      <c r="AD17" s="4"/>
    </row>
    <row r="18" spans="1:33" x14ac:dyDescent="0.3">
      <c r="A18" s="141"/>
      <c r="B18" s="73"/>
      <c r="C18" s="69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4"/>
      <c r="W18" s="128" t="s">
        <v>162</v>
      </c>
      <c r="X18" s="160" t="s">
        <v>199</v>
      </c>
      <c r="Y18" s="119">
        <v>200</v>
      </c>
      <c r="Z18" s="142"/>
      <c r="AB18" s="51"/>
      <c r="AD18" s="4"/>
    </row>
    <row r="19" spans="1:33" x14ac:dyDescent="0.3">
      <c r="A19" s="141"/>
      <c r="B19" s="73"/>
      <c r="C19" s="69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4"/>
      <c r="W19" s="128" t="s">
        <v>163</v>
      </c>
      <c r="X19" s="160" t="s">
        <v>200</v>
      </c>
      <c r="Y19" s="119">
        <v>200</v>
      </c>
      <c r="Z19" s="142"/>
      <c r="AB19" s="51"/>
      <c r="AD19" s="4"/>
    </row>
    <row r="20" spans="1:33" x14ac:dyDescent="0.3">
      <c r="A20" s="141"/>
      <c r="B20" s="73"/>
      <c r="C20" s="69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4"/>
      <c r="W20" s="128" t="s">
        <v>73</v>
      </c>
      <c r="X20" s="160" t="s">
        <v>78</v>
      </c>
      <c r="Y20" s="119">
        <v>1090</v>
      </c>
      <c r="Z20" s="142"/>
      <c r="AB20" s="51"/>
    </row>
    <row r="21" spans="1:33" x14ac:dyDescent="0.3">
      <c r="A21" s="141"/>
      <c r="B21" s="73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4"/>
      <c r="W21" s="128" t="s">
        <v>74</v>
      </c>
      <c r="X21" s="160" t="s">
        <v>79</v>
      </c>
      <c r="Y21" s="119">
        <v>1530</v>
      </c>
      <c r="Z21" s="142"/>
      <c r="AB21" s="51"/>
    </row>
    <row r="22" spans="1:33" x14ac:dyDescent="0.3">
      <c r="A22" s="141"/>
      <c r="B22" s="73"/>
      <c r="C22" s="69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4"/>
      <c r="W22" s="128" t="str">
        <f>IF($AB$6=1,"-","Top Length1")</f>
        <v>-</v>
      </c>
      <c r="X22" s="160" t="str">
        <f>IF($AB$6=1,"-","TL1")</f>
        <v>-</v>
      </c>
      <c r="Y22" s="119">
        <v>1000</v>
      </c>
      <c r="Z22" s="142"/>
      <c r="AB22" s="51"/>
    </row>
    <row r="23" spans="1:33" ht="17.25" thickBot="1" x14ac:dyDescent="0.35">
      <c r="A23" s="141"/>
      <c r="B23" s="73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4"/>
      <c r="W23" s="129" t="str">
        <f>IF($AB$6=1,"-","Bottom Length1")</f>
        <v>-</v>
      </c>
      <c r="X23" s="89" t="str">
        <f>IF($AB$6=1,"-","BL1")</f>
        <v>-</v>
      </c>
      <c r="Y23" s="125">
        <v>1000</v>
      </c>
      <c r="Z23" s="142"/>
      <c r="AB23" s="51"/>
    </row>
    <row r="24" spans="1:33" ht="17.25" thickBot="1" x14ac:dyDescent="0.35">
      <c r="A24" s="141"/>
      <c r="B24" s="73"/>
      <c r="C24" s="69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4"/>
      <c r="W24" s="110"/>
      <c r="X24" s="110"/>
      <c r="Y24" s="110"/>
      <c r="Z24" s="142"/>
      <c r="AB24" s="51"/>
    </row>
    <row r="25" spans="1:33" ht="17.25" thickBot="1" x14ac:dyDescent="0.35">
      <c r="A25" s="141"/>
      <c r="B25" s="73"/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4"/>
      <c r="W25" s="85" t="s">
        <v>27</v>
      </c>
      <c r="X25" s="85" t="s">
        <v>31</v>
      </c>
      <c r="Y25" s="72"/>
      <c r="Z25" s="142"/>
      <c r="AB25" s="51"/>
    </row>
    <row r="26" spans="1:33" x14ac:dyDescent="0.3">
      <c r="A26" s="141"/>
      <c r="B26" s="73"/>
      <c r="C26" s="69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4"/>
      <c r="W26" s="130" t="str">
        <f>IF($AB$6=1,"T1","T1-1")</f>
        <v>T1</v>
      </c>
      <c r="X26" s="131">
        <v>19</v>
      </c>
      <c r="Y26" s="130"/>
      <c r="Z26" s="142"/>
      <c r="AB26" s="51"/>
      <c r="AG26" s="4"/>
    </row>
    <row r="27" spans="1:33" x14ac:dyDescent="0.3">
      <c r="A27" s="141"/>
      <c r="B27" s="73"/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4"/>
      <c r="W27" s="120" t="str">
        <f>IF($AB$6=1,"-","T1-2")</f>
        <v>-</v>
      </c>
      <c r="X27" s="127" t="str">
        <f>IF($AB$6=1,"-",X26)</f>
        <v>-</v>
      </c>
      <c r="Y27" s="120"/>
      <c r="Z27" s="142"/>
      <c r="AB27" s="51"/>
    </row>
    <row r="28" spans="1:33" x14ac:dyDescent="0.3">
      <c r="A28" s="141"/>
      <c r="B28" s="73"/>
      <c r="C28" s="69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4"/>
      <c r="W28" s="120" t="s">
        <v>15</v>
      </c>
      <c r="X28" s="126">
        <v>19</v>
      </c>
      <c r="Y28" s="120"/>
      <c r="Z28" s="142"/>
      <c r="AB28" s="51"/>
    </row>
    <row r="29" spans="1:33" x14ac:dyDescent="0.3">
      <c r="A29" s="141"/>
      <c r="B29" s="73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4"/>
      <c r="W29" s="120" t="s">
        <v>17</v>
      </c>
      <c r="X29" s="126">
        <v>16</v>
      </c>
      <c r="Y29" s="120"/>
      <c r="Z29" s="142"/>
      <c r="AB29" s="51"/>
    </row>
    <row r="30" spans="1:33" x14ac:dyDescent="0.3">
      <c r="A30" s="141"/>
      <c r="B30" s="73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4"/>
      <c r="W30" s="120" t="str">
        <f>IF($AB$6=1,"B2","B2-1")</f>
        <v>B2</v>
      </c>
      <c r="X30" s="126">
        <v>19</v>
      </c>
      <c r="Y30" s="120"/>
      <c r="Z30" s="142"/>
      <c r="AB30" s="51"/>
    </row>
    <row r="31" spans="1:33" x14ac:dyDescent="0.3">
      <c r="A31" s="141"/>
      <c r="B31" s="73"/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4"/>
      <c r="W31" s="120" t="str">
        <f>IF($AB$6=1,"-","B2-2")</f>
        <v>-</v>
      </c>
      <c r="X31" s="127" t="str">
        <f>IF($AB$6=1,"-",X30)</f>
        <v>-</v>
      </c>
      <c r="Y31" s="120"/>
      <c r="Z31" s="142"/>
    </row>
    <row r="32" spans="1:33" x14ac:dyDescent="0.3">
      <c r="A32" s="141"/>
      <c r="B32" s="73"/>
      <c r="C32" s="69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4"/>
      <c r="W32" s="120" t="s">
        <v>18</v>
      </c>
      <c r="X32" s="126">
        <v>19</v>
      </c>
      <c r="Y32" s="120"/>
      <c r="Z32" s="142"/>
    </row>
    <row r="33" spans="1:26" ht="17.25" thickBot="1" x14ac:dyDescent="0.35">
      <c r="A33" s="141"/>
      <c r="B33" s="75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4"/>
      <c r="W33" s="71" t="s">
        <v>19</v>
      </c>
      <c r="X33" s="132">
        <v>19</v>
      </c>
      <c r="Y33" s="71"/>
      <c r="Z33" s="142"/>
    </row>
    <row r="34" spans="1:26" ht="17.25" thickBot="1" x14ac:dyDescent="0.35">
      <c r="A34" s="141"/>
      <c r="B34" s="75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4"/>
      <c r="W34" s="158"/>
      <c r="X34" s="158"/>
      <c r="Y34" s="158"/>
      <c r="Z34" s="142"/>
    </row>
    <row r="35" spans="1:26" ht="17.25" thickBot="1" x14ac:dyDescent="0.35">
      <c r="A35" s="141"/>
      <c r="B35" s="75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4"/>
      <c r="W35" s="217" t="s">
        <v>211</v>
      </c>
      <c r="X35" s="218"/>
      <c r="Y35" s="219"/>
      <c r="Z35" s="142"/>
    </row>
    <row r="36" spans="1:26" ht="17.25" thickTop="1" x14ac:dyDescent="0.3">
      <c r="A36" s="141"/>
      <c r="B36" s="75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4"/>
      <c r="W36" s="70"/>
      <c r="X36" s="70"/>
      <c r="Y36" s="70"/>
      <c r="Z36" s="142"/>
    </row>
    <row r="37" spans="1:26" x14ac:dyDescent="0.3">
      <c r="A37" s="141"/>
      <c r="B37" s="75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4"/>
      <c r="W37" s="70"/>
      <c r="X37" s="70"/>
      <c r="Y37" s="70"/>
      <c r="Z37" s="142"/>
    </row>
    <row r="38" spans="1:26" x14ac:dyDescent="0.3">
      <c r="A38" s="141"/>
      <c r="B38" s="75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4"/>
      <c r="W38" s="70"/>
      <c r="X38" s="70"/>
      <c r="Y38" s="70"/>
      <c r="Z38" s="142"/>
    </row>
    <row r="39" spans="1:26" x14ac:dyDescent="0.3">
      <c r="A39" s="141"/>
      <c r="B39" s="75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4"/>
      <c r="W39" s="70"/>
      <c r="X39" s="70"/>
      <c r="Y39" s="70"/>
      <c r="Z39" s="142"/>
    </row>
    <row r="40" spans="1:26" ht="17.25" thickBot="1" x14ac:dyDescent="0.35">
      <c r="A40" s="143"/>
      <c r="B40" s="75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4"/>
      <c r="W40" s="70"/>
      <c r="X40" s="70"/>
      <c r="Y40" s="70"/>
      <c r="Z40" s="142"/>
    </row>
    <row r="41" spans="1:26" ht="17.25" thickBot="1" x14ac:dyDescent="0.35">
      <c r="A41" s="143"/>
      <c r="B41" s="75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4"/>
      <c r="W41" s="85" t="s">
        <v>27</v>
      </c>
      <c r="X41" s="85" t="s">
        <v>31</v>
      </c>
      <c r="Y41" s="85" t="s">
        <v>257</v>
      </c>
      <c r="Z41" s="142"/>
    </row>
    <row r="42" spans="1:26" x14ac:dyDescent="0.3">
      <c r="A42" s="143"/>
      <c r="B42" s="75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4"/>
      <c r="W42" s="130" t="s">
        <v>20</v>
      </c>
      <c r="X42" s="131">
        <v>19</v>
      </c>
      <c r="Y42" s="133">
        <v>300</v>
      </c>
      <c r="Z42" s="142"/>
    </row>
    <row r="43" spans="1:26" x14ac:dyDescent="0.3">
      <c r="A43" s="143"/>
      <c r="B43" s="75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4"/>
      <c r="W43" s="120" t="s">
        <v>21</v>
      </c>
      <c r="X43" s="126">
        <v>22</v>
      </c>
      <c r="Y43" s="119">
        <v>300</v>
      </c>
      <c r="Z43" s="142"/>
    </row>
    <row r="44" spans="1:26" x14ac:dyDescent="0.3">
      <c r="A44" s="143"/>
      <c r="B44" s="75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4"/>
      <c r="W44" s="121" t="s">
        <v>3</v>
      </c>
      <c r="X44" s="190">
        <v>19</v>
      </c>
      <c r="Y44" s="122">
        <v>100</v>
      </c>
      <c r="Z44" s="142"/>
    </row>
    <row r="45" spans="1:26" ht="17.25" thickBot="1" x14ac:dyDescent="0.35">
      <c r="A45" s="143"/>
      <c r="B45" s="75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4"/>
      <c r="W45" s="187" t="s">
        <v>4</v>
      </c>
      <c r="X45" s="188">
        <v>19</v>
      </c>
      <c r="Y45" s="189">
        <v>100</v>
      </c>
      <c r="Z45" s="142"/>
    </row>
    <row r="46" spans="1:26" ht="20.25" x14ac:dyDescent="0.3">
      <c r="A46" s="143"/>
      <c r="B46" s="75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136"/>
      <c r="O46" s="136"/>
      <c r="P46" s="136"/>
      <c r="Q46" s="70"/>
      <c r="R46" s="70"/>
      <c r="S46" s="70"/>
      <c r="T46" s="70"/>
      <c r="U46" s="74"/>
      <c r="Z46" s="142"/>
    </row>
    <row r="47" spans="1:26" ht="16.5" customHeight="1" x14ac:dyDescent="0.3">
      <c r="A47" s="143"/>
      <c r="B47" s="75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136" t="s">
        <v>202</v>
      </c>
      <c r="O47" s="136"/>
      <c r="P47" s="136"/>
      <c r="Q47" s="70"/>
      <c r="R47" s="70"/>
      <c r="S47" s="70"/>
      <c r="T47" s="70"/>
      <c r="U47" s="74"/>
      <c r="Z47" s="142"/>
    </row>
    <row r="48" spans="1:26" ht="17.25" thickBot="1" x14ac:dyDescent="0.35">
      <c r="A48" s="143"/>
      <c r="B48" s="76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8"/>
      <c r="Z48" s="142"/>
    </row>
    <row r="49" spans="1:26" ht="17.25" thickBot="1" x14ac:dyDescent="0.35">
      <c r="A49" s="143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Z49" s="142"/>
    </row>
    <row r="50" spans="1:26" ht="17.25" customHeight="1" thickBot="1" x14ac:dyDescent="0.35">
      <c r="A50" s="143"/>
      <c r="B50" s="177"/>
      <c r="C50" s="172"/>
      <c r="D50" s="172"/>
      <c r="E50" s="172"/>
      <c r="F50" s="172"/>
      <c r="G50" s="172"/>
      <c r="H50" s="221" t="s">
        <v>210</v>
      </c>
      <c r="I50" s="221"/>
      <c r="J50" s="221"/>
      <c r="K50" s="221"/>
      <c r="L50" s="221"/>
      <c r="M50" s="221"/>
      <c r="N50" s="221"/>
      <c r="O50" s="172"/>
      <c r="P50" s="172"/>
      <c r="Q50" s="172"/>
      <c r="R50" s="172"/>
      <c r="S50" s="172"/>
      <c r="T50" s="172"/>
      <c r="U50" s="178"/>
      <c r="Z50" s="142"/>
    </row>
    <row r="51" spans="1:26" ht="17.25" customHeight="1" x14ac:dyDescent="0.3">
      <c r="A51" s="143"/>
      <c r="B51" s="170"/>
      <c r="C51" s="171"/>
      <c r="D51" s="171"/>
      <c r="E51" s="171"/>
      <c r="F51" s="171"/>
      <c r="G51" s="171"/>
      <c r="H51" s="222"/>
      <c r="I51" s="222"/>
      <c r="J51" s="222"/>
      <c r="K51" s="222"/>
      <c r="L51" s="222"/>
      <c r="M51" s="222"/>
      <c r="N51" s="222"/>
      <c r="O51" s="171"/>
      <c r="P51" s="224" t="s">
        <v>209</v>
      </c>
      <c r="Q51" s="225"/>
      <c r="R51" s="225"/>
      <c r="S51" s="225"/>
      <c r="T51" s="226"/>
      <c r="U51" s="173"/>
      <c r="Z51" s="142"/>
    </row>
    <row r="52" spans="1:26" ht="17.25" customHeight="1" thickBot="1" x14ac:dyDescent="0.35">
      <c r="A52" s="143"/>
      <c r="B52" s="170"/>
      <c r="C52" s="171"/>
      <c r="D52" s="171"/>
      <c r="E52" s="171"/>
      <c r="F52" s="171"/>
      <c r="G52" s="171"/>
      <c r="H52" s="222"/>
      <c r="I52" s="222"/>
      <c r="J52" s="222"/>
      <c r="K52" s="222"/>
      <c r="L52" s="222"/>
      <c r="M52" s="222"/>
      <c r="N52" s="222"/>
      <c r="O52" s="171"/>
      <c r="P52" s="227"/>
      <c r="Q52" s="228"/>
      <c r="R52" s="228"/>
      <c r="S52" s="228"/>
      <c r="T52" s="229"/>
      <c r="U52" s="173"/>
      <c r="Z52" s="142"/>
    </row>
    <row r="53" spans="1:26" ht="18" customHeight="1" thickBot="1" x14ac:dyDescent="0.35">
      <c r="A53" s="143"/>
      <c r="B53" s="174"/>
      <c r="C53" s="175"/>
      <c r="D53" s="175"/>
      <c r="E53" s="175"/>
      <c r="F53" s="175"/>
      <c r="G53" s="175"/>
      <c r="H53" s="223"/>
      <c r="I53" s="223"/>
      <c r="J53" s="223"/>
      <c r="K53" s="223"/>
      <c r="L53" s="223"/>
      <c r="M53" s="223"/>
      <c r="N53" s="223"/>
      <c r="O53" s="175"/>
      <c r="P53" s="175"/>
      <c r="Q53" s="175"/>
      <c r="R53" s="175"/>
      <c r="S53" s="175"/>
      <c r="T53" s="175"/>
      <c r="U53" s="176"/>
      <c r="Z53" s="142"/>
    </row>
    <row r="54" spans="1:26" ht="17.25" customHeight="1" x14ac:dyDescent="0.3">
      <c r="A54" s="143"/>
      <c r="B54" s="75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4"/>
      <c r="Z54" s="142"/>
    </row>
    <row r="55" spans="1:26" x14ac:dyDescent="0.3">
      <c r="A55" s="143"/>
      <c r="B55" s="75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4"/>
      <c r="Z55" s="142"/>
    </row>
    <row r="56" spans="1:26" x14ac:dyDescent="0.3">
      <c r="A56" s="143"/>
      <c r="B56" s="75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4"/>
      <c r="Z56" s="142"/>
    </row>
    <row r="57" spans="1:26" ht="17.25" thickBot="1" x14ac:dyDescent="0.35">
      <c r="A57" s="143"/>
      <c r="B57" s="75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4"/>
      <c r="Z57" s="142"/>
    </row>
    <row r="58" spans="1:26" ht="17.25" thickBot="1" x14ac:dyDescent="0.35">
      <c r="A58" s="143"/>
      <c r="B58" s="75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4"/>
      <c r="W58" s="217" t="s">
        <v>30</v>
      </c>
      <c r="X58" s="218"/>
      <c r="Y58" s="219"/>
      <c r="Z58" s="142"/>
    </row>
    <row r="59" spans="1:26" ht="18" thickTop="1" thickBot="1" x14ac:dyDescent="0.35">
      <c r="A59" s="143"/>
      <c r="B59" s="75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4"/>
      <c r="W59" s="118" t="s">
        <v>111</v>
      </c>
      <c r="X59" s="118" t="s">
        <v>198</v>
      </c>
      <c r="Y59" s="124" t="s">
        <v>256</v>
      </c>
      <c r="Z59" s="142"/>
    </row>
    <row r="60" spans="1:26" x14ac:dyDescent="0.3">
      <c r="A60" s="143"/>
      <c r="B60" s="75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4"/>
      <c r="W60" s="130" t="str">
        <f>_xlfn.CONCAT($W$70,"L",ROW(A1))</f>
        <v>T3L1</v>
      </c>
      <c r="X60" s="130" t="s">
        <v>80</v>
      </c>
      <c r="Y60" s="133">
        <v>1250</v>
      </c>
      <c r="Z60" s="142"/>
    </row>
    <row r="61" spans="1:26" x14ac:dyDescent="0.3">
      <c r="A61" s="143"/>
      <c r="B61" s="75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4"/>
      <c r="W61" s="120" t="str">
        <f>_xlfn.CONCAT($W$70,"L",ROW(A2))</f>
        <v>T3L2</v>
      </c>
      <c r="X61" s="120" t="s">
        <v>81</v>
      </c>
      <c r="Y61" s="127">
        <f>Y18</f>
        <v>200</v>
      </c>
      <c r="Z61" s="142"/>
    </row>
    <row r="62" spans="1:26" x14ac:dyDescent="0.3">
      <c r="A62" s="143"/>
      <c r="B62" s="75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4"/>
      <c r="W62" s="120" t="str">
        <f>_xlfn.CONCAT($W$70,"L",ROW(A3))</f>
        <v>T3L3</v>
      </c>
      <c r="X62" s="120" t="s">
        <v>82</v>
      </c>
      <c r="Y62" s="127">
        <f>Y61</f>
        <v>200</v>
      </c>
      <c r="Z62" s="142"/>
    </row>
    <row r="63" spans="1:26" x14ac:dyDescent="0.3">
      <c r="A63" s="143"/>
      <c r="B63" s="75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4"/>
      <c r="W63" s="120" t="str">
        <f>_xlfn.CONCAT($W$70,"L",ROW(A4))</f>
        <v>T3L4</v>
      </c>
      <c r="X63" s="120" t="s">
        <v>83</v>
      </c>
      <c r="Y63" s="119">
        <v>1300</v>
      </c>
      <c r="Z63" s="142"/>
    </row>
    <row r="64" spans="1:26" x14ac:dyDescent="0.3">
      <c r="A64" s="143"/>
      <c r="B64" s="75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4"/>
      <c r="W64" s="120" t="str">
        <f>_xlfn.CONCAT($W$74,"L",ROW(A1))</f>
        <v>B4L1</v>
      </c>
      <c r="X64" s="120" t="s">
        <v>84</v>
      </c>
      <c r="Y64" s="119">
        <v>1250</v>
      </c>
      <c r="Z64" s="142"/>
    </row>
    <row r="65" spans="1:73" x14ac:dyDescent="0.3">
      <c r="A65" s="143"/>
      <c r="B65" s="75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4"/>
      <c r="W65" s="120" t="str">
        <f>_xlfn.CONCAT($W$74,"L",ROW(A2))</f>
        <v>B4L2</v>
      </c>
      <c r="X65" s="120" t="s">
        <v>85</v>
      </c>
      <c r="Y65" s="127">
        <f>Y19</f>
        <v>200</v>
      </c>
      <c r="Z65" s="142"/>
    </row>
    <row r="66" spans="1:73" x14ac:dyDescent="0.3">
      <c r="A66" s="143"/>
      <c r="B66" s="75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4"/>
      <c r="W66" s="120" t="str">
        <f>_xlfn.CONCAT($W$74,"L",ROW(A3))</f>
        <v>B4L3</v>
      </c>
      <c r="X66" s="120" t="s">
        <v>86</v>
      </c>
      <c r="Y66" s="127">
        <f>Y65</f>
        <v>200</v>
      </c>
      <c r="Z66" s="142"/>
    </row>
    <row r="67" spans="1:73" ht="17.25" thickBot="1" x14ac:dyDescent="0.35">
      <c r="A67" s="143"/>
      <c r="B67" s="75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4"/>
      <c r="W67" s="71" t="str">
        <f>_xlfn.CONCAT($W$74,"L",ROW(A4))</f>
        <v>B4L4</v>
      </c>
      <c r="X67" s="71" t="s">
        <v>87</v>
      </c>
      <c r="Y67" s="125">
        <v>1190</v>
      </c>
      <c r="Z67" s="142"/>
      <c r="BU67" s="1" t="s">
        <v>13</v>
      </c>
    </row>
    <row r="68" spans="1:73" ht="17.25" thickBot="1" x14ac:dyDescent="0.35">
      <c r="A68" s="143"/>
      <c r="B68" s="75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4"/>
      <c r="W68" s="110"/>
      <c r="X68" s="110"/>
      <c r="Y68" s="110"/>
      <c r="Z68" s="142"/>
    </row>
    <row r="69" spans="1:73" ht="17.25" thickBot="1" x14ac:dyDescent="0.35">
      <c r="A69" s="143"/>
      <c r="B69" s="75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4"/>
      <c r="W69" s="85" t="s">
        <v>27</v>
      </c>
      <c r="X69" s="85" t="s">
        <v>31</v>
      </c>
      <c r="Y69" s="72"/>
      <c r="Z69" s="142"/>
    </row>
    <row r="70" spans="1:73" x14ac:dyDescent="0.3">
      <c r="A70" s="143"/>
      <c r="B70" s="75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4"/>
      <c r="W70" s="130" t="s">
        <v>16</v>
      </c>
      <c r="X70" s="131">
        <v>13</v>
      </c>
      <c r="Y70" s="130"/>
      <c r="Z70" s="142"/>
    </row>
    <row r="71" spans="1:73" x14ac:dyDescent="0.3">
      <c r="A71" s="143"/>
      <c r="B71" s="75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4"/>
      <c r="W71" s="120" t="s">
        <v>22</v>
      </c>
      <c r="X71" s="126">
        <v>13</v>
      </c>
      <c r="Y71" s="120"/>
      <c r="Z71" s="142"/>
    </row>
    <row r="72" spans="1:73" x14ac:dyDescent="0.3">
      <c r="A72" s="143"/>
      <c r="B72" s="75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4"/>
      <c r="W72" s="120" t="s">
        <v>23</v>
      </c>
      <c r="X72" s="126">
        <v>16</v>
      </c>
      <c r="Y72" s="120"/>
      <c r="Z72" s="142"/>
    </row>
    <row r="73" spans="1:73" x14ac:dyDescent="0.3">
      <c r="A73" s="143"/>
      <c r="B73" s="75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4"/>
      <c r="W73" s="120" t="s">
        <v>24</v>
      </c>
      <c r="X73" s="126">
        <v>16</v>
      </c>
      <c r="Y73" s="120"/>
      <c r="Z73" s="142"/>
    </row>
    <row r="74" spans="1:73" x14ac:dyDescent="0.3">
      <c r="A74" s="143"/>
      <c r="B74" s="75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4"/>
      <c r="W74" s="120" t="s">
        <v>25</v>
      </c>
      <c r="X74" s="126">
        <v>13</v>
      </c>
      <c r="Y74" s="120"/>
      <c r="Z74" s="142"/>
    </row>
    <row r="75" spans="1:73" ht="17.25" thickBot="1" x14ac:dyDescent="0.35">
      <c r="A75" s="143"/>
      <c r="B75" s="75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4"/>
      <c r="W75" s="187" t="s">
        <v>26</v>
      </c>
      <c r="X75" s="188">
        <v>13</v>
      </c>
      <c r="Y75" s="187"/>
      <c r="Z75" s="142"/>
    </row>
    <row r="76" spans="1:73" x14ac:dyDescent="0.3">
      <c r="A76" s="143"/>
      <c r="B76" s="75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4"/>
      <c r="Z76" s="142"/>
    </row>
    <row r="77" spans="1:73" x14ac:dyDescent="0.3">
      <c r="A77" s="143"/>
      <c r="B77" s="75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4"/>
      <c r="W77" s="220"/>
      <c r="X77" s="220"/>
      <c r="Y77" s="134"/>
      <c r="Z77" s="144"/>
      <c r="AA77" s="135"/>
    </row>
    <row r="78" spans="1:73" x14ac:dyDescent="0.3">
      <c r="A78" s="143"/>
      <c r="B78" s="75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4"/>
      <c r="W78" s="135"/>
      <c r="X78" s="135"/>
      <c r="Y78" s="135"/>
      <c r="Z78" s="144"/>
      <c r="AA78" s="135"/>
    </row>
    <row r="79" spans="1:73" x14ac:dyDescent="0.3">
      <c r="A79" s="143"/>
      <c r="B79" s="75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4"/>
      <c r="W79" s="135"/>
      <c r="X79" s="135"/>
      <c r="Y79" s="135"/>
      <c r="Z79" s="144"/>
      <c r="AA79" s="135"/>
    </row>
    <row r="80" spans="1:73" x14ac:dyDescent="0.3">
      <c r="A80" s="143"/>
      <c r="B80" s="75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4"/>
      <c r="W80" s="135"/>
      <c r="X80" s="135"/>
      <c r="Y80" s="135"/>
      <c r="Z80" s="144"/>
      <c r="AA80" s="135"/>
    </row>
    <row r="81" spans="1:56" x14ac:dyDescent="0.3">
      <c r="A81" s="143"/>
      <c r="B81" s="75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4"/>
      <c r="W81" s="135"/>
      <c r="X81" s="135"/>
      <c r="Y81" s="135"/>
      <c r="Z81" s="144"/>
      <c r="AA81" s="135"/>
    </row>
    <row r="82" spans="1:56" x14ac:dyDescent="0.3">
      <c r="A82" s="143"/>
      <c r="B82" s="75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4"/>
      <c r="W82" s="135"/>
      <c r="X82" s="135"/>
      <c r="Y82" s="135"/>
      <c r="Z82" s="144"/>
      <c r="AA82" s="135"/>
    </row>
    <row r="83" spans="1:56" x14ac:dyDescent="0.3">
      <c r="A83" s="143"/>
      <c r="B83" s="75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4"/>
      <c r="W83" s="135"/>
      <c r="X83" s="135"/>
      <c r="Y83" s="135"/>
      <c r="Z83" s="142"/>
    </row>
    <row r="84" spans="1:56" x14ac:dyDescent="0.3">
      <c r="A84" s="143"/>
      <c r="B84" s="75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4"/>
      <c r="W84" s="4"/>
      <c r="Z84" s="142"/>
    </row>
    <row r="85" spans="1:56" x14ac:dyDescent="0.3">
      <c r="A85" s="143"/>
      <c r="B85" s="75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4"/>
      <c r="W85" s="4"/>
      <c r="Z85" s="142"/>
    </row>
    <row r="86" spans="1:56" x14ac:dyDescent="0.3">
      <c r="A86" s="143"/>
      <c r="B86" s="75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4"/>
      <c r="Z86" s="142"/>
    </row>
    <row r="87" spans="1:56" x14ac:dyDescent="0.3">
      <c r="A87" s="143"/>
      <c r="B87" s="75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4"/>
      <c r="Z87" s="142"/>
    </row>
    <row r="88" spans="1:56" x14ac:dyDescent="0.3">
      <c r="A88" s="143"/>
      <c r="B88" s="75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4"/>
      <c r="Z88" s="142"/>
    </row>
    <row r="89" spans="1:56" x14ac:dyDescent="0.3">
      <c r="A89" s="143"/>
      <c r="B89" s="75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4"/>
      <c r="Z89" s="142"/>
    </row>
    <row r="90" spans="1:56" ht="17.25" thickBot="1" x14ac:dyDescent="0.35">
      <c r="A90" s="143"/>
      <c r="B90" s="76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8"/>
      <c r="Z90" s="142"/>
    </row>
    <row r="91" spans="1:56" ht="17.25" thickBot="1" x14ac:dyDescent="0.35">
      <c r="A91" s="145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7"/>
      <c r="W91" s="147"/>
      <c r="X91" s="147"/>
      <c r="Y91" s="147"/>
      <c r="Z91" s="148"/>
    </row>
    <row r="92" spans="1:56" ht="17.25" thickTop="1" x14ac:dyDescent="0.3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</row>
    <row r="93" spans="1:56" x14ac:dyDescent="0.3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</row>
    <row r="94" spans="1:56" x14ac:dyDescent="0.3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</row>
    <row r="95" spans="1:56" x14ac:dyDescent="0.3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</row>
    <row r="96" spans="1:56" x14ac:dyDescent="0.3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BD96" s="1" t="s">
        <v>14</v>
      </c>
    </row>
    <row r="97" spans="1:21" x14ac:dyDescent="0.3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</row>
    <row r="98" spans="1:21" x14ac:dyDescent="0.3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</row>
    <row r="99" spans="1:21" x14ac:dyDescent="0.3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</row>
    <row r="100" spans="1:21" x14ac:dyDescent="0.3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</row>
    <row r="101" spans="1:21" x14ac:dyDescent="0.3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</row>
    <row r="102" spans="1:21" x14ac:dyDescent="0.3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</row>
    <row r="103" spans="1:21" x14ac:dyDescent="0.3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</row>
    <row r="104" spans="1:21" x14ac:dyDescent="0.3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</row>
    <row r="105" spans="1:21" x14ac:dyDescent="0.3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1:21" x14ac:dyDescent="0.3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1:21" x14ac:dyDescent="0.3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08" spans="1:21" x14ac:dyDescent="0.3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</row>
    <row r="109" spans="1:21" x14ac:dyDescent="0.3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</row>
    <row r="110" spans="1:21" x14ac:dyDescent="0.3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</row>
    <row r="111" spans="1:21" x14ac:dyDescent="0.3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</row>
    <row r="112" spans="1:21" x14ac:dyDescent="0.3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</row>
    <row r="113" spans="1:21" x14ac:dyDescent="0.3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</row>
    <row r="114" spans="1:21" x14ac:dyDescent="0.3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</row>
    <row r="115" spans="1:21" x14ac:dyDescent="0.3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</row>
    <row r="116" spans="1:21" x14ac:dyDescent="0.3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</row>
    <row r="117" spans="1:21" x14ac:dyDescent="0.3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</row>
    <row r="118" spans="1:21" x14ac:dyDescent="0.3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</row>
    <row r="119" spans="1:21" x14ac:dyDescent="0.3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</row>
    <row r="120" spans="1:21" x14ac:dyDescent="0.3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</row>
    <row r="121" spans="1:21" x14ac:dyDescent="0.3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</row>
    <row r="122" spans="1:21" x14ac:dyDescent="0.3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</row>
    <row r="123" spans="1:21" x14ac:dyDescent="0.3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</row>
    <row r="124" spans="1:21" x14ac:dyDescent="0.3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</row>
    <row r="125" spans="1:21" x14ac:dyDescent="0.3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</row>
    <row r="126" spans="1:21" x14ac:dyDescent="0.3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</row>
    <row r="127" spans="1:21" x14ac:dyDescent="0.3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</row>
    <row r="128" spans="1:21" x14ac:dyDescent="0.3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</row>
    <row r="129" spans="1:21" x14ac:dyDescent="0.3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</row>
    <row r="130" spans="1:21" x14ac:dyDescent="0.3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</row>
    <row r="131" spans="1:21" x14ac:dyDescent="0.3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</row>
    <row r="132" spans="1:21" x14ac:dyDescent="0.3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1:21" x14ac:dyDescent="0.3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</row>
    <row r="134" spans="1:21" x14ac:dyDescent="0.3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</row>
    <row r="135" spans="1:21" x14ac:dyDescent="0.3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  <row r="136" spans="1:21" x14ac:dyDescent="0.3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</row>
    <row r="137" spans="1:21" x14ac:dyDescent="0.3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</row>
    <row r="138" spans="1:21" x14ac:dyDescent="0.3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</row>
    <row r="139" spans="1:21" x14ac:dyDescent="0.3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</row>
    <row r="140" spans="1:21" x14ac:dyDescent="0.3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</row>
    <row r="141" spans="1:21" x14ac:dyDescent="0.3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</row>
    <row r="142" spans="1:21" x14ac:dyDescent="0.3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</row>
    <row r="143" spans="1:21" x14ac:dyDescent="0.3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</row>
  </sheetData>
  <sheetProtection algorithmName="SHA-512" hashValue="Yf3C+xwMrzi/cZtCI19NiKc38LuVrMKcKoTnWyz3FyvlswFkp+iBHI+RoLNHPQcWKSLFrJWBbEklujmDD2G7eA==" saltValue="vfrlbxHwAsJF3RnGQOERAA==" spinCount="100000" sheet="1" objects="1" scenarios="1" selectLockedCells="1"/>
  <mergeCells count="9">
    <mergeCell ref="W2:Y2"/>
    <mergeCell ref="W77:X77"/>
    <mergeCell ref="F8:P11"/>
    <mergeCell ref="H50:N53"/>
    <mergeCell ref="P51:T52"/>
    <mergeCell ref="W35:Y35"/>
    <mergeCell ref="W16:Y16"/>
    <mergeCell ref="W58:Y58"/>
    <mergeCell ref="C2:K7"/>
  </mergeCells>
  <phoneticPr fontId="3" type="noConversion"/>
  <conditionalFormatting sqref="Y6 Y22 Y23">
    <cfRule type="expression" dxfId="0" priority="1">
      <formula>$X$6="-"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Option Button 23">
              <controlPr locked="0" defaultSize="0" autoFill="0" autoLine="0" autoPict="0">
                <anchor moveWithCells="1">
                  <from>
                    <xdr:col>16</xdr:col>
                    <xdr:colOff>161925</xdr:colOff>
                    <xdr:row>7</xdr:row>
                    <xdr:rowOff>180975</xdr:rowOff>
                  </from>
                  <to>
                    <xdr:col>19</xdr:col>
                    <xdr:colOff>276225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5" name="Option Button 31">
              <controlPr locked="0" defaultSize="0" autoFill="0" autoLine="0" autoPict="0">
                <anchor moveWithCells="1">
                  <from>
                    <xdr:col>16</xdr:col>
                    <xdr:colOff>161925</xdr:colOff>
                    <xdr:row>8</xdr:row>
                    <xdr:rowOff>180975</xdr:rowOff>
                  </from>
                  <to>
                    <xdr:col>19</xdr:col>
                    <xdr:colOff>276225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" name="Check Box 77">
              <controlPr locked="0" defaultSize="0" autoFill="0" autoLine="0" autoPict="0">
                <anchor moveWithCells="1">
                  <from>
                    <xdr:col>15</xdr:col>
                    <xdr:colOff>47625</xdr:colOff>
                    <xdr:row>50</xdr:row>
                    <xdr:rowOff>9525</xdr:rowOff>
                  </from>
                  <to>
                    <xdr:col>19</xdr:col>
                    <xdr:colOff>419100</xdr:colOff>
                    <xdr:row>51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DB4417-F195-43B8-80F3-D9A66A975FE7}">
          <x14:formula1>
            <xm:f>Sheet1!$L$4:$L$21</xm:f>
          </x14:formula1>
          <xm:sqref>X26 X28:X30 X32:X33 X42:X45 X70:X75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F7B37-971A-4BC5-83CA-C04595A0FC56}">
  <sheetPr codeName="Sheet3"/>
  <dimension ref="A1:BU148"/>
  <sheetViews>
    <sheetView showGridLines="0" zoomScale="90" zoomScaleNormal="90" workbookViewId="0">
      <selection activeCell="Y13" sqref="Y13"/>
    </sheetView>
  </sheetViews>
  <sheetFormatPr defaultColWidth="9" defaultRowHeight="16.5" x14ac:dyDescent="0.3"/>
  <cols>
    <col min="1" max="1" width="4.75" style="1" customWidth="1"/>
    <col min="2" max="20" width="5.75" style="1" customWidth="1"/>
    <col min="21" max="21" width="2.875" style="1" customWidth="1"/>
    <col min="22" max="22" width="2.5" style="1" customWidth="1"/>
    <col min="23" max="23" width="21.875" style="1" customWidth="1"/>
    <col min="24" max="24" width="10.25" style="1" customWidth="1"/>
    <col min="25" max="25" width="12.125" style="19" customWidth="1"/>
    <col min="26" max="26" width="2.5" style="1" customWidth="1"/>
    <col min="27" max="27" width="5.75" style="1" customWidth="1"/>
    <col min="28" max="28" width="5.75" style="1" hidden="1" customWidth="1"/>
    <col min="29" max="32" width="5.75" style="1" customWidth="1"/>
    <col min="33" max="16384" width="9" style="1"/>
  </cols>
  <sheetData>
    <row r="1" spans="1:28" ht="28.5" customHeight="1" thickTop="1" thickBot="1" x14ac:dyDescent="0.35">
      <c r="A1" s="137"/>
      <c r="B1" s="138"/>
      <c r="C1" s="138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54"/>
      <c r="Z1" s="140"/>
    </row>
    <row r="2" spans="1:28" ht="16.5" customHeight="1" x14ac:dyDescent="0.3">
      <c r="A2" s="141"/>
      <c r="B2" s="202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81"/>
      <c r="N2" s="81"/>
      <c r="O2" s="81"/>
      <c r="P2" s="81"/>
      <c r="Q2" s="81"/>
      <c r="R2" s="81"/>
      <c r="S2" s="81"/>
      <c r="T2" s="81"/>
      <c r="U2" s="82"/>
      <c r="Z2" s="142"/>
      <c r="AB2" s="206" t="s">
        <v>40</v>
      </c>
    </row>
    <row r="3" spans="1:28" ht="17.25" customHeight="1" x14ac:dyDescent="0.3">
      <c r="A3" s="141"/>
      <c r="B3" s="195"/>
      <c r="C3" s="214" t="s">
        <v>212</v>
      </c>
      <c r="D3" s="214"/>
      <c r="E3" s="214"/>
      <c r="F3" s="214"/>
      <c r="G3" s="214"/>
      <c r="H3" s="214"/>
      <c r="I3" s="214"/>
      <c r="J3" s="214"/>
      <c r="K3" s="214"/>
      <c r="L3" s="157"/>
      <c r="M3" s="90" t="s">
        <v>48</v>
      </c>
      <c r="N3" s="91"/>
      <c r="O3" s="92" t="s">
        <v>49</v>
      </c>
      <c r="P3" s="91"/>
      <c r="Q3" s="93"/>
      <c r="R3" s="93"/>
      <c r="S3" s="93"/>
      <c r="T3" s="93"/>
      <c r="U3" s="96"/>
      <c r="Z3" s="142"/>
    </row>
    <row r="4" spans="1:28" ht="17.25" customHeight="1" x14ac:dyDescent="0.3">
      <c r="A4" s="141"/>
      <c r="B4" s="195"/>
      <c r="C4" s="214"/>
      <c r="D4" s="214"/>
      <c r="E4" s="214"/>
      <c r="F4" s="214"/>
      <c r="G4" s="214"/>
      <c r="H4" s="214"/>
      <c r="I4" s="214"/>
      <c r="J4" s="214"/>
      <c r="K4" s="214"/>
      <c r="L4" s="157"/>
      <c r="M4" s="94" t="s">
        <v>47</v>
      </c>
      <c r="N4" s="95"/>
      <c r="O4" s="92" t="s">
        <v>50</v>
      </c>
      <c r="P4" s="91"/>
      <c r="Q4" s="93"/>
      <c r="R4" s="93"/>
      <c r="S4" s="93"/>
      <c r="T4" s="93"/>
      <c r="U4" s="96"/>
      <c r="Z4" s="142"/>
    </row>
    <row r="5" spans="1:28" ht="17.25" customHeight="1" x14ac:dyDescent="0.3">
      <c r="A5" s="141"/>
      <c r="B5" s="195"/>
      <c r="C5" s="214"/>
      <c r="D5" s="214"/>
      <c r="E5" s="214"/>
      <c r="F5" s="214"/>
      <c r="G5" s="214"/>
      <c r="H5" s="214"/>
      <c r="I5" s="214"/>
      <c r="J5" s="214"/>
      <c r="K5" s="214"/>
      <c r="L5" s="157"/>
      <c r="M5" s="153" t="s">
        <v>46</v>
      </c>
      <c r="N5" s="95"/>
      <c r="O5" s="92" t="s">
        <v>204</v>
      </c>
      <c r="P5" s="91"/>
      <c r="Q5" s="93"/>
      <c r="R5" s="93"/>
      <c r="S5" s="93"/>
      <c r="T5" s="93"/>
      <c r="U5" s="96"/>
      <c r="Z5" s="142"/>
    </row>
    <row r="6" spans="1:28" ht="17.25" customHeight="1" x14ac:dyDescent="0.3">
      <c r="A6" s="141"/>
      <c r="B6" s="195"/>
      <c r="C6" s="214"/>
      <c r="D6" s="214"/>
      <c r="E6" s="214"/>
      <c r="F6" s="214"/>
      <c r="G6" s="214"/>
      <c r="H6" s="214"/>
      <c r="I6" s="214"/>
      <c r="J6" s="214"/>
      <c r="K6" s="214"/>
      <c r="L6" s="157"/>
      <c r="M6" s="169" t="s">
        <v>45</v>
      </c>
      <c r="N6" s="165"/>
      <c r="O6" s="166" t="s">
        <v>205</v>
      </c>
      <c r="P6" s="167"/>
      <c r="Q6" s="168"/>
      <c r="R6" s="168"/>
      <c r="S6" s="168"/>
      <c r="T6" s="168"/>
      <c r="U6" s="196"/>
      <c r="Z6" s="142"/>
    </row>
    <row r="7" spans="1:28" ht="16.5" customHeight="1" x14ac:dyDescent="0.3">
      <c r="A7" s="141"/>
      <c r="B7" s="115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79"/>
      <c r="N7" s="79"/>
      <c r="O7" s="79"/>
      <c r="P7" s="79"/>
      <c r="Q7" s="79"/>
      <c r="R7" s="79"/>
      <c r="S7" s="79"/>
      <c r="T7" s="79"/>
      <c r="U7" s="116"/>
      <c r="Z7" s="142"/>
    </row>
    <row r="8" spans="1:28" x14ac:dyDescent="0.3">
      <c r="A8" s="141"/>
      <c r="B8" s="73"/>
      <c r="C8" s="69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4"/>
      <c r="Z8" s="142"/>
    </row>
    <row r="9" spans="1:28" x14ac:dyDescent="0.3">
      <c r="A9" s="141"/>
      <c r="B9" s="73"/>
      <c r="C9" s="69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4"/>
      <c r="Z9" s="142"/>
    </row>
    <row r="10" spans="1:28" x14ac:dyDescent="0.3">
      <c r="A10" s="141"/>
      <c r="B10" s="73"/>
      <c r="C10" s="69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4"/>
      <c r="Z10" s="142"/>
    </row>
    <row r="11" spans="1:28" ht="17.25" thickBot="1" x14ac:dyDescent="0.35">
      <c r="A11" s="141"/>
      <c r="B11" s="73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4"/>
      <c r="W11" s="162"/>
      <c r="X11" s="162"/>
      <c r="Y11" s="163"/>
      <c r="Z11" s="142"/>
    </row>
    <row r="12" spans="1:28" ht="17.25" thickBot="1" x14ac:dyDescent="0.35">
      <c r="A12" s="141"/>
      <c r="B12" s="73"/>
      <c r="C12" s="69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4"/>
      <c r="W12" s="118" t="s">
        <v>111</v>
      </c>
      <c r="X12" s="118" t="s">
        <v>198</v>
      </c>
      <c r="Y12" s="86" t="s">
        <v>256</v>
      </c>
      <c r="Z12" s="142"/>
    </row>
    <row r="13" spans="1:28" x14ac:dyDescent="0.3">
      <c r="A13" s="141"/>
      <c r="B13" s="73"/>
      <c r="C13" s="69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4"/>
      <c r="W13" s="130" t="s">
        <v>41</v>
      </c>
      <c r="X13" s="161" t="s">
        <v>43</v>
      </c>
      <c r="Y13" s="152">
        <v>200</v>
      </c>
      <c r="Z13" s="142"/>
    </row>
    <row r="14" spans="1:28" ht="17.25" thickBot="1" x14ac:dyDescent="0.35">
      <c r="A14" s="141"/>
      <c r="B14" s="73"/>
      <c r="C14" s="69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4"/>
      <c r="W14" s="187" t="s">
        <v>42</v>
      </c>
      <c r="X14" s="191" t="s">
        <v>44</v>
      </c>
      <c r="Y14" s="192">
        <v>200</v>
      </c>
      <c r="Z14" s="142"/>
    </row>
    <row r="15" spans="1:28" ht="17.25" thickBot="1" x14ac:dyDescent="0.35">
      <c r="A15" s="141"/>
      <c r="B15" s="73"/>
      <c r="C15" s="69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4"/>
      <c r="Z15" s="142"/>
    </row>
    <row r="16" spans="1:28" ht="17.25" thickBot="1" x14ac:dyDescent="0.35">
      <c r="A16" s="141"/>
      <c r="B16" s="73"/>
      <c r="C16" s="69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4"/>
      <c r="W16" s="85" t="s">
        <v>27</v>
      </c>
      <c r="X16" s="85" t="s">
        <v>31</v>
      </c>
      <c r="Y16" s="151"/>
      <c r="Z16" s="142"/>
    </row>
    <row r="17" spans="1:26" x14ac:dyDescent="0.3">
      <c r="A17" s="141"/>
      <c r="B17" s="73"/>
      <c r="C17" s="69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4"/>
      <c r="W17" s="130" t="s">
        <v>34</v>
      </c>
      <c r="X17" s="131">
        <v>13</v>
      </c>
      <c r="Y17" s="150"/>
      <c r="Z17" s="142"/>
    </row>
    <row r="18" spans="1:26" x14ac:dyDescent="0.3">
      <c r="A18" s="141"/>
      <c r="B18" s="73"/>
      <c r="C18" s="69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4"/>
      <c r="W18" s="120" t="s">
        <v>35</v>
      </c>
      <c r="X18" s="126">
        <v>13</v>
      </c>
      <c r="Y18" s="149"/>
      <c r="Z18" s="142"/>
    </row>
    <row r="19" spans="1:26" ht="17.25" thickBot="1" x14ac:dyDescent="0.35">
      <c r="A19" s="141"/>
      <c r="B19" s="73"/>
      <c r="C19" s="69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4"/>
      <c r="W19" s="187" t="s">
        <v>36</v>
      </c>
      <c r="X19" s="188">
        <v>13</v>
      </c>
      <c r="Y19" s="193"/>
      <c r="Z19" s="142"/>
    </row>
    <row r="20" spans="1:26" x14ac:dyDescent="0.3">
      <c r="A20" s="141"/>
      <c r="B20" s="73"/>
      <c r="C20" s="69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4"/>
      <c r="Z20" s="142"/>
    </row>
    <row r="21" spans="1:26" x14ac:dyDescent="0.3">
      <c r="A21" s="141"/>
      <c r="B21" s="73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4"/>
      <c r="Z21" s="142"/>
    </row>
    <row r="22" spans="1:26" x14ac:dyDescent="0.3">
      <c r="A22" s="141"/>
      <c r="B22" s="73"/>
      <c r="C22" s="69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4"/>
      <c r="Z22" s="142"/>
    </row>
    <row r="23" spans="1:26" x14ac:dyDescent="0.3">
      <c r="A23" s="141"/>
      <c r="B23" s="73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4"/>
      <c r="Z23" s="142"/>
    </row>
    <row r="24" spans="1:26" x14ac:dyDescent="0.3">
      <c r="A24" s="141"/>
      <c r="B24" s="73"/>
      <c r="C24" s="69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4"/>
      <c r="Z24" s="142"/>
    </row>
    <row r="25" spans="1:26" x14ac:dyDescent="0.3">
      <c r="A25" s="141"/>
      <c r="B25" s="73"/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4"/>
      <c r="Z25" s="142"/>
    </row>
    <row r="26" spans="1:26" x14ac:dyDescent="0.3">
      <c r="A26" s="141"/>
      <c r="B26" s="73"/>
      <c r="C26" s="69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4"/>
      <c r="Z26" s="142"/>
    </row>
    <row r="27" spans="1:26" x14ac:dyDescent="0.3">
      <c r="A27" s="141"/>
      <c r="B27" s="73"/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4"/>
      <c r="Z27" s="142"/>
    </row>
    <row r="28" spans="1:26" x14ac:dyDescent="0.3">
      <c r="A28" s="141"/>
      <c r="B28" s="73"/>
      <c r="C28" s="69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4"/>
      <c r="Z28" s="142"/>
    </row>
    <row r="29" spans="1:26" x14ac:dyDescent="0.3">
      <c r="A29" s="141"/>
      <c r="B29" s="75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4"/>
      <c r="Z29" s="142"/>
    </row>
    <row r="30" spans="1:26" x14ac:dyDescent="0.3">
      <c r="A30" s="141"/>
      <c r="B30" s="75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4"/>
      <c r="Z30" s="142"/>
    </row>
    <row r="31" spans="1:26" x14ac:dyDescent="0.3">
      <c r="A31" s="141"/>
      <c r="B31" s="75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4"/>
      <c r="Z31" s="142"/>
    </row>
    <row r="32" spans="1:26" x14ac:dyDescent="0.3">
      <c r="A32" s="141"/>
      <c r="B32" s="75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4"/>
      <c r="Z32" s="142"/>
    </row>
    <row r="33" spans="1:26" x14ac:dyDescent="0.3">
      <c r="A33" s="141"/>
      <c r="B33" s="75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4"/>
      <c r="Z33" s="142"/>
    </row>
    <row r="34" spans="1:26" x14ac:dyDescent="0.3">
      <c r="A34" s="141"/>
      <c r="B34" s="75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4"/>
      <c r="Z34" s="142"/>
    </row>
    <row r="35" spans="1:26" x14ac:dyDescent="0.3">
      <c r="A35" s="143"/>
      <c r="B35" s="75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4"/>
      <c r="Z35" s="142"/>
    </row>
    <row r="36" spans="1:26" x14ac:dyDescent="0.3">
      <c r="A36" s="143"/>
      <c r="B36" s="75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4"/>
      <c r="Z36" s="142"/>
    </row>
    <row r="37" spans="1:26" x14ac:dyDescent="0.3">
      <c r="A37" s="143"/>
      <c r="B37" s="75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4"/>
      <c r="Z37" s="142"/>
    </row>
    <row r="38" spans="1:26" x14ac:dyDescent="0.3">
      <c r="A38" s="143"/>
      <c r="B38" s="75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4"/>
      <c r="Z38" s="142"/>
    </row>
    <row r="39" spans="1:26" x14ac:dyDescent="0.3">
      <c r="A39" s="143"/>
      <c r="B39" s="75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4"/>
      <c r="Z39" s="142"/>
    </row>
    <row r="40" spans="1:26" x14ac:dyDescent="0.3">
      <c r="A40" s="143"/>
      <c r="B40" s="75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4"/>
      <c r="Z40" s="142"/>
    </row>
    <row r="41" spans="1:26" x14ac:dyDescent="0.3">
      <c r="A41" s="143"/>
      <c r="B41" s="75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4"/>
      <c r="Z41" s="142"/>
    </row>
    <row r="42" spans="1:26" x14ac:dyDescent="0.3">
      <c r="A42" s="143"/>
      <c r="B42" s="75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4"/>
      <c r="Z42" s="142"/>
    </row>
    <row r="43" spans="1:26" x14ac:dyDescent="0.3">
      <c r="A43" s="143"/>
      <c r="B43" s="75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4"/>
      <c r="Z43" s="142"/>
    </row>
    <row r="44" spans="1:26" ht="17.25" thickBot="1" x14ac:dyDescent="0.35">
      <c r="A44" s="143"/>
      <c r="B44" s="76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8"/>
      <c r="Z44" s="142"/>
    </row>
    <row r="45" spans="1:26" ht="17.25" customHeight="1" thickBot="1" x14ac:dyDescent="0.35">
      <c r="A45" s="145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55"/>
      <c r="Z45" s="148"/>
    </row>
    <row r="46" spans="1:26" ht="17.25" customHeight="1" thickTop="1" x14ac:dyDescent="0.3">
      <c r="A46" s="2"/>
    </row>
    <row r="47" spans="1:26" ht="17.25" customHeight="1" x14ac:dyDescent="0.3">
      <c r="A47" s="2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1:26" ht="18" customHeight="1" x14ac:dyDescent="0.3">
      <c r="A48" s="2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1:73" ht="16.5" customHeight="1" x14ac:dyDescent="0.3">
      <c r="A49" s="2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0" spans="1:73" ht="17.25" customHeight="1" x14ac:dyDescent="0.3">
      <c r="A50" s="2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</row>
    <row r="51" spans="1:73" x14ac:dyDescent="0.3">
      <c r="A51" s="2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</row>
    <row r="52" spans="1:73" x14ac:dyDescent="0.3">
      <c r="A52" s="2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</row>
    <row r="53" spans="1:73" x14ac:dyDescent="0.3">
      <c r="A53" s="2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</row>
    <row r="54" spans="1:73" x14ac:dyDescent="0.3">
      <c r="A54" s="2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</row>
    <row r="55" spans="1:73" x14ac:dyDescent="0.3">
      <c r="A55" s="2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</row>
    <row r="56" spans="1:73" x14ac:dyDescent="0.3">
      <c r="A56" s="2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</row>
    <row r="57" spans="1:73" x14ac:dyDescent="0.3">
      <c r="A57" s="2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</row>
    <row r="58" spans="1:73" x14ac:dyDescent="0.3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</row>
    <row r="59" spans="1:73" x14ac:dyDescent="0.3">
      <c r="A59" s="2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</row>
    <row r="60" spans="1:73" x14ac:dyDescent="0.3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</row>
    <row r="61" spans="1:73" x14ac:dyDescent="0.3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</row>
    <row r="62" spans="1:73" x14ac:dyDescent="0.3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</row>
    <row r="63" spans="1:73" x14ac:dyDescent="0.3">
      <c r="A63" s="2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BU63" s="1" t="s">
        <v>13</v>
      </c>
    </row>
    <row r="64" spans="1:73" x14ac:dyDescent="0.3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3">
      <c r="A65" s="2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1:21" x14ac:dyDescent="0.3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7" spans="1:21" x14ac:dyDescent="0.3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</row>
    <row r="68" spans="1:21" x14ac:dyDescent="0.3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 x14ac:dyDescent="0.3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 x14ac:dyDescent="0.3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1:21" x14ac:dyDescent="0.3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3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3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 x14ac:dyDescent="0.3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 x14ac:dyDescent="0.3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1:21" x14ac:dyDescent="0.3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7" spans="1:21" x14ac:dyDescent="0.3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</row>
    <row r="78" spans="1:21" x14ac:dyDescent="0.3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1:21" x14ac:dyDescent="0.3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  <row r="80" spans="1:21" x14ac:dyDescent="0.3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1" spans="1:21" x14ac:dyDescent="0.3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</row>
    <row r="82" spans="1:21" x14ac:dyDescent="0.3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</row>
    <row r="83" spans="1:21" x14ac:dyDescent="0.3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</row>
    <row r="84" spans="1:21" x14ac:dyDescent="0.3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</row>
    <row r="85" spans="1:21" x14ac:dyDescent="0.3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</row>
    <row r="86" spans="1:21" x14ac:dyDescent="0.3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</row>
    <row r="87" spans="1:21" x14ac:dyDescent="0.3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</row>
    <row r="88" spans="1:21" x14ac:dyDescent="0.3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</row>
    <row r="89" spans="1:21" x14ac:dyDescent="0.3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</row>
    <row r="90" spans="1:21" x14ac:dyDescent="0.3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</row>
    <row r="91" spans="1:21" x14ac:dyDescent="0.3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</row>
    <row r="92" spans="1:21" x14ac:dyDescent="0.3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</row>
    <row r="93" spans="1:21" x14ac:dyDescent="0.3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</row>
    <row r="94" spans="1:21" x14ac:dyDescent="0.3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</row>
    <row r="95" spans="1:21" x14ac:dyDescent="0.3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</row>
    <row r="96" spans="1:21" x14ac:dyDescent="0.3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</row>
    <row r="97" spans="1:56" x14ac:dyDescent="0.3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</row>
    <row r="98" spans="1:56" x14ac:dyDescent="0.3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</row>
    <row r="99" spans="1:56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</row>
    <row r="100" spans="1:56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BD100" s="1" t="s">
        <v>14</v>
      </c>
    </row>
    <row r="101" spans="1:56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</row>
    <row r="102" spans="1:56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</row>
    <row r="103" spans="1:56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</row>
    <row r="104" spans="1:56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</row>
    <row r="105" spans="1:56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1:56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1:56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08" spans="1:56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</row>
    <row r="109" spans="1:56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</row>
    <row r="110" spans="1:56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</row>
    <row r="111" spans="1:56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</row>
    <row r="112" spans="1:56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</row>
    <row r="113" spans="1:21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</row>
    <row r="114" spans="1:21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</row>
    <row r="115" spans="1:2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</row>
    <row r="116" spans="1:21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</row>
    <row r="117" spans="1:2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</row>
    <row r="118" spans="1:21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</row>
    <row r="119" spans="1:21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</row>
    <row r="120" spans="1:21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</row>
    <row r="121" spans="1:21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</row>
    <row r="122" spans="1:21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</row>
    <row r="123" spans="1:21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</row>
    <row r="124" spans="1:21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</row>
    <row r="125" spans="1:21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</row>
    <row r="126" spans="1:21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</row>
    <row r="127" spans="1:21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</row>
    <row r="128" spans="1:2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</row>
    <row r="129" spans="1:21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</row>
    <row r="130" spans="1:21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</row>
    <row r="131" spans="1:21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</row>
    <row r="132" spans="1:21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1:21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</row>
    <row r="134" spans="1:21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</row>
    <row r="135" spans="1:21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  <row r="136" spans="1:21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</row>
    <row r="137" spans="1:21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</row>
    <row r="138" spans="1:21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</row>
    <row r="139" spans="1:21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</row>
    <row r="140" spans="1:21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</row>
    <row r="141" spans="1:21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</row>
    <row r="142" spans="1:21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</row>
    <row r="143" spans="1:21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</row>
    <row r="144" spans="1:2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</row>
    <row r="145" spans="1:21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</row>
    <row r="146" spans="1:21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</row>
    <row r="147" spans="1:21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</row>
    <row r="148" spans="1:21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</row>
  </sheetData>
  <sheetProtection algorithmName="SHA-512" hashValue="ylSwxuv/NuzHUJfdbXku9oTo+WhGDH0ElydUjfUJvbL7H/F7buQ56xabmjplUG8O0MWfeP5cL5I3VF8YeaLQlg==" saltValue="HJcwGMntrmh15xwhbkMm/w==" spinCount="100000" sheet="1" objects="1" scenarios="1" selectLockedCells="1"/>
  <mergeCells count="1">
    <mergeCell ref="C3:K6"/>
  </mergeCells>
  <phoneticPr fontId="3" type="noConversion"/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F3DCBB-42F5-46F8-B4E9-ED42EEC3EA2F}">
          <x14:formula1>
            <xm:f>Sheet1!$L$4:$L$21</xm:f>
          </x14:formula1>
          <xm:sqref>X17:X19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7AC7-EACD-4EC4-BFF5-9707C1CE3473}">
  <sheetPr codeName="Sheet5"/>
  <dimension ref="A1:AH166"/>
  <sheetViews>
    <sheetView topLeftCell="AA1" zoomScale="55" zoomScaleNormal="55" workbookViewId="0">
      <selection activeCell="Z1" sqref="A1:Z1048576"/>
    </sheetView>
  </sheetViews>
  <sheetFormatPr defaultColWidth="9" defaultRowHeight="16.5" x14ac:dyDescent="0.3"/>
  <cols>
    <col min="1" max="1" width="4.75" style="41" hidden="1" customWidth="1"/>
    <col min="2" max="2" width="9.625" style="41" hidden="1" customWidth="1"/>
    <col min="3" max="8" width="21.75" style="41" hidden="1" customWidth="1"/>
    <col min="9" max="26" width="9" style="41" hidden="1" customWidth="1"/>
    <col min="27" max="16384" width="9" style="41"/>
  </cols>
  <sheetData>
    <row r="1" spans="1:34" ht="28.5" customHeight="1" x14ac:dyDescent="0.3"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4" ht="33" customHeight="1" x14ac:dyDescent="0.3">
      <c r="B2" s="232" t="s">
        <v>71</v>
      </c>
      <c r="C2" s="232"/>
      <c r="D2" s="232"/>
      <c r="E2" s="232"/>
      <c r="F2" s="232"/>
      <c r="G2" s="232"/>
      <c r="H2" s="232"/>
    </row>
    <row r="3" spans="1:34" s="43" customFormat="1" x14ac:dyDescent="0.3">
      <c r="B3" s="44" t="s">
        <v>72</v>
      </c>
      <c r="C3" s="44" t="s">
        <v>95</v>
      </c>
      <c r="D3" s="44" t="s">
        <v>96</v>
      </c>
      <c r="E3" s="44" t="s">
        <v>97</v>
      </c>
      <c r="F3" s="44" t="s">
        <v>98</v>
      </c>
      <c r="G3" s="44" t="s">
        <v>99</v>
      </c>
      <c r="H3" s="44" t="s">
        <v>100</v>
      </c>
      <c r="J3" s="44" t="s">
        <v>145</v>
      </c>
      <c r="L3" s="209" t="s">
        <v>245</v>
      </c>
    </row>
    <row r="4" spans="1:34" x14ac:dyDescent="0.3">
      <c r="A4" s="41">
        <v>0</v>
      </c>
      <c r="B4" s="45" t="s">
        <v>53</v>
      </c>
      <c r="C4" s="45">
        <v>4.2300000000000003E-3</v>
      </c>
      <c r="D4" s="45">
        <v>1.4999999999999999E-2</v>
      </c>
      <c r="E4" s="45">
        <v>5.1000000000000004E-2</v>
      </c>
      <c r="F4" s="45">
        <v>2.6000000000000002E-2</v>
      </c>
      <c r="G4" s="45">
        <v>0.06</v>
      </c>
      <c r="H4" s="45">
        <v>0</v>
      </c>
      <c r="J4" s="45">
        <v>2.1150000000000001E-3</v>
      </c>
      <c r="L4" s="45">
        <v>4</v>
      </c>
    </row>
    <row r="5" spans="1:34" x14ac:dyDescent="0.3">
      <c r="A5" s="41">
        <v>1</v>
      </c>
      <c r="B5" s="45" t="s">
        <v>54</v>
      </c>
      <c r="C5" s="45">
        <v>5.2900000000000004E-3</v>
      </c>
      <c r="D5" s="45">
        <v>1.9E-2</v>
      </c>
      <c r="E5" s="45">
        <v>6.4000000000000001E-2</v>
      </c>
      <c r="F5" s="45">
        <v>3.2000000000000001E-2</v>
      </c>
      <c r="G5" s="45">
        <v>0.06</v>
      </c>
      <c r="H5" s="45">
        <v>0</v>
      </c>
      <c r="J5" s="45">
        <v>2.6450000000000002E-3</v>
      </c>
      <c r="L5" s="45">
        <v>5</v>
      </c>
    </row>
    <row r="6" spans="1:34" x14ac:dyDescent="0.3">
      <c r="A6" s="41">
        <v>2</v>
      </c>
      <c r="B6" s="45" t="s">
        <v>55</v>
      </c>
      <c r="C6" s="45">
        <v>6.3499999999999997E-3</v>
      </c>
      <c r="D6" s="45">
        <v>2.3E-2</v>
      </c>
      <c r="E6" s="45">
        <v>7.6999999999999999E-2</v>
      </c>
      <c r="F6" s="45">
        <v>3.9E-2</v>
      </c>
      <c r="G6" s="45">
        <v>0.06</v>
      </c>
      <c r="H6" s="45">
        <v>0</v>
      </c>
      <c r="J6" s="45">
        <v>3.1749999999999999E-3</v>
      </c>
      <c r="L6" s="45">
        <v>6</v>
      </c>
    </row>
    <row r="7" spans="1:34" x14ac:dyDescent="0.3">
      <c r="A7" s="41">
        <v>3</v>
      </c>
      <c r="B7" s="45" t="s">
        <v>56</v>
      </c>
      <c r="C7" s="45">
        <v>7.9400000000000009E-3</v>
      </c>
      <c r="D7" s="45">
        <v>2.8000000000000001E-2</v>
      </c>
      <c r="E7" s="45">
        <v>9.6000000000000002E-2</v>
      </c>
      <c r="F7" s="45">
        <v>4.8000000000000001E-2</v>
      </c>
      <c r="G7" s="45">
        <v>0.06</v>
      </c>
      <c r="H7" s="45">
        <v>0</v>
      </c>
      <c r="J7" s="45">
        <v>3.9700000000000004E-3</v>
      </c>
      <c r="L7" s="45">
        <v>8</v>
      </c>
    </row>
    <row r="8" spans="1:34" x14ac:dyDescent="0.3">
      <c r="A8" s="41">
        <v>4</v>
      </c>
      <c r="B8" s="45" t="s">
        <v>57</v>
      </c>
      <c r="C8" s="45">
        <v>9.5300000000000003E-3</v>
      </c>
      <c r="D8" s="45">
        <v>3.4000000000000002E-2</v>
      </c>
      <c r="E8" s="45">
        <v>0.115</v>
      </c>
      <c r="F8" s="45">
        <v>5.8000000000000003E-2</v>
      </c>
      <c r="G8" s="45">
        <v>0.06</v>
      </c>
      <c r="H8" s="45">
        <v>0</v>
      </c>
      <c r="J8" s="45">
        <v>4.7650000000000001E-3</v>
      </c>
      <c r="L8" s="45">
        <v>10</v>
      </c>
    </row>
    <row r="9" spans="1:34" x14ac:dyDescent="0.3">
      <c r="A9" s="41">
        <v>5</v>
      </c>
      <c r="B9" s="45" t="s">
        <v>58</v>
      </c>
      <c r="C9" s="45">
        <v>1.2699999999999999E-2</v>
      </c>
      <c r="D9" s="45">
        <v>4.4999999999999998E-2</v>
      </c>
      <c r="E9" s="45">
        <v>0.153</v>
      </c>
      <c r="F9" s="45">
        <v>7.6999999999999999E-2</v>
      </c>
      <c r="G9" s="45">
        <v>0.06</v>
      </c>
      <c r="H9" s="45">
        <v>0</v>
      </c>
      <c r="J9" s="45">
        <v>6.3499999999999997E-3</v>
      </c>
      <c r="L9" s="45">
        <v>13</v>
      </c>
    </row>
    <row r="10" spans="1:34" x14ac:dyDescent="0.3">
      <c r="A10" s="41">
        <v>6</v>
      </c>
      <c r="B10" s="45" t="s">
        <v>59</v>
      </c>
      <c r="C10" s="45">
        <v>1.5900000000000001E-2</v>
      </c>
      <c r="D10" s="45">
        <v>5.6000000000000001E-2</v>
      </c>
      <c r="E10" s="45">
        <v>0.191</v>
      </c>
      <c r="F10" s="45">
        <v>9.6000000000000002E-2</v>
      </c>
      <c r="G10" s="45">
        <v>6.4000000000000001E-2</v>
      </c>
      <c r="H10" s="45">
        <v>0</v>
      </c>
      <c r="J10" s="45">
        <v>7.9500000000000005E-3</v>
      </c>
      <c r="L10" s="45">
        <v>16</v>
      </c>
    </row>
    <row r="11" spans="1:34" x14ac:dyDescent="0.3">
      <c r="A11" s="41">
        <v>7</v>
      </c>
      <c r="B11" s="45" t="s">
        <v>60</v>
      </c>
      <c r="C11" s="45">
        <v>1.9100000000000002E-2</v>
      </c>
      <c r="D11" s="45">
        <v>6.7000000000000004E-2</v>
      </c>
      <c r="E11" s="45">
        <v>0.23</v>
      </c>
      <c r="F11" s="45">
        <v>0.115</v>
      </c>
      <c r="G11" s="45">
        <v>7.6999999999999999E-2</v>
      </c>
      <c r="H11" s="45">
        <v>0</v>
      </c>
      <c r="J11" s="45">
        <v>9.5500000000000012E-3</v>
      </c>
      <c r="L11" s="45">
        <v>19</v>
      </c>
    </row>
    <row r="12" spans="1:34" x14ac:dyDescent="0.3">
      <c r="A12" s="41">
        <v>8</v>
      </c>
      <c r="B12" s="45" t="s">
        <v>61</v>
      </c>
      <c r="C12" s="45">
        <v>2.2200000000000001E-2</v>
      </c>
      <c r="D12" s="45">
        <v>7.8E-2</v>
      </c>
      <c r="E12" s="45">
        <v>0.26700000000000002</v>
      </c>
      <c r="F12" s="45">
        <v>0.13400000000000001</v>
      </c>
      <c r="G12" s="45">
        <v>8.8999999999999996E-2</v>
      </c>
      <c r="H12" s="45">
        <v>0</v>
      </c>
      <c r="J12" s="45">
        <v>1.11E-2</v>
      </c>
      <c r="L12" s="45">
        <v>22</v>
      </c>
    </row>
    <row r="13" spans="1:34" x14ac:dyDescent="0.3">
      <c r="A13" s="41">
        <v>9</v>
      </c>
      <c r="B13" s="45" t="s">
        <v>62</v>
      </c>
      <c r="C13" s="45">
        <v>2.5399999999999999E-2</v>
      </c>
      <c r="D13" s="45">
        <v>8.8999999999999996E-2</v>
      </c>
      <c r="E13" s="45">
        <v>0.30499999999999999</v>
      </c>
      <c r="F13" s="45">
        <v>0.153</v>
      </c>
      <c r="G13" s="45">
        <v>0.10200000000000001</v>
      </c>
      <c r="H13" s="45">
        <v>0</v>
      </c>
      <c r="J13" s="45">
        <v>1.2699999999999999E-2</v>
      </c>
      <c r="L13" s="45">
        <v>25</v>
      </c>
    </row>
    <row r="14" spans="1:34" x14ac:dyDescent="0.3">
      <c r="A14" s="41">
        <v>10</v>
      </c>
      <c r="B14" s="45" t="s">
        <v>63</v>
      </c>
      <c r="C14" s="45">
        <v>2.86E-2</v>
      </c>
      <c r="D14" s="45">
        <v>0.129</v>
      </c>
      <c r="E14" s="45">
        <v>0.34400000000000003</v>
      </c>
      <c r="F14" s="45">
        <v>0.17200000000000001</v>
      </c>
      <c r="G14" s="45">
        <v>0.115</v>
      </c>
      <c r="H14" s="45">
        <v>0</v>
      </c>
      <c r="J14" s="45">
        <v>1.43E-2</v>
      </c>
      <c r="L14" s="45">
        <v>29</v>
      </c>
    </row>
    <row r="15" spans="1:34" x14ac:dyDescent="0.3">
      <c r="A15" s="41">
        <v>11</v>
      </c>
      <c r="B15" s="45" t="s">
        <v>64</v>
      </c>
      <c r="C15" s="45">
        <v>3.1800000000000002E-2</v>
      </c>
      <c r="D15" s="45">
        <v>0.14400000000000002</v>
      </c>
      <c r="E15" s="45">
        <v>0.38200000000000001</v>
      </c>
      <c r="F15" s="45">
        <v>0.191</v>
      </c>
      <c r="G15" s="45">
        <v>0.128</v>
      </c>
      <c r="H15" s="45">
        <v>0</v>
      </c>
      <c r="J15" s="45">
        <v>1.5900000000000001E-2</v>
      </c>
      <c r="L15" s="45">
        <v>32</v>
      </c>
    </row>
    <row r="16" spans="1:34" x14ac:dyDescent="0.3">
      <c r="A16" s="41">
        <v>12</v>
      </c>
      <c r="B16" s="45" t="s">
        <v>65</v>
      </c>
      <c r="C16" s="45">
        <v>3.49E-2</v>
      </c>
      <c r="D16" s="45">
        <v>0.158</v>
      </c>
      <c r="E16" s="45">
        <v>0.41899999999999998</v>
      </c>
      <c r="F16" s="45">
        <v>0.21</v>
      </c>
      <c r="G16" s="45">
        <v>0.14000000000000001</v>
      </c>
      <c r="H16" s="45">
        <v>0</v>
      </c>
      <c r="J16" s="45">
        <v>1.745E-2</v>
      </c>
      <c r="L16" s="45">
        <v>35</v>
      </c>
    </row>
    <row r="17" spans="1:12" x14ac:dyDescent="0.3">
      <c r="A17" s="41">
        <v>13</v>
      </c>
      <c r="B17" s="45" t="s">
        <v>66</v>
      </c>
      <c r="C17" s="45">
        <v>3.8100000000000002E-2</v>
      </c>
      <c r="D17" s="45">
        <v>0.21</v>
      </c>
      <c r="E17" s="45">
        <v>0.45800000000000002</v>
      </c>
      <c r="F17" s="45">
        <v>0.22900000000000001</v>
      </c>
      <c r="G17" s="45">
        <v>0.153</v>
      </c>
      <c r="H17" s="45">
        <v>0</v>
      </c>
      <c r="J17" s="45">
        <v>1.9050000000000001E-2</v>
      </c>
      <c r="L17" s="45">
        <v>38</v>
      </c>
    </row>
    <row r="18" spans="1:12" x14ac:dyDescent="0.3">
      <c r="A18" s="41">
        <v>14</v>
      </c>
      <c r="B18" s="45" t="s">
        <v>67</v>
      </c>
      <c r="C18" s="45">
        <v>4.1299999999999996E-2</v>
      </c>
      <c r="D18" s="45">
        <v>0.22800000000000001</v>
      </c>
      <c r="E18" s="45">
        <v>0.496</v>
      </c>
      <c r="F18" s="45">
        <v>0.248</v>
      </c>
      <c r="G18" s="45">
        <v>0.16600000000000001</v>
      </c>
      <c r="H18" s="45">
        <v>0</v>
      </c>
      <c r="J18" s="45">
        <v>2.0649999999999998E-2</v>
      </c>
      <c r="L18" s="45">
        <v>41</v>
      </c>
    </row>
    <row r="19" spans="1:12" x14ac:dyDescent="0.3">
      <c r="A19" s="41">
        <v>15</v>
      </c>
      <c r="B19" s="45" t="s">
        <v>68</v>
      </c>
      <c r="C19" s="45">
        <v>4.3000000000000003E-2</v>
      </c>
      <c r="D19" s="45">
        <v>0.23700000000000002</v>
      </c>
      <c r="E19" s="45">
        <v>0.51600000000000001</v>
      </c>
      <c r="F19" s="45">
        <v>0.25800000000000001</v>
      </c>
      <c r="G19" s="45">
        <v>0.17200000000000001</v>
      </c>
      <c r="H19" s="45">
        <v>0</v>
      </c>
      <c r="J19" s="45">
        <v>2.1500000000000002E-2</v>
      </c>
      <c r="L19" s="45">
        <v>43</v>
      </c>
    </row>
    <row r="20" spans="1:12" x14ac:dyDescent="0.3">
      <c r="A20" s="41">
        <v>16</v>
      </c>
      <c r="B20" s="45" t="s">
        <v>69</v>
      </c>
      <c r="C20" s="45">
        <v>5.0799999999999998E-2</v>
      </c>
      <c r="D20" s="45">
        <v>0.28000000000000003</v>
      </c>
      <c r="E20" s="45">
        <v>0.61</v>
      </c>
      <c r="F20" s="45">
        <v>0.30499999999999999</v>
      </c>
      <c r="G20" s="45">
        <v>0.20400000000000001</v>
      </c>
      <c r="H20" s="45">
        <v>0</v>
      </c>
      <c r="J20" s="45">
        <v>2.5399999999999999E-2</v>
      </c>
      <c r="L20" s="45">
        <v>51</v>
      </c>
    </row>
    <row r="21" spans="1:12" x14ac:dyDescent="0.3">
      <c r="A21" s="41">
        <v>17</v>
      </c>
      <c r="B21" s="45" t="s">
        <v>70</v>
      </c>
      <c r="C21" s="45">
        <v>5.7299999999999997E-2</v>
      </c>
      <c r="D21" s="45">
        <v>0.316</v>
      </c>
      <c r="E21" s="45">
        <v>0.68800000000000006</v>
      </c>
      <c r="F21" s="45">
        <v>0.34400000000000003</v>
      </c>
      <c r="G21" s="45">
        <v>0.23</v>
      </c>
      <c r="H21" s="45">
        <v>0</v>
      </c>
      <c r="J21" s="45">
        <v>2.8649999999999998E-2</v>
      </c>
      <c r="L21" s="45">
        <v>57</v>
      </c>
    </row>
    <row r="23" spans="1:12" x14ac:dyDescent="0.3">
      <c r="B23" s="46"/>
    </row>
    <row r="24" spans="1:12" x14ac:dyDescent="0.3">
      <c r="B24" s="232" t="s">
        <v>157</v>
      </c>
      <c r="C24" s="232"/>
    </row>
    <row r="25" spans="1:12" x14ac:dyDescent="0.3">
      <c r="B25" s="45" t="s">
        <v>158</v>
      </c>
      <c r="C25" s="213" t="s">
        <v>296</v>
      </c>
    </row>
    <row r="26" spans="1:12" x14ac:dyDescent="0.3">
      <c r="B26" s="45" t="s">
        <v>156</v>
      </c>
      <c r="C26" s="40" t="s">
        <v>190</v>
      </c>
    </row>
    <row r="27" spans="1:12" x14ac:dyDescent="0.3">
      <c r="B27" s="45" t="s">
        <v>254</v>
      </c>
      <c r="C27" s="40" t="s">
        <v>260</v>
      </c>
    </row>
    <row r="28" spans="1:12" x14ac:dyDescent="0.3">
      <c r="B28" s="46"/>
    </row>
    <row r="29" spans="1:12" x14ac:dyDescent="0.3">
      <c r="B29" s="46"/>
    </row>
    <row r="30" spans="1:12" x14ac:dyDescent="0.3">
      <c r="B30" s="46"/>
    </row>
    <row r="31" spans="1:12" x14ac:dyDescent="0.3">
      <c r="B31" s="46"/>
    </row>
    <row r="32" spans="1:12" x14ac:dyDescent="0.3">
      <c r="B32" s="46"/>
    </row>
    <row r="33" spans="2:2" x14ac:dyDescent="0.3">
      <c r="B33" s="46"/>
    </row>
    <row r="34" spans="2:2" x14ac:dyDescent="0.3">
      <c r="B34" s="46"/>
    </row>
    <row r="35" spans="2:2" x14ac:dyDescent="0.3">
      <c r="B35" s="46"/>
    </row>
    <row r="36" spans="2:2" x14ac:dyDescent="0.3">
      <c r="B36" s="46"/>
    </row>
    <row r="37" spans="2:2" x14ac:dyDescent="0.3">
      <c r="B37" s="46"/>
    </row>
    <row r="38" spans="2:2" x14ac:dyDescent="0.3">
      <c r="B38" s="46"/>
    </row>
    <row r="39" spans="2:2" x14ac:dyDescent="0.3">
      <c r="B39" s="46"/>
    </row>
    <row r="40" spans="2:2" x14ac:dyDescent="0.3">
      <c r="B40" s="46"/>
    </row>
    <row r="41" spans="2:2" x14ac:dyDescent="0.3">
      <c r="B41" s="46"/>
    </row>
    <row r="42" spans="2:2" x14ac:dyDescent="0.3">
      <c r="B42" s="46"/>
    </row>
    <row r="43" spans="2:2" x14ac:dyDescent="0.3">
      <c r="B43" s="46"/>
    </row>
    <row r="44" spans="2:2" x14ac:dyDescent="0.3">
      <c r="B44" s="46"/>
    </row>
    <row r="45" spans="2:2" x14ac:dyDescent="0.3">
      <c r="B45" s="46"/>
    </row>
    <row r="46" spans="2:2" x14ac:dyDescent="0.3">
      <c r="B46" s="46"/>
    </row>
    <row r="47" spans="2:2" x14ac:dyDescent="0.3">
      <c r="B47" s="46"/>
    </row>
    <row r="48" spans="2:2" x14ac:dyDescent="0.3">
      <c r="B48" s="46"/>
    </row>
    <row r="49" spans="2:2" x14ac:dyDescent="0.3">
      <c r="B49" s="46"/>
    </row>
    <row r="50" spans="2:2" x14ac:dyDescent="0.3">
      <c r="B50" s="46"/>
    </row>
    <row r="51" spans="2:2" x14ac:dyDescent="0.3">
      <c r="B51" s="46"/>
    </row>
    <row r="52" spans="2:2" x14ac:dyDescent="0.3">
      <c r="B52" s="46"/>
    </row>
    <row r="53" spans="2:2" x14ac:dyDescent="0.3">
      <c r="B53" s="46"/>
    </row>
    <row r="54" spans="2:2" x14ac:dyDescent="0.3">
      <c r="B54" s="46"/>
    </row>
    <row r="55" spans="2:2" x14ac:dyDescent="0.3">
      <c r="B55" s="46"/>
    </row>
    <row r="56" spans="2:2" x14ac:dyDescent="0.3">
      <c r="B56" s="46"/>
    </row>
    <row r="57" spans="2:2" x14ac:dyDescent="0.3">
      <c r="B57" s="46"/>
    </row>
    <row r="58" spans="2:2" x14ac:dyDescent="0.3">
      <c r="B58" s="46"/>
    </row>
    <row r="59" spans="2:2" x14ac:dyDescent="0.3">
      <c r="B59" s="46"/>
    </row>
    <row r="60" spans="2:2" x14ac:dyDescent="0.3">
      <c r="B60" s="46"/>
    </row>
    <row r="61" spans="2:2" x14ac:dyDescent="0.3">
      <c r="B61" s="46"/>
    </row>
    <row r="62" spans="2:2" x14ac:dyDescent="0.3">
      <c r="B62" s="46"/>
    </row>
    <row r="63" spans="2:2" x14ac:dyDescent="0.3">
      <c r="B63" s="46"/>
    </row>
    <row r="64" spans="2:2" x14ac:dyDescent="0.3">
      <c r="B64" s="46"/>
    </row>
    <row r="65" spans="2:2" x14ac:dyDescent="0.3">
      <c r="B65" s="46"/>
    </row>
    <row r="66" spans="2:2" x14ac:dyDescent="0.3">
      <c r="B66" s="46"/>
    </row>
    <row r="67" spans="2:2" x14ac:dyDescent="0.3">
      <c r="B67" s="46"/>
    </row>
    <row r="68" spans="2:2" x14ac:dyDescent="0.3">
      <c r="B68" s="46"/>
    </row>
    <row r="69" spans="2:2" x14ac:dyDescent="0.3">
      <c r="B69" s="46"/>
    </row>
    <row r="70" spans="2:2" x14ac:dyDescent="0.3">
      <c r="B70" s="46"/>
    </row>
    <row r="71" spans="2:2" x14ac:dyDescent="0.3">
      <c r="B71" s="46"/>
    </row>
    <row r="72" spans="2:2" x14ac:dyDescent="0.3">
      <c r="B72" s="46"/>
    </row>
    <row r="73" spans="2:2" x14ac:dyDescent="0.3">
      <c r="B73" s="46"/>
    </row>
    <row r="74" spans="2:2" x14ac:dyDescent="0.3">
      <c r="B74" s="46"/>
    </row>
    <row r="75" spans="2:2" x14ac:dyDescent="0.3">
      <c r="B75" s="46"/>
    </row>
    <row r="76" spans="2:2" x14ac:dyDescent="0.3">
      <c r="B76" s="46"/>
    </row>
    <row r="77" spans="2:2" x14ac:dyDescent="0.3">
      <c r="B77" s="46"/>
    </row>
    <row r="78" spans="2:2" x14ac:dyDescent="0.3">
      <c r="B78" s="46"/>
    </row>
    <row r="79" spans="2:2" x14ac:dyDescent="0.3">
      <c r="B79" s="46"/>
    </row>
    <row r="80" spans="2:2" x14ac:dyDescent="0.3">
      <c r="B80" s="46"/>
    </row>
    <row r="81" spans="2:2" x14ac:dyDescent="0.3">
      <c r="B81" s="46"/>
    </row>
    <row r="82" spans="2:2" x14ac:dyDescent="0.3">
      <c r="B82" s="46"/>
    </row>
    <row r="83" spans="2:2" x14ac:dyDescent="0.3">
      <c r="B83" s="46"/>
    </row>
    <row r="84" spans="2:2" x14ac:dyDescent="0.3">
      <c r="B84" s="46"/>
    </row>
    <row r="85" spans="2:2" x14ac:dyDescent="0.3">
      <c r="B85" s="46"/>
    </row>
    <row r="86" spans="2:2" x14ac:dyDescent="0.3">
      <c r="B86" s="46"/>
    </row>
    <row r="87" spans="2:2" x14ac:dyDescent="0.3">
      <c r="B87" s="46"/>
    </row>
    <row r="88" spans="2:2" x14ac:dyDescent="0.3">
      <c r="B88" s="46"/>
    </row>
    <row r="89" spans="2:2" x14ac:dyDescent="0.3">
      <c r="B89" s="46"/>
    </row>
    <row r="90" spans="2:2" x14ac:dyDescent="0.3">
      <c r="B90" s="46"/>
    </row>
    <row r="91" spans="2:2" x14ac:dyDescent="0.3">
      <c r="B91" s="46"/>
    </row>
    <row r="92" spans="2:2" x14ac:dyDescent="0.3">
      <c r="B92" s="46"/>
    </row>
    <row r="93" spans="2:2" x14ac:dyDescent="0.3">
      <c r="B93" s="46"/>
    </row>
    <row r="94" spans="2:2" x14ac:dyDescent="0.3">
      <c r="B94" s="46"/>
    </row>
    <row r="95" spans="2:2" x14ac:dyDescent="0.3">
      <c r="B95" s="46"/>
    </row>
    <row r="96" spans="2:2" x14ac:dyDescent="0.3">
      <c r="B96" s="46"/>
    </row>
    <row r="97" spans="2:2" x14ac:dyDescent="0.3">
      <c r="B97" s="46"/>
    </row>
    <row r="98" spans="2:2" x14ac:dyDescent="0.3">
      <c r="B98" s="46"/>
    </row>
    <row r="99" spans="2:2" x14ac:dyDescent="0.3">
      <c r="B99" s="46"/>
    </row>
    <row r="100" spans="2:2" x14ac:dyDescent="0.3">
      <c r="B100" s="46"/>
    </row>
    <row r="101" spans="2:2" x14ac:dyDescent="0.3">
      <c r="B101" s="46"/>
    </row>
    <row r="102" spans="2:2" x14ac:dyDescent="0.3">
      <c r="B102" s="46"/>
    </row>
    <row r="103" spans="2:2" x14ac:dyDescent="0.3">
      <c r="B103" s="46"/>
    </row>
    <row r="104" spans="2:2" x14ac:dyDescent="0.3">
      <c r="B104" s="46"/>
    </row>
    <row r="105" spans="2:2" x14ac:dyDescent="0.3">
      <c r="B105" s="46"/>
    </row>
    <row r="106" spans="2:2" x14ac:dyDescent="0.3">
      <c r="B106" s="46"/>
    </row>
    <row r="107" spans="2:2" x14ac:dyDescent="0.3">
      <c r="B107" s="46"/>
    </row>
    <row r="108" spans="2:2" x14ac:dyDescent="0.3">
      <c r="B108" s="46"/>
    </row>
    <row r="109" spans="2:2" x14ac:dyDescent="0.3">
      <c r="B109" s="46"/>
    </row>
    <row r="110" spans="2:2" x14ac:dyDescent="0.3">
      <c r="B110" s="46"/>
    </row>
    <row r="111" spans="2:2" x14ac:dyDescent="0.3">
      <c r="B111" s="46"/>
    </row>
    <row r="112" spans="2:2" x14ac:dyDescent="0.3">
      <c r="B112" s="46"/>
    </row>
    <row r="113" spans="2:2" x14ac:dyDescent="0.3">
      <c r="B113" s="46"/>
    </row>
    <row r="114" spans="2:2" x14ac:dyDescent="0.3">
      <c r="B114" s="46"/>
    </row>
    <row r="115" spans="2:2" x14ac:dyDescent="0.3">
      <c r="B115" s="46"/>
    </row>
    <row r="116" spans="2:2" x14ac:dyDescent="0.3">
      <c r="B116" s="46"/>
    </row>
    <row r="117" spans="2:2" x14ac:dyDescent="0.3">
      <c r="B117" s="46"/>
    </row>
    <row r="118" spans="2:2" x14ac:dyDescent="0.3">
      <c r="B118" s="46"/>
    </row>
    <row r="119" spans="2:2" x14ac:dyDescent="0.3">
      <c r="B119" s="46"/>
    </row>
    <row r="120" spans="2:2" x14ac:dyDescent="0.3">
      <c r="B120" s="46"/>
    </row>
    <row r="121" spans="2:2" x14ac:dyDescent="0.3">
      <c r="B121" s="46"/>
    </row>
    <row r="122" spans="2:2" x14ac:dyDescent="0.3">
      <c r="B122" s="46"/>
    </row>
    <row r="123" spans="2:2" x14ac:dyDescent="0.3">
      <c r="B123" s="46"/>
    </row>
    <row r="124" spans="2:2" x14ac:dyDescent="0.3">
      <c r="B124" s="46"/>
    </row>
    <row r="125" spans="2:2" x14ac:dyDescent="0.3">
      <c r="B125" s="46"/>
    </row>
    <row r="126" spans="2:2" x14ac:dyDescent="0.3">
      <c r="B126" s="46"/>
    </row>
    <row r="127" spans="2:2" x14ac:dyDescent="0.3">
      <c r="B127" s="46"/>
    </row>
    <row r="128" spans="2:2" x14ac:dyDescent="0.3">
      <c r="B128" s="46"/>
    </row>
    <row r="129" spans="2:2" x14ac:dyDescent="0.3">
      <c r="B129" s="46"/>
    </row>
    <row r="130" spans="2:2" x14ac:dyDescent="0.3">
      <c r="B130" s="46"/>
    </row>
    <row r="131" spans="2:2" x14ac:dyDescent="0.3">
      <c r="B131" s="46"/>
    </row>
    <row r="132" spans="2:2" x14ac:dyDescent="0.3">
      <c r="B132" s="46"/>
    </row>
    <row r="133" spans="2:2" x14ac:dyDescent="0.3">
      <c r="B133" s="46"/>
    </row>
    <row r="134" spans="2:2" x14ac:dyDescent="0.3">
      <c r="B134" s="46"/>
    </row>
    <row r="135" spans="2:2" x14ac:dyDescent="0.3">
      <c r="B135" s="46"/>
    </row>
    <row r="136" spans="2:2" x14ac:dyDescent="0.3">
      <c r="B136" s="46"/>
    </row>
    <row r="137" spans="2:2" x14ac:dyDescent="0.3">
      <c r="B137" s="46"/>
    </row>
    <row r="138" spans="2:2" x14ac:dyDescent="0.3">
      <c r="B138" s="46"/>
    </row>
    <row r="139" spans="2:2" x14ac:dyDescent="0.3">
      <c r="B139" s="46"/>
    </row>
    <row r="140" spans="2:2" x14ac:dyDescent="0.3">
      <c r="B140" s="46"/>
    </row>
    <row r="141" spans="2:2" x14ac:dyDescent="0.3">
      <c r="B141" s="46"/>
    </row>
    <row r="142" spans="2:2" x14ac:dyDescent="0.3">
      <c r="B142" s="46"/>
    </row>
    <row r="143" spans="2:2" x14ac:dyDescent="0.3">
      <c r="B143" s="46"/>
    </row>
    <row r="144" spans="2:2" x14ac:dyDescent="0.3">
      <c r="B144" s="46"/>
    </row>
    <row r="145" spans="2:2" x14ac:dyDescent="0.3">
      <c r="B145" s="46"/>
    </row>
    <row r="146" spans="2:2" x14ac:dyDescent="0.3">
      <c r="B146" s="46"/>
    </row>
    <row r="147" spans="2:2" x14ac:dyDescent="0.3">
      <c r="B147" s="46"/>
    </row>
    <row r="148" spans="2:2" x14ac:dyDescent="0.3">
      <c r="B148" s="46"/>
    </row>
    <row r="149" spans="2:2" x14ac:dyDescent="0.3">
      <c r="B149" s="46"/>
    </row>
    <row r="150" spans="2:2" x14ac:dyDescent="0.3">
      <c r="B150" s="46"/>
    </row>
    <row r="151" spans="2:2" x14ac:dyDescent="0.3">
      <c r="B151" s="46"/>
    </row>
    <row r="152" spans="2:2" x14ac:dyDescent="0.3">
      <c r="B152" s="46"/>
    </row>
    <row r="153" spans="2:2" x14ac:dyDescent="0.3">
      <c r="B153" s="46"/>
    </row>
    <row r="154" spans="2:2" x14ac:dyDescent="0.3">
      <c r="B154" s="46"/>
    </row>
    <row r="155" spans="2:2" x14ac:dyDescent="0.3">
      <c r="B155" s="46"/>
    </row>
    <row r="156" spans="2:2" x14ac:dyDescent="0.3">
      <c r="B156" s="46"/>
    </row>
    <row r="157" spans="2:2" x14ac:dyDescent="0.3">
      <c r="B157" s="46"/>
    </row>
    <row r="158" spans="2:2" x14ac:dyDescent="0.3">
      <c r="B158" s="46"/>
    </row>
    <row r="159" spans="2:2" x14ac:dyDescent="0.3">
      <c r="B159" s="46"/>
    </row>
    <row r="160" spans="2:2" x14ac:dyDescent="0.3">
      <c r="B160" s="46"/>
    </row>
    <row r="161" spans="2:2" x14ac:dyDescent="0.3">
      <c r="B161" s="46"/>
    </row>
    <row r="162" spans="2:2" x14ac:dyDescent="0.3">
      <c r="B162" s="46"/>
    </row>
    <row r="163" spans="2:2" x14ac:dyDescent="0.3">
      <c r="B163" s="46"/>
    </row>
    <row r="164" spans="2:2" x14ac:dyDescent="0.3">
      <c r="B164" s="46"/>
    </row>
    <row r="165" spans="2:2" x14ac:dyDescent="0.3">
      <c r="B165" s="46"/>
    </row>
    <row r="166" spans="2:2" x14ac:dyDescent="0.3">
      <c r="B166" s="46"/>
    </row>
  </sheetData>
  <sheetProtection algorithmName="SHA-512" hashValue="T4rpfuN4sHeO35FFDp4l/ufRoisyp3lR0XkMym5PxwzCUkiKA5/9f4/h07U8Rd0QPXQC9C0yuVpavMqTZiPUrg==" saltValue="xC54S9dizdccHDLkdVLPcg==" spinCount="100000" sheet="1" objects="1" scenarios="1" selectLockedCells="1" selectUnlockedCells="1"/>
  <mergeCells count="2">
    <mergeCell ref="B2:H2"/>
    <mergeCell ref="B24:C24"/>
  </mergeCells>
  <phoneticPr fontId="3" type="noConversion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640B-F5A5-4F3E-AD5D-C5DE32091767}">
  <sheetPr codeName="Sheet10"/>
  <dimension ref="A1:AI10"/>
  <sheetViews>
    <sheetView zoomScale="70" zoomScaleNormal="70" workbookViewId="0">
      <selection activeCell="M3" sqref="M3"/>
    </sheetView>
  </sheetViews>
  <sheetFormatPr defaultColWidth="9" defaultRowHeight="17.25" thickBottom="1" x14ac:dyDescent="0.35"/>
  <cols>
    <col min="1" max="1" width="4.75" style="41" customWidth="1"/>
    <col min="2" max="2" width="16.75" style="112" hidden="1" customWidth="1"/>
    <col min="3" max="3" width="73.75" style="113" customWidth="1"/>
    <col min="4" max="4" width="9" style="114" customWidth="1"/>
    <col min="5" max="5" width="9.125" style="114" customWidth="1"/>
    <col min="6" max="7" width="9" style="114" customWidth="1"/>
    <col min="8" max="15" width="9" style="41" customWidth="1"/>
    <col min="16" max="16384" width="9" style="41"/>
  </cols>
  <sheetData>
    <row r="1" spans="1:35" ht="28.5" customHeight="1" thickBot="1" x14ac:dyDescent="0.35">
      <c r="AC1" s="42"/>
      <c r="AD1" s="42"/>
      <c r="AE1" s="42"/>
      <c r="AF1" s="42"/>
      <c r="AG1" s="42"/>
      <c r="AH1" s="42"/>
      <c r="AI1" s="42"/>
    </row>
    <row r="2" spans="1:35" ht="28.5" hidden="1" customHeight="1" thickBot="1" x14ac:dyDescent="0.35">
      <c r="B2" s="112" t="s">
        <v>164</v>
      </c>
      <c r="C2" s="113" t="s">
        <v>165</v>
      </c>
      <c r="AC2" s="42"/>
      <c r="AD2" s="42"/>
      <c r="AE2" s="42"/>
      <c r="AF2" s="42"/>
      <c r="AG2" s="42"/>
      <c r="AH2" s="42"/>
      <c r="AI2" s="42"/>
    </row>
    <row r="3" spans="1:35" ht="409.5" customHeight="1" thickBot="1" x14ac:dyDescent="0.35">
      <c r="B3" s="112" t="s">
        <v>39</v>
      </c>
    </row>
    <row r="4" spans="1:35" s="43" customFormat="1" ht="409.5" customHeight="1" thickBot="1" x14ac:dyDescent="0.35">
      <c r="A4" s="41"/>
      <c r="B4" s="112" t="s">
        <v>168</v>
      </c>
      <c r="C4" s="113"/>
      <c r="D4" s="114"/>
      <c r="E4" s="114"/>
      <c r="F4" s="114"/>
      <c r="G4" s="114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</row>
    <row r="5" spans="1:35" ht="409.5" customHeight="1" thickBot="1" x14ac:dyDescent="0.35">
      <c r="B5" s="112" t="s">
        <v>167</v>
      </c>
    </row>
    <row r="6" spans="1:35" ht="409.5" customHeight="1" thickBot="1" x14ac:dyDescent="0.35">
      <c r="B6" s="112" t="s">
        <v>175</v>
      </c>
    </row>
    <row r="7" spans="1:35" ht="409.5" customHeight="1" thickBot="1" x14ac:dyDescent="0.35">
      <c r="B7" s="112" t="s">
        <v>174</v>
      </c>
    </row>
    <row r="8" spans="1:35" ht="409.5" customHeight="1" thickBot="1" x14ac:dyDescent="0.35">
      <c r="B8" s="112" t="s">
        <v>203</v>
      </c>
    </row>
    <row r="9" spans="1:35" ht="409.5" customHeight="1" thickBot="1" x14ac:dyDescent="0.35"/>
    <row r="10" spans="1:35" ht="409.5" customHeight="1" thickBot="1" x14ac:dyDescent="0.35"/>
  </sheetData>
  <sheetProtection algorithmName="SHA-512" hashValue="wIVrZgdyYmPcASdUBEjVIl/fHAYF+t/vta83pIJMbi8d4PTU/27QzJizISRYGYxM2e6LvP/tVnAxjttouyvF6Q==" saltValue="BqEG0ngwmdnwY4kRzrv7RA==" spinCount="100000" sheet="1" objects="1" scenarios="1" selectLockedCells="1" selectUnlockedCells="1"/>
  <phoneticPr fontId="3" type="noConversion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FF7E6-DF3E-4FF2-B4D5-2DA639ED78FD}">
  <sheetPr codeName="Sheet6"/>
  <dimension ref="A1:EW345"/>
  <sheetViews>
    <sheetView topLeftCell="CO1" zoomScale="10" zoomScaleNormal="10" workbookViewId="0">
      <selection activeCell="CN1" sqref="A1:CN1048576"/>
    </sheetView>
  </sheetViews>
  <sheetFormatPr defaultColWidth="9" defaultRowHeight="16.5" x14ac:dyDescent="0.3"/>
  <cols>
    <col min="1" max="1" width="4.75" style="7" hidden="1" customWidth="1"/>
    <col min="2" max="6" width="9" style="7" hidden="1" customWidth="1"/>
    <col min="7" max="7" width="9" style="1" hidden="1" customWidth="1"/>
    <col min="8" max="8" width="9" style="5" hidden="1" customWidth="1"/>
    <col min="9" max="9" width="25.75" style="24" hidden="1" customWidth="1"/>
    <col min="10" max="10" width="45" style="24" hidden="1" customWidth="1"/>
    <col min="11" max="11" width="9" style="24" hidden="1" customWidth="1"/>
    <col min="12" max="32" width="9" style="26" hidden="1" customWidth="1"/>
    <col min="33" max="51" width="9" style="24" hidden="1" customWidth="1"/>
    <col min="52" max="52" width="2" style="12" hidden="1" customWidth="1"/>
    <col min="53" max="53" width="9" style="14" hidden="1" customWidth="1"/>
    <col min="54" max="57" width="9" style="15" hidden="1" customWidth="1"/>
    <col min="58" max="58" width="9" style="14" hidden="1" customWidth="1"/>
    <col min="59" max="63" width="9" style="15" hidden="1" customWidth="1"/>
    <col min="64" max="64" width="9" style="14" hidden="1" customWidth="1"/>
    <col min="65" max="68" width="9" style="15" hidden="1" customWidth="1"/>
    <col min="69" max="69" width="9" style="14" hidden="1" customWidth="1"/>
    <col min="70" max="74" width="9" style="15" hidden="1" customWidth="1"/>
    <col min="75" max="75" width="9" style="14" hidden="1" customWidth="1"/>
    <col min="76" max="79" width="9" style="15" hidden="1" customWidth="1"/>
    <col min="80" max="80" width="9" style="14" hidden="1" customWidth="1"/>
    <col min="81" max="85" width="9" style="16" hidden="1" customWidth="1"/>
    <col min="86" max="86" width="9" style="14" hidden="1" customWidth="1"/>
    <col min="87" max="92" width="9" style="15" hidden="1" customWidth="1"/>
    <col min="93" max="123" width="9" style="15" customWidth="1"/>
    <col min="124" max="153" width="9" style="15"/>
    <col min="154" max="16384" width="9" style="6"/>
  </cols>
  <sheetData>
    <row r="1" spans="2:85" ht="28.5" customHeight="1" x14ac:dyDescent="0.3">
      <c r="J1" s="25"/>
      <c r="K1" s="25"/>
      <c r="L1" s="48"/>
      <c r="M1" s="48"/>
      <c r="N1" s="48"/>
      <c r="O1" s="48"/>
      <c r="P1" s="48"/>
      <c r="Q1" s="48"/>
      <c r="X1" s="48"/>
      <c r="Y1" s="48"/>
      <c r="Z1" s="48"/>
      <c r="AA1" s="48"/>
      <c r="AB1" s="48"/>
      <c r="AC1" s="48"/>
      <c r="AD1" s="48"/>
      <c r="AE1" s="48"/>
      <c r="AL1" s="25"/>
      <c r="AN1" s="25"/>
      <c r="AO1" s="25"/>
      <c r="AP1" s="25"/>
      <c r="AQ1" s="25"/>
      <c r="AR1" s="25"/>
      <c r="AS1" s="25"/>
      <c r="AT1" s="25"/>
      <c r="BA1" s="233" t="s">
        <v>39</v>
      </c>
      <c r="BB1" s="233"/>
      <c r="BC1" s="233"/>
      <c r="BD1" s="233"/>
      <c r="BE1" s="233"/>
      <c r="BF1" s="233"/>
      <c r="BG1" s="233"/>
      <c r="BH1" s="233"/>
      <c r="BI1" s="233"/>
      <c r="BJ1" s="233"/>
      <c r="BK1" s="233"/>
      <c r="BL1" s="233" t="s">
        <v>52</v>
      </c>
      <c r="BM1" s="233"/>
      <c r="BN1" s="233"/>
      <c r="BO1" s="233"/>
      <c r="BP1" s="233"/>
      <c r="BQ1" s="233"/>
      <c r="BR1" s="233"/>
      <c r="BS1" s="233"/>
      <c r="BT1" s="233"/>
      <c r="BU1" s="233"/>
      <c r="BV1" s="233"/>
      <c r="BW1" s="233" t="s">
        <v>40</v>
      </c>
      <c r="BX1" s="233"/>
      <c r="BY1" s="233"/>
      <c r="BZ1" s="233"/>
      <c r="CA1" s="233"/>
      <c r="CB1" s="233"/>
      <c r="CC1" s="233"/>
      <c r="CD1" s="233"/>
      <c r="CE1" s="233"/>
      <c r="CF1" s="233"/>
      <c r="CG1" s="234"/>
    </row>
    <row r="2" spans="2:85" x14ac:dyDescent="0.3">
      <c r="K2" s="24" t="str">
        <f t="array" ref="K2:AF3">TRANSPOSE(AS40:AT67)</f>
        <v>T1</v>
      </c>
      <c r="L2" s="50" t="str">
        <v>T1</v>
      </c>
      <c r="M2" s="26" t="str">
        <v>T2</v>
      </c>
      <c r="N2" s="26" t="str">
        <v>B1</v>
      </c>
      <c r="O2" s="26" t="str">
        <v>B2</v>
      </c>
      <c r="P2" s="38" t="str">
        <v>B2</v>
      </c>
      <c r="Q2" s="26" t="str">
        <v>W1</v>
      </c>
      <c r="R2" s="26" t="str">
        <v>W2</v>
      </c>
      <c r="S2" s="26" t="str">
        <v>R1</v>
      </c>
      <c r="T2" s="38" t="str">
        <v>R1</v>
      </c>
      <c r="U2" s="26" t="str">
        <v>R2</v>
      </c>
      <c r="V2" s="38" t="str">
        <v>R2</v>
      </c>
      <c r="W2" s="26" t="str">
        <v>T3</v>
      </c>
      <c r="X2" s="26" t="str">
        <v>T4</v>
      </c>
      <c r="Y2" s="26" t="str">
        <v>T5</v>
      </c>
      <c r="Z2" s="26" t="str">
        <v>B3</v>
      </c>
      <c r="AA2" s="26" t="str">
        <v>B4</v>
      </c>
      <c r="AB2" s="26" t="str">
        <v>B5</v>
      </c>
      <c r="AC2" s="26" t="str">
        <v>H1</v>
      </c>
      <c r="AD2" s="38" t="str">
        <v>H1</v>
      </c>
      <c r="AE2" s="26" t="str">
        <v>H2</v>
      </c>
      <c r="AF2" s="38" t="str">
        <v>H2</v>
      </c>
      <c r="AG2" s="26"/>
      <c r="AH2" s="26"/>
      <c r="AI2" s="26"/>
      <c r="AJ2" s="26"/>
      <c r="AK2" s="26"/>
      <c r="AQ2" s="24" t="s">
        <v>195</v>
      </c>
      <c r="AV2" s="19">
        <v>1E-3</v>
      </c>
      <c r="BA2" s="14" t="str">
        <f>IF('단면 입력'!U2="","",'단면 입력'!U2)</f>
        <v/>
      </c>
      <c r="BB2" s="16" t="str">
        <f>IF('단면 입력'!V2="","",'단면 입력'!V2)</f>
        <v>API Key</v>
      </c>
      <c r="BC2" s="16" t="str">
        <f>IF('단면 입력'!W2="","",'단면 입력'!W2)</f>
        <v/>
      </c>
      <c r="BD2" s="16" t="str">
        <f>IF('단면 입력'!X2="","",IF(ISNUMBER('단면 입력'!X2),'단면 입력'!X2*$AV$2,'단면 입력'!X2))</f>
        <v/>
      </c>
      <c r="BE2" s="16" t="str">
        <f>IF('단면 입력'!Y2="","",'단면 입력'!Y2)</f>
        <v/>
      </c>
      <c r="BG2" s="16"/>
      <c r="BH2" s="16"/>
      <c r="BI2" s="16"/>
      <c r="BJ2" s="16"/>
      <c r="BK2" s="16"/>
      <c r="BL2" s="14" t="str">
        <f>IF('횡철근 입력'!V2="","",'횡철근 입력'!V2)</f>
        <v/>
      </c>
      <c r="BM2" s="52" t="str">
        <f>IF('횡철근 입력'!W1="","",'횡철근 입력'!W1)</f>
        <v/>
      </c>
      <c r="BN2" s="52" t="str">
        <f>IF('횡철근 입력'!X1="","",'횡철근 입력'!X1)</f>
        <v/>
      </c>
      <c r="BO2" s="16" t="b">
        <f>'횡철근 입력'!$AB$7</f>
        <v>0</v>
      </c>
      <c r="BP2" s="16">
        <f>'횡철근 입력'!AB6</f>
        <v>1</v>
      </c>
      <c r="BW2" s="14" t="str">
        <f>IF('종철근 입력'!V2="","",'종철근 입력'!V2)</f>
        <v/>
      </c>
      <c r="BX2" s="16" t="str">
        <f>IF('종철근 입력'!W2="","",'종철근 입력'!W2)</f>
        <v/>
      </c>
      <c r="BY2" s="16" t="str">
        <f>IF('종철근 입력'!X2="","",'종철근 입력'!X2)</f>
        <v/>
      </c>
      <c r="BZ2" s="16" t="str">
        <f>IF('종철근 입력'!Y2="","",IF(ISNUMBER('종철근 입력'!Y2),'종철근 입력'!Y2*$AV$2,'종철근 입력'!Y2))</f>
        <v/>
      </c>
      <c r="CA2" s="16" t="str">
        <f>IF('종철근 입력'!Z2="","",'종철근 입력'!Z2)</f>
        <v/>
      </c>
    </row>
    <row r="3" spans="2:85" x14ac:dyDescent="0.3">
      <c r="B3" s="237"/>
      <c r="C3" s="238"/>
      <c r="D3" s="238"/>
      <c r="E3" s="238"/>
      <c r="F3" s="239"/>
      <c r="I3" s="235"/>
      <c r="K3" s="24">
        <v>7</v>
      </c>
      <c r="L3" s="50">
        <v>7</v>
      </c>
      <c r="M3" s="26">
        <v>7</v>
      </c>
      <c r="N3" s="26">
        <v>6</v>
      </c>
      <c r="O3" s="26">
        <v>7</v>
      </c>
      <c r="P3" s="38">
        <v>7</v>
      </c>
      <c r="Q3" s="26">
        <v>7</v>
      </c>
      <c r="R3" s="26">
        <v>7</v>
      </c>
      <c r="S3" s="26">
        <v>7</v>
      </c>
      <c r="T3" s="38">
        <v>7</v>
      </c>
      <c r="U3" s="26">
        <v>8</v>
      </c>
      <c r="V3" s="38">
        <v>8</v>
      </c>
      <c r="W3" s="26">
        <v>5</v>
      </c>
      <c r="X3" s="26">
        <v>5</v>
      </c>
      <c r="Y3" s="26">
        <v>6</v>
      </c>
      <c r="Z3" s="26">
        <v>6</v>
      </c>
      <c r="AA3" s="26">
        <v>5</v>
      </c>
      <c r="AB3" s="26">
        <v>5</v>
      </c>
      <c r="AC3" s="26">
        <v>7</v>
      </c>
      <c r="AD3" s="38">
        <v>7</v>
      </c>
      <c r="AE3" s="26">
        <v>7</v>
      </c>
      <c r="AF3" s="38">
        <v>7</v>
      </c>
      <c r="AO3" s="56">
        <v>0.05</v>
      </c>
      <c r="AQ3" s="24" t="s">
        <v>191</v>
      </c>
      <c r="AS3" s="24" t="s">
        <v>176</v>
      </c>
      <c r="AT3" s="24" t="str">
        <f>SUBSTITUTE(_xlfn.CONCAT(Sheet1!$C$25,"\",Sheet1!C26,Sheet1!B26),"\","\\")</f>
        <v>C:\\Users\\lsb1109\\OneDrive - MIDAS\\바탕 화면\\0713\\0704\\Drive\\01.Project\\2211 Box Culvert API 최종\\Box Culvert API.cimz</v>
      </c>
      <c r="AV3" s="19">
        <f>1/AV2</f>
        <v>1000</v>
      </c>
      <c r="AX3" s="19">
        <v>4</v>
      </c>
      <c r="BA3" s="14" t="str">
        <f>IF('단면 입력'!U3="","",'단면 입력'!U3)</f>
        <v/>
      </c>
      <c r="BB3" s="16" t="str">
        <f>IF('단면 입력'!V3="","",'단면 입력'!V3)</f>
        <v>API Key를 입력해주세요.</v>
      </c>
      <c r="BC3" s="16" t="str">
        <f>IF('단면 입력'!W3="","",'단면 입력'!W3)</f>
        <v/>
      </c>
      <c r="BD3" s="16" t="str">
        <f>IF('단면 입력'!X3="","",IF(ISNUMBER('단면 입력'!X3),'단면 입력'!X3*$AV$2,'단면 입력'!X3))</f>
        <v/>
      </c>
      <c r="BE3" s="16" t="str">
        <f>IF('단면 입력'!Y3="","",'단면 입력'!Y3)</f>
        <v/>
      </c>
      <c r="BG3" s="16"/>
      <c r="BH3" s="16"/>
      <c r="BI3" s="16"/>
      <c r="BJ3" s="16"/>
      <c r="BK3" s="16"/>
      <c r="BL3" s="14" t="str">
        <f>IF('횡철근 입력'!V3="","",'횡철근 입력'!V3)</f>
        <v/>
      </c>
      <c r="BM3" s="52" t="str">
        <f>IF('횡철근 입력'!W2="","",'횡철근 입력'!W2)</f>
        <v>Global</v>
      </c>
      <c r="BN3" s="52" t="str">
        <f>IF('횡철근 입력'!X2="","",'횡철근 입력'!X2)</f>
        <v/>
      </c>
      <c r="BO3" s="16" t="str">
        <f>IF('횡철근 입력'!Y2="","",IF(ISNUMBER('횡철근 입력'!Y2),'횡철근 입력'!Y2*$AV$2,'횡철근 입력'!Y2))</f>
        <v/>
      </c>
      <c r="BP3" s="16" t="str">
        <f>IF('횡철근 입력'!Z4="","",'횡철근 입력'!Z4)</f>
        <v/>
      </c>
      <c r="BW3" s="14" t="str">
        <f>IF('종철근 입력'!V3="","",'종철근 입력'!V3)</f>
        <v/>
      </c>
      <c r="BX3" s="16" t="str">
        <f>IF('종철근 입력'!W3="","",'종철근 입력'!W3)</f>
        <v/>
      </c>
      <c r="BY3" s="16" t="str">
        <f>IF('종철근 입력'!X3="","",'종철근 입력'!X3)</f>
        <v/>
      </c>
      <c r="BZ3" s="16" t="str">
        <f>IF('종철근 입력'!Y3="","",IF(ISNUMBER('종철근 입력'!Y3),'종철근 입력'!Y3*$AV$2,'종철근 입력'!Y3))</f>
        <v/>
      </c>
      <c r="CA3" s="16" t="str">
        <f>IF('종철근 입력'!Z3="","",'종철근 입력'!Z3)</f>
        <v/>
      </c>
    </row>
    <row r="4" spans="2:85" x14ac:dyDescent="0.3">
      <c r="I4" s="235"/>
      <c r="K4" s="24">
        <f>$BO$19</f>
        <v>0.2</v>
      </c>
      <c r="L4" s="50">
        <f>IF(K4="","",K4)</f>
        <v>0.2</v>
      </c>
      <c r="O4" s="26">
        <f>$BO$20</f>
        <v>0.2</v>
      </c>
      <c r="P4" s="38">
        <f>IF(O4="","",O4)</f>
        <v>0.2</v>
      </c>
      <c r="T4" s="38" t="str">
        <f>IF(S4="","",S4)</f>
        <v/>
      </c>
      <c r="V4" s="38" t="str">
        <f>IF(U4="","",U4)</f>
        <v/>
      </c>
      <c r="AD4" s="38" t="str">
        <f>IF(AC4="","",AC4)</f>
        <v/>
      </c>
      <c r="AF4" s="38" t="str">
        <f>IF(AE4="","",AE4)</f>
        <v/>
      </c>
      <c r="AQ4" s="24" t="s">
        <v>192</v>
      </c>
      <c r="AS4" s="24" t="s">
        <v>177</v>
      </c>
      <c r="AT4" s="24" t="str">
        <f>SUBSTITUTE(_xlfn.CONCAT(Sheet1!$C$25,"\",Sheet1!C27,Sheet1!B27),"\","\\")</f>
        <v>C:\\Users\\lsb1109\\OneDrive - MIDAS\\바탕 화면\\0713\\0704\\Drive\\01.Project\\2211 Box Culvert API 최종\\https://api-beta.midasit.comserver</v>
      </c>
      <c r="BA4" s="14" t="str">
        <f>IF('단면 입력'!U4="","",'단면 입력'!U4)</f>
        <v/>
      </c>
      <c r="BB4" s="16" t="str">
        <f>IF('단면 입력'!V4="","",'단면 입력'!V4)</f>
        <v/>
      </c>
      <c r="BC4" s="16" t="str">
        <f>IF('단면 입력'!W4="","",'단면 입력'!W4)</f>
        <v/>
      </c>
      <c r="BD4" s="16" t="str">
        <f>IF('단면 입력'!X4="","",IF(ISNUMBER('단면 입력'!X4),'단면 입력'!X4*$AV$2,'단면 입력'!X4))</f>
        <v/>
      </c>
      <c r="BE4" s="16" t="str">
        <f>IF('단면 입력'!Y4="","",'단면 입력'!Y4)</f>
        <v/>
      </c>
      <c r="BG4" s="16"/>
      <c r="BH4" s="16"/>
      <c r="BI4" s="16"/>
      <c r="BJ4" s="16"/>
      <c r="BK4" s="16"/>
      <c r="BL4" s="14" t="str">
        <f>IF('횡철근 입력'!V4="","",'횡철근 입력'!V4)</f>
        <v/>
      </c>
      <c r="BM4" s="52" t="str">
        <f>IF('횡철근 입력'!W3="","",'횡철근 입력'!W3)</f>
        <v>Name</v>
      </c>
      <c r="BN4" s="52" t="str">
        <f>IF('횡철근 입력'!X3="","",'횡철근 입력'!X3)</f>
        <v>Symbol</v>
      </c>
      <c r="BO4" s="16" t="str">
        <f>IF('횡철근 입력'!Y3="","",IF(ISNUMBER('횡철근 입력'!Y3),'횡철근 입력'!Y3*$AV$2,'횡철근 입력'!Y3))</f>
        <v>Value(mm)</v>
      </c>
      <c r="BP4" s="16" t="str">
        <f>IF('횡철근 입력'!Z5="","",'횡철근 입력'!Z5)</f>
        <v/>
      </c>
      <c r="BW4" s="14" t="str">
        <f>IF('종철근 입력'!V4="","",'종철근 입력'!V4)</f>
        <v/>
      </c>
      <c r="BX4" s="16" t="str">
        <f>IF('종철근 입력'!W4="","",'종철근 입력'!W4)</f>
        <v/>
      </c>
      <c r="BY4" s="16" t="str">
        <f>IF('종철근 입력'!X4="","",'종철근 입력'!X4)</f>
        <v/>
      </c>
      <c r="BZ4" s="16" t="str">
        <f>IF('종철근 입력'!Y4="","",IF(ISNUMBER('종철근 입력'!Y4),'종철근 입력'!Y4*$AV$2,'종철근 입력'!Y4))</f>
        <v/>
      </c>
      <c r="CA4" s="16" t="str">
        <f>IF('종철근 입력'!Z4="","",'종철근 입력'!Z4)</f>
        <v/>
      </c>
    </row>
    <row r="5" spans="2:85" x14ac:dyDescent="0.3">
      <c r="B5" s="10" t="s">
        <v>39</v>
      </c>
      <c r="C5" s="236" t="s">
        <v>52</v>
      </c>
      <c r="D5" s="236"/>
      <c r="E5" s="236"/>
      <c r="F5" s="10" t="s">
        <v>40</v>
      </c>
      <c r="H5" s="11"/>
      <c r="I5" s="235"/>
      <c r="K5" s="24">
        <f>K33</f>
        <v>0.5</v>
      </c>
      <c r="L5" s="38">
        <f t="shared" ref="L5:AF5" si="0">L33</f>
        <v>0.5</v>
      </c>
      <c r="M5" s="24">
        <f t="shared" si="0"/>
        <v>0.25</v>
      </c>
      <c r="N5" s="24">
        <f t="shared" si="0"/>
        <v>0.25</v>
      </c>
      <c r="O5" s="24">
        <f t="shared" si="0"/>
        <v>0.5</v>
      </c>
      <c r="P5" s="38">
        <f t="shared" si="0"/>
        <v>0.5</v>
      </c>
      <c r="Q5" s="24">
        <f t="shared" si="0"/>
        <v>0.25</v>
      </c>
      <c r="R5" s="24">
        <f t="shared" si="0"/>
        <v>0.25</v>
      </c>
      <c r="S5" s="24">
        <f t="shared" si="0"/>
        <v>0.25</v>
      </c>
      <c r="T5" s="38">
        <f t="shared" si="0"/>
        <v>0.25</v>
      </c>
      <c r="U5" s="24">
        <f t="shared" si="0"/>
        <v>0.25</v>
      </c>
      <c r="V5" s="38">
        <f t="shared" si="0"/>
        <v>0.25</v>
      </c>
      <c r="W5" s="24">
        <f t="shared" si="0"/>
        <v>0.25</v>
      </c>
      <c r="X5" s="24">
        <f t="shared" si="0"/>
        <v>0.25</v>
      </c>
      <c r="Y5" s="24">
        <f t="shared" si="0"/>
        <v>0.25</v>
      </c>
      <c r="Z5" s="24">
        <f t="shared" si="0"/>
        <v>0.25</v>
      </c>
      <c r="AA5" s="24">
        <f t="shared" si="0"/>
        <v>0.25</v>
      </c>
      <c r="AB5" s="24">
        <f t="shared" si="0"/>
        <v>0.25</v>
      </c>
      <c r="AC5" s="24">
        <f t="shared" si="0"/>
        <v>0.25</v>
      </c>
      <c r="AD5" s="38">
        <f t="shared" si="0"/>
        <v>0.25</v>
      </c>
      <c r="AE5" s="24">
        <f t="shared" si="0"/>
        <v>0.25</v>
      </c>
      <c r="AF5" s="38">
        <f t="shared" si="0"/>
        <v>0.25</v>
      </c>
      <c r="BA5" s="14" t="str">
        <f>IF('단면 입력'!U5="","",'단면 입력'!U5)</f>
        <v/>
      </c>
      <c r="BB5" s="16" t="str">
        <f>IF('단면 입력'!V5="","",'단면 입력'!V5)</f>
        <v/>
      </c>
      <c r="BC5" s="16" t="str">
        <f>IF('단면 입력'!W5="","",'단면 입력'!W5)</f>
        <v/>
      </c>
      <c r="BD5" s="16" t="str">
        <f>IF('단면 입력'!X5="","",IF(ISNUMBER('단면 입력'!X5),'단면 입력'!X5*$AV$2,'단면 입력'!X5))</f>
        <v/>
      </c>
      <c r="BE5" s="16" t="str">
        <f>IF('단면 입력'!Y5="","",'단면 입력'!Y5)</f>
        <v/>
      </c>
      <c r="BG5" s="16"/>
      <c r="BH5" s="16"/>
      <c r="BI5" s="16"/>
      <c r="BJ5" s="16"/>
      <c r="BK5" s="16"/>
      <c r="BL5" s="14" t="str">
        <f>IF('횡철근 입력'!V5="","",'횡철근 입력'!V5)</f>
        <v/>
      </c>
      <c r="BM5" s="52" t="str">
        <f>IF('횡철근 입력'!W4="","",'횡철근 입력'!W4)</f>
        <v>Cover Thickness (외측)</v>
      </c>
      <c r="BN5" s="52" t="str">
        <f>IF('횡철근 입력'!X4="","",'횡철근 입력'!X4)</f>
        <v>CO1</v>
      </c>
      <c r="BO5" s="16">
        <f>IF('횡철근 입력'!Y4="","",IF(ISNUMBER('횡철근 입력'!Y4),'횡철근 입력'!Y4*$AV$2,'횡철근 입력'!Y4))</f>
        <v>7.0000000000000007E-2</v>
      </c>
      <c r="BP5" s="16" t="str">
        <f>IF('횡철근 입력'!Z6="","",'횡철근 입력'!Z6)</f>
        <v/>
      </c>
      <c r="BW5" s="14" t="str">
        <f>IF('종철근 입력'!V5="","",'종철근 입력'!V5)</f>
        <v/>
      </c>
      <c r="BX5" s="16" t="str">
        <f>IF('종철근 입력'!W5="","",'종철근 입력'!W5)</f>
        <v/>
      </c>
      <c r="BY5" s="16" t="str">
        <f>IF('종철근 입력'!X5="","",'종철근 입력'!X5)</f>
        <v/>
      </c>
      <c r="BZ5" s="16" t="str">
        <f>IF('종철근 입력'!Y5="","",IF(ISNUMBER('종철근 입력'!Y5),'종철근 입력'!Y5*$AV$2,'종철근 입력'!Y5))</f>
        <v/>
      </c>
      <c r="CA5" s="16" t="str">
        <f>IF('종철근 입력'!Z5="","",'종철근 입력'!Z5)</f>
        <v/>
      </c>
    </row>
    <row r="6" spans="2:85" x14ac:dyDescent="0.3">
      <c r="B6" s="10"/>
      <c r="C6" s="10" t="s">
        <v>89</v>
      </c>
      <c r="D6" s="10" t="s">
        <v>90</v>
      </c>
      <c r="E6" s="10" t="s">
        <v>91</v>
      </c>
      <c r="F6" s="10"/>
      <c r="I6" s="235"/>
      <c r="K6" s="24" t="str">
        <f>_xlfn.CONCAT(K23:K25)</f>
        <v>0.07,0.07,0.07,</v>
      </c>
      <c r="L6" s="50" t="str">
        <f t="shared" ref="L6:L12" si="1">IF(K6="","",K6)</f>
        <v>0.07,0.07,0.07,</v>
      </c>
      <c r="M6" s="26" t="str">
        <f>_xlfn.CONCAT(M23:M25)</f>
        <v>0.07,0.07,0.07,</v>
      </c>
      <c r="N6" s="26" t="str">
        <f>_xlfn.CONCAT(N23:N25)</f>
        <v>0.07,0.07,0.07,</v>
      </c>
      <c r="O6" s="26" t="str">
        <f>_xlfn.CONCAT(O23:O25)</f>
        <v>0.07,0.07,0.07,</v>
      </c>
      <c r="P6" s="38" t="str">
        <f t="shared" ref="P6:P12" si="2">IF(O6="","",O6)</f>
        <v>0.07,0.07,0.07,</v>
      </c>
      <c r="Q6" s="26" t="str">
        <f>_xlfn.CONCAT(Q23:Q25)</f>
        <v>0.07,0.07,0.07,</v>
      </c>
      <c r="R6" s="26" t="str">
        <f>_xlfn.CONCAT(R23:R25)</f>
        <v>0.07,0.07,0.07,</v>
      </c>
      <c r="S6" s="26" t="str">
        <f>_xlfn.CONCAT(S23:S25)</f>
        <v>0.07,0.29698484809835,0.07,</v>
      </c>
      <c r="T6" s="38" t="str">
        <f t="shared" ref="T6:T12" si="3">IF(S6="","",S6)</f>
        <v>0.07,0.29698484809835,0.07,</v>
      </c>
      <c r="U6" s="26" t="str">
        <f>_xlfn.CONCAT(U23:U25)</f>
        <v>0.07,0.240416305603426,0.07,</v>
      </c>
      <c r="V6" s="38" t="str">
        <f t="shared" ref="V6:V12" si="4">IF(U6="","",U6)</f>
        <v>0.07,0.240416305603426,0.07,</v>
      </c>
      <c r="W6" s="26" t="str">
        <f t="shared" ref="W6:AC6" si="5">_xlfn.CONCAT(W23:W25)</f>
        <v>0.07,0.240416305603426,0.07,</v>
      </c>
      <c r="X6" s="26" t="str">
        <f t="shared" si="5"/>
        <v>0.07,0.240416305603426,0.07,</v>
      </c>
      <c r="Y6" s="26" t="str">
        <f t="shared" si="5"/>
        <v>0.07,</v>
      </c>
      <c r="Z6" s="26" t="str">
        <f t="shared" si="5"/>
        <v>0.07,</v>
      </c>
      <c r="AA6" s="26" t="str">
        <f t="shared" si="5"/>
        <v>0.07,0.240416305603426,0.07,</v>
      </c>
      <c r="AB6" s="26" t="str">
        <f t="shared" si="5"/>
        <v>0.07,0.240416305603426,0.07,</v>
      </c>
      <c r="AC6" s="26" t="str">
        <f t="shared" si="5"/>
        <v>0.07,0.07,0.07,</v>
      </c>
      <c r="AD6" s="38" t="str">
        <f t="shared" ref="AD6:AD12" si="6">IF(AC6="","",AC6)</f>
        <v>0.07,0.07,0.07,</v>
      </c>
      <c r="AE6" s="26" t="str">
        <f>_xlfn.CONCAT(AE23:AE25)</f>
        <v>0.07,0.07,0.07,</v>
      </c>
      <c r="AF6" s="38" t="str">
        <f t="shared" ref="AF6:AF12" si="7">IF(AE6="","",AE6)</f>
        <v>0.07,0.07,0.07,</v>
      </c>
      <c r="AS6" s="24" t="str">
        <f>AS40</f>
        <v>T1</v>
      </c>
      <c r="AT6" s="24" t="s">
        <v>263</v>
      </c>
      <c r="BA6" s="14" t="str">
        <f>IF('단면 입력'!U6="","",'단면 입력'!U6)</f>
        <v/>
      </c>
      <c r="BB6" s="16" t="str">
        <f>IF('단면 입력'!V6="","",'단면 입력'!V6)</f>
        <v/>
      </c>
      <c r="BC6" s="16" t="str">
        <f>IF('단면 입력'!W6="","",'단면 입력'!W6)</f>
        <v/>
      </c>
      <c r="BD6" s="16" t="str">
        <f>IF('단면 입력'!X6="","",IF(ISNUMBER('단면 입력'!X6),'단면 입력'!X6*$AV$2,'단면 입력'!X6))</f>
        <v/>
      </c>
      <c r="BE6" s="16" t="str">
        <f>IF('단면 입력'!Y6="","",'단면 입력'!Y6)</f>
        <v/>
      </c>
      <c r="BG6" s="16"/>
      <c r="BH6" s="16"/>
      <c r="BI6" s="16"/>
      <c r="BJ6" s="16"/>
      <c r="BK6" s="16"/>
      <c r="BL6" s="14" t="str">
        <f>IF('횡철근 입력'!V6="","",'횡철근 입력'!V6)</f>
        <v/>
      </c>
      <c r="BM6" s="52" t="str">
        <f>IF('횡철근 입력'!W5="","",'횡철근 입력'!W5)</f>
        <v>Cover Thickness (내측)</v>
      </c>
      <c r="BN6" s="52" t="str">
        <f>IF('횡철근 입력'!X5="","",'횡철근 입력'!X5)</f>
        <v>CO2</v>
      </c>
      <c r="BO6" s="16">
        <f>IF('횡철근 입력'!Y5="","",IF(ISNUMBER('횡철근 입력'!Y5),'횡철근 입력'!Y5*$AV$2,'횡철근 입력'!Y5))</f>
        <v>7.0000000000000007E-2</v>
      </c>
      <c r="BP6" s="16" t="str">
        <f>IF('횡철근 입력'!Z7="","",'횡철근 입력'!Z7)</f>
        <v/>
      </c>
      <c r="BW6" s="14" t="str">
        <f>IF('종철근 입력'!V6="","",'종철근 입력'!V6)</f>
        <v/>
      </c>
      <c r="BX6" s="16" t="str">
        <f>IF('종철근 입력'!W6="","",'종철근 입력'!W6)</f>
        <v/>
      </c>
      <c r="BY6" s="16" t="str">
        <f>IF('종철근 입력'!X6="","",'종철근 입력'!X6)</f>
        <v/>
      </c>
      <c r="BZ6" s="16" t="str">
        <f>IF('종철근 입력'!Y6="","",IF(ISNUMBER('종철근 입력'!Y6),'종철근 입력'!Y6*$AV$2,'종철근 입력'!Y6))</f>
        <v/>
      </c>
      <c r="CA6" s="16" t="str">
        <f>IF('종철근 입력'!Z6="","",'종철근 입력'!Z6)</f>
        <v/>
      </c>
    </row>
    <row r="7" spans="2:85" x14ac:dyDescent="0.3">
      <c r="B7" s="7" t="str">
        <f>IF('단면 입력'!X12="","",'단면 입력'!X12)</f>
        <v>Value(mm)</v>
      </c>
      <c r="C7" s="7" t="str">
        <f>IF('횡철근 입력'!Y3="","",'횡철근 입력'!Y3)</f>
        <v>Value(mm)</v>
      </c>
      <c r="D7" s="7" t="str">
        <f>IF('횡철근 입력'!Y17="","",'횡철근 입력'!Y17)</f>
        <v>Value(mm)</v>
      </c>
      <c r="E7" s="7" t="str">
        <f>IF('횡철근 입력'!Y59="","",'횡철근 입력'!Y59)</f>
        <v>Value(mm)</v>
      </c>
      <c r="F7" s="7" t="str">
        <f>IF('종철근 입력'!Y12="","",'종철근 입력'!Y12)</f>
        <v>Value(mm)</v>
      </c>
      <c r="I7" s="235"/>
      <c r="K7" s="24">
        <f>$BO$5</f>
        <v>7.0000000000000007E-2</v>
      </c>
      <c r="L7" s="50">
        <f>L31</f>
        <v>0.32</v>
      </c>
      <c r="M7" s="26">
        <f>$BO$5</f>
        <v>7.0000000000000007E-2</v>
      </c>
      <c r="N7" s="26">
        <f>$BO$5</f>
        <v>7.0000000000000007E-2</v>
      </c>
      <c r="O7" s="26">
        <f>O31</f>
        <v>8.9100000000000013E-2</v>
      </c>
      <c r="P7" s="38">
        <f>P31</f>
        <v>0.33910000000000001</v>
      </c>
      <c r="Q7" s="26">
        <f t="shared" ref="Q7:S8" si="8">$BO$5</f>
        <v>7.0000000000000007E-2</v>
      </c>
      <c r="R7" s="26">
        <f t="shared" si="8"/>
        <v>7.0000000000000007E-2</v>
      </c>
      <c r="S7" s="26">
        <f t="shared" si="8"/>
        <v>7.0000000000000007E-2</v>
      </c>
      <c r="T7" s="38">
        <f t="shared" si="3"/>
        <v>7.0000000000000007E-2</v>
      </c>
      <c r="U7" s="26">
        <f>$BO$5</f>
        <v>7.0000000000000007E-2</v>
      </c>
      <c r="V7" s="38">
        <f t="shared" si="4"/>
        <v>7.0000000000000007E-2</v>
      </c>
      <c r="W7" s="26">
        <f t="shared" ref="W7:AB7" si="9">W31</f>
        <v>0.19500000000000001</v>
      </c>
      <c r="X7" s="26">
        <f t="shared" si="9"/>
        <v>0.19500000000000001</v>
      </c>
      <c r="Y7" s="26">
        <f t="shared" si="9"/>
        <v>0.19500000000000001</v>
      </c>
      <c r="Z7" s="26">
        <f t="shared" si="9"/>
        <v>0.19500000000000001</v>
      </c>
      <c r="AA7" s="26">
        <f t="shared" si="9"/>
        <v>0.19500000000000001</v>
      </c>
      <c r="AB7" s="26">
        <f t="shared" si="9"/>
        <v>0.19500000000000001</v>
      </c>
      <c r="AC7" s="26">
        <f>$BO$5</f>
        <v>7.0000000000000007E-2</v>
      </c>
      <c r="AD7" s="38">
        <f t="shared" si="6"/>
        <v>7.0000000000000007E-2</v>
      </c>
      <c r="AE7" s="26">
        <f>$BO$5</f>
        <v>7.0000000000000007E-2</v>
      </c>
      <c r="AF7" s="38">
        <f t="shared" si="7"/>
        <v>7.0000000000000007E-2</v>
      </c>
      <c r="AS7" s="38"/>
      <c r="AT7" s="24" t="s">
        <v>264</v>
      </c>
      <c r="BA7" s="14" t="str">
        <f>IF('단면 입력'!U7="","",'단면 입력'!U7)</f>
        <v/>
      </c>
      <c r="BB7" s="16" t="str">
        <f>IF('단면 입력'!V7="","",'단면 입력'!V7)</f>
        <v/>
      </c>
      <c r="BC7" s="16" t="str">
        <f>IF('단면 입력'!W7="","",'단면 입력'!W7)</f>
        <v/>
      </c>
      <c r="BD7" s="16" t="str">
        <f>IF('단면 입력'!X7="","",IF(ISNUMBER('단면 입력'!X7),'단면 입력'!X7*$AV$2,'단면 입력'!X7))</f>
        <v/>
      </c>
      <c r="BE7" s="16" t="str">
        <f>IF('단면 입력'!Y7="","",'단면 입력'!Y7)</f>
        <v/>
      </c>
      <c r="BG7" s="16"/>
      <c r="BH7" s="16"/>
      <c r="BI7" s="16"/>
      <c r="BJ7" s="16"/>
      <c r="BK7" s="16"/>
      <c r="BL7" s="14" t="str">
        <f>IF('횡철근 입력'!V7="","",'횡철근 입력'!V7)</f>
        <v/>
      </c>
      <c r="BM7" s="52" t="str">
        <f>IF('횡철근 입력'!W6="","",'횡철근 입력'!W6)</f>
        <v>-</v>
      </c>
      <c r="BN7" s="52" t="str">
        <f>IF('횡철근 입력'!X6="","",'횡철근 입력'!X6)</f>
        <v>-</v>
      </c>
      <c r="BO7" s="16">
        <f>IF('횡철근 입력'!Y6="","",IF(ISNUMBER('횡철근 입력'!Y6),'횡철근 입력'!Y6*$AV$2,'횡철근 입력'!Y6))</f>
        <v>0.76</v>
      </c>
      <c r="BP7" s="16" t="str">
        <f>IF('횡철근 입력'!Z8="","",'횡철근 입력'!Z8)</f>
        <v/>
      </c>
      <c r="BW7" s="14" t="str">
        <f>IF('종철근 입력'!V7="","",'종철근 입력'!V7)</f>
        <v/>
      </c>
      <c r="BX7" s="16" t="str">
        <f>IF('종철근 입력'!W7="","",'종철근 입력'!W7)</f>
        <v/>
      </c>
      <c r="BY7" s="16" t="str">
        <f>IF('종철근 입력'!X7="","",'종철근 입력'!X7)</f>
        <v/>
      </c>
      <c r="BZ7" s="16" t="str">
        <f>IF('종철근 입력'!Y7="","",IF(ISNUMBER('종철근 입력'!Y7),'종철근 입력'!Y7*$AV$2,'종철근 입력'!Y7))</f>
        <v/>
      </c>
      <c r="CA7" s="16" t="str">
        <f>IF('종철근 입력'!Z7="","",'종철근 입력'!Z7)</f>
        <v/>
      </c>
    </row>
    <row r="8" spans="2:85" x14ac:dyDescent="0.3">
      <c r="B8" s="7">
        <f>IF(ISNUMBER(BD13),BD13*$AV$3,BC13)</f>
        <v>400</v>
      </c>
      <c r="C8" s="7">
        <f>IF(ISNUMBER(BO5),BO5*$AV$3,BN5)</f>
        <v>70</v>
      </c>
      <c r="D8" s="7">
        <f>IF(ISNUMBER(BO19),BO19*$AV$3,BN19)</f>
        <v>200</v>
      </c>
      <c r="E8" s="7">
        <f>IF(ISNUMBER(BO61),BO61*$AV$3,BN61)</f>
        <v>1250</v>
      </c>
      <c r="F8" s="7">
        <f>IF(ISNUMBER(VALUE(LEFT(BZ13))),BZ13*$AV$3,BY13)</f>
        <v>200</v>
      </c>
      <c r="I8" s="235"/>
      <c r="K8" s="24">
        <f>$BO$5</f>
        <v>7.0000000000000007E-2</v>
      </c>
      <c r="L8" s="50">
        <f t="shared" si="1"/>
        <v>7.0000000000000007E-2</v>
      </c>
      <c r="M8" s="26">
        <f>$BO$5</f>
        <v>7.0000000000000007E-2</v>
      </c>
      <c r="N8" s="26">
        <f>$BO$5</f>
        <v>7.0000000000000007E-2</v>
      </c>
      <c r="O8" s="26">
        <f>$BO$5</f>
        <v>7.0000000000000007E-2</v>
      </c>
      <c r="P8" s="38">
        <f t="shared" si="2"/>
        <v>7.0000000000000007E-2</v>
      </c>
      <c r="Q8" s="26">
        <f t="shared" si="8"/>
        <v>7.0000000000000007E-2</v>
      </c>
      <c r="R8" s="26">
        <f t="shared" si="8"/>
        <v>7.0000000000000007E-2</v>
      </c>
      <c r="S8" s="26">
        <f t="shared" si="8"/>
        <v>7.0000000000000007E-2</v>
      </c>
      <c r="T8" s="38">
        <f t="shared" si="3"/>
        <v>7.0000000000000007E-2</v>
      </c>
      <c r="U8" s="26">
        <f>$BO$5</f>
        <v>7.0000000000000007E-2</v>
      </c>
      <c r="V8" s="38">
        <f t="shared" si="4"/>
        <v>7.0000000000000007E-2</v>
      </c>
      <c r="W8" s="26">
        <f t="shared" ref="W8:AB8" si="10">$BO$5</f>
        <v>7.0000000000000007E-2</v>
      </c>
      <c r="X8" s="26">
        <f t="shared" si="10"/>
        <v>7.0000000000000007E-2</v>
      </c>
      <c r="Y8" s="26">
        <f t="shared" si="10"/>
        <v>7.0000000000000007E-2</v>
      </c>
      <c r="Z8" s="26">
        <f t="shared" si="10"/>
        <v>7.0000000000000007E-2</v>
      </c>
      <c r="AA8" s="26">
        <f t="shared" si="10"/>
        <v>7.0000000000000007E-2</v>
      </c>
      <c r="AB8" s="26">
        <f t="shared" si="10"/>
        <v>7.0000000000000007E-2</v>
      </c>
      <c r="AC8" s="26">
        <f>$BO$5</f>
        <v>7.0000000000000007E-2</v>
      </c>
      <c r="AD8" s="38">
        <f t="shared" si="6"/>
        <v>7.0000000000000007E-2</v>
      </c>
      <c r="AE8" s="26">
        <f>$BO$5</f>
        <v>7.0000000000000007E-2</v>
      </c>
      <c r="AF8" s="38">
        <f t="shared" si="7"/>
        <v>7.0000000000000007E-2</v>
      </c>
      <c r="AS8" s="24" t="str">
        <f>AS42</f>
        <v>T2</v>
      </c>
      <c r="AT8" s="24" t="s">
        <v>265</v>
      </c>
      <c r="BA8" s="14" t="str">
        <f>IF('단면 입력'!U8="","",'단면 입력'!U8)</f>
        <v/>
      </c>
      <c r="BB8" s="16" t="str">
        <f>IF('단면 입력'!V8="","",'단면 입력'!V8)</f>
        <v/>
      </c>
      <c r="BC8" s="16" t="str">
        <f>IF('단면 입력'!W8="","",'단면 입력'!W8)</f>
        <v/>
      </c>
      <c r="BD8" s="16" t="str">
        <f>IF('단면 입력'!X8="","",IF(ISNUMBER('단면 입력'!X8),'단면 입력'!X8*$AV$2,'단면 입력'!X8))</f>
        <v/>
      </c>
      <c r="BE8" s="16" t="str">
        <f>IF('단면 입력'!Y8="","",'단면 입력'!Y8)</f>
        <v/>
      </c>
      <c r="BG8" s="16"/>
      <c r="BH8" s="16"/>
      <c r="BI8" s="16"/>
      <c r="BJ8" s="16"/>
      <c r="BK8" s="16"/>
      <c r="BL8" s="14" t="str">
        <f>IF('횡철근 입력'!V8="","",'횡철근 입력'!V8)</f>
        <v/>
      </c>
      <c r="BM8" s="52" t="str">
        <f>IF('횡철근 입력'!W7="","",'횡철근 입력'!W7)</f>
        <v>Lap Splice Length (일반)</v>
      </c>
      <c r="BN8" s="52" t="str">
        <f>IF('횡철근 입력'!X7="","",'횡철근 입력'!X7)</f>
        <v>LS2</v>
      </c>
      <c r="BO8" s="16">
        <f>IF('횡철근 입력'!Y7="","",IF(ISNUMBER('횡철근 입력'!Y7),'횡철근 입력'!Y7*$AV$2,'횡철근 입력'!Y7))</f>
        <v>0.46</v>
      </c>
      <c r="BP8" s="16" t="str">
        <f>IF('횡철근 입력'!Z9="","",'횡철근 입력'!Z9)</f>
        <v/>
      </c>
      <c r="BW8" s="14" t="str">
        <f>IF('종철근 입력'!V8="","",'종철근 입력'!V8)</f>
        <v/>
      </c>
      <c r="BX8" s="16" t="str">
        <f>IF('종철근 입력'!W8="","",'종철근 입력'!W8)</f>
        <v/>
      </c>
      <c r="BY8" s="16" t="str">
        <f>IF('종철근 입력'!X8="","",'종철근 입력'!X8)</f>
        <v/>
      </c>
      <c r="BZ8" s="16" t="str">
        <f>IF('종철근 입력'!Y8="","",IF(ISNUMBER('종철근 입력'!Y8),'종철근 입력'!Y8*$AV$2,'종철근 입력'!Y8))</f>
        <v/>
      </c>
      <c r="CA8" s="16" t="str">
        <f>IF('종철근 입력'!Z8="","",'종철근 입력'!Z8)</f>
        <v/>
      </c>
    </row>
    <row r="9" spans="2:85" x14ac:dyDescent="0.3">
      <c r="B9" s="7">
        <f t="shared" ref="B9:B14" si="11">IF(ISNUMBER(BD14),BD14*$AV$3,BC14)</f>
        <v>3500</v>
      </c>
      <c r="C9" s="7">
        <f>IF(ISNUMBER(BO6),BO6*$AV$3,BN6)</f>
        <v>70</v>
      </c>
      <c r="D9" s="7">
        <f>IF(ISNUMBER(BO20),BO20*$AV$3,BN20)</f>
        <v>200</v>
      </c>
      <c r="E9" s="7">
        <f>IF(ISNUMBER(BO62),BO62*$AV$3,BN62)</f>
        <v>200</v>
      </c>
      <c r="F9" s="7">
        <f>IF(ISNUMBER(VALUE(LEFT(BZ14))),BZ14*$AV$3,BY14)</f>
        <v>200</v>
      </c>
      <c r="I9" s="235"/>
      <c r="L9" s="50" t="str">
        <f t="shared" si="1"/>
        <v/>
      </c>
      <c r="P9" s="38" t="str">
        <f t="shared" si="2"/>
        <v/>
      </c>
      <c r="S9" s="26">
        <f>$AV$48</f>
        <v>0.3</v>
      </c>
      <c r="T9" s="38">
        <f t="shared" si="3"/>
        <v>0.3</v>
      </c>
      <c r="U9" s="26">
        <f>$AV$50</f>
        <v>0.3</v>
      </c>
      <c r="V9" s="38">
        <f t="shared" si="4"/>
        <v>0.3</v>
      </c>
      <c r="W9" s="26">
        <f>BO61</f>
        <v>1.25</v>
      </c>
      <c r="X9" s="26">
        <f>BT61</f>
        <v>1.25</v>
      </c>
      <c r="AA9" s="26">
        <f>BO65</f>
        <v>1.25</v>
      </c>
      <c r="AB9" s="26">
        <f>BT65</f>
        <v>1.25</v>
      </c>
      <c r="AC9" s="26">
        <f>$AV$58</f>
        <v>0.1</v>
      </c>
      <c r="AD9" s="38">
        <f t="shared" si="6"/>
        <v>0.1</v>
      </c>
      <c r="AE9" s="26">
        <f>$AV$60</f>
        <v>0.1</v>
      </c>
      <c r="AF9" s="38">
        <f t="shared" si="7"/>
        <v>0.1</v>
      </c>
      <c r="AS9" s="24" t="str">
        <f>AS43</f>
        <v>B1</v>
      </c>
      <c r="AT9" s="24" t="s">
        <v>266</v>
      </c>
      <c r="BA9" s="14" t="str">
        <f>IF('단면 입력'!U9="","",'단면 입력'!U9)</f>
        <v/>
      </c>
      <c r="BB9" s="16" t="str">
        <f>IF('단면 입력'!V9="","",'단면 입력'!V9)</f>
        <v/>
      </c>
      <c r="BC9" s="16" t="str">
        <f>IF('단면 입력'!W9="","",'단면 입력'!W9)</f>
        <v/>
      </c>
      <c r="BD9" s="16" t="str">
        <f>IF('단면 입력'!X9="","",IF(ISNUMBER('단면 입력'!X9),'단면 입력'!X9*$AV$2,'단면 입력'!X9))</f>
        <v/>
      </c>
      <c r="BE9" s="16" t="str">
        <f>IF('단면 입력'!Y9="","",'단면 입력'!Y9)</f>
        <v/>
      </c>
      <c r="BG9" s="16"/>
      <c r="BH9" s="16"/>
      <c r="BI9" s="16"/>
      <c r="BJ9" s="16"/>
      <c r="BK9" s="16"/>
      <c r="BL9" s="14" t="str">
        <f>IF('횡철근 입력'!V9="","",'횡철근 입력'!V9)</f>
        <v/>
      </c>
      <c r="BM9" s="52" t="str">
        <f>IF('횡철근 입력'!W8="","",'횡철근 입력'!W8)</f>
        <v>Cycle Arrangement</v>
      </c>
      <c r="BN9" s="52" t="str">
        <f>IF('횡철근 입력'!X8="","",'횡철근 입력'!X8)</f>
        <v>CY</v>
      </c>
      <c r="BO9" s="16">
        <f>IF('횡철근 입력'!Y8="","",IF(ISNUMBER('횡철근 입력'!Y8),'횡철근 입력'!Y8*$AV$2,'횡철근 입력'!Y8))</f>
        <v>0.5</v>
      </c>
      <c r="BP9" s="16" t="str">
        <f>IF('횡철근 입력'!Z10="","",'횡철근 입력'!Z10)</f>
        <v/>
      </c>
      <c r="BW9" s="14" t="str">
        <f>IF('종철근 입력'!V9="","",'종철근 입력'!V9)</f>
        <v/>
      </c>
      <c r="BX9" s="16" t="str">
        <f>IF('종철근 입력'!W9="","",'종철근 입력'!W9)</f>
        <v/>
      </c>
      <c r="BY9" s="16" t="str">
        <f>IF('종철근 입력'!X9="","",'종철근 입력'!X9)</f>
        <v/>
      </c>
      <c r="BZ9" s="16" t="str">
        <f>IF('종철근 입력'!Y9="","",IF(ISNUMBER('종철근 입력'!Y9),'종철근 입력'!Y9*$AV$2,'종철근 입력'!Y9))</f>
        <v/>
      </c>
      <c r="CA9" s="16" t="str">
        <f>IF('종철근 입력'!Z9="","",'종철근 입력'!Z9)</f>
        <v/>
      </c>
    </row>
    <row r="10" spans="2:85" x14ac:dyDescent="0.3">
      <c r="B10" s="7">
        <f t="shared" si="11"/>
        <v>450</v>
      </c>
      <c r="C10" s="7">
        <f>IF(ISNUMBER(BO7),BO7*$AV$3,BN7)</f>
        <v>760</v>
      </c>
      <c r="D10" s="7">
        <f>IF(ISNUMBER(BO21),BO21*$AV$3,BN21)</f>
        <v>1090</v>
      </c>
      <c r="E10" s="7">
        <f>IF(ISNUMBER(BO63),BO63*$AV$3,BN63)</f>
        <v>200</v>
      </c>
      <c r="I10" s="235"/>
      <c r="L10" s="50" t="str">
        <f t="shared" si="1"/>
        <v/>
      </c>
      <c r="P10" s="38" t="str">
        <f t="shared" si="2"/>
        <v/>
      </c>
      <c r="S10" s="26">
        <f>$AV$48</f>
        <v>0.3</v>
      </c>
      <c r="T10" s="38">
        <f t="shared" si="3"/>
        <v>0.3</v>
      </c>
      <c r="U10" s="26">
        <f>$AV$50</f>
        <v>0.3</v>
      </c>
      <c r="V10" s="38">
        <f t="shared" si="4"/>
        <v>0.3</v>
      </c>
      <c r="W10" s="26">
        <f>BO64</f>
        <v>1.3</v>
      </c>
      <c r="X10" s="26">
        <f>BT64</f>
        <v>1.3</v>
      </c>
      <c r="AA10" s="26">
        <f>BO68</f>
        <v>1.19</v>
      </c>
      <c r="AB10" s="26">
        <f>BT68</f>
        <v>1.19</v>
      </c>
      <c r="AC10" s="26">
        <f>$AV$58</f>
        <v>0.1</v>
      </c>
      <c r="AD10" s="38">
        <f t="shared" si="6"/>
        <v>0.1</v>
      </c>
      <c r="AE10" s="26">
        <f>$AV$60</f>
        <v>0.1</v>
      </c>
      <c r="AF10" s="38">
        <f t="shared" si="7"/>
        <v>0.1</v>
      </c>
      <c r="AS10" s="24" t="str">
        <f>AS44</f>
        <v>B2</v>
      </c>
      <c r="AT10" s="24" t="s">
        <v>267</v>
      </c>
      <c r="BA10" s="14" t="str">
        <f>IF('단면 입력'!U10="","",'단면 입력'!U10)</f>
        <v/>
      </c>
      <c r="BB10" s="16" t="str">
        <f>IF('단면 입력'!V10="","",'단면 입력'!V10)</f>
        <v/>
      </c>
      <c r="BC10" s="16" t="str">
        <f>IF('단면 입력'!W10="","",'단면 입력'!W10)</f>
        <v/>
      </c>
      <c r="BD10" s="16" t="str">
        <f>IF('단면 입력'!X10="","",IF(ISNUMBER('단면 입력'!X10),'단면 입력'!X10*$AV$2,'단면 입력'!X10))</f>
        <v/>
      </c>
      <c r="BE10" s="16" t="str">
        <f>IF('단면 입력'!Y10="","",'단면 입력'!Y10)</f>
        <v/>
      </c>
      <c r="BG10" s="16"/>
      <c r="BH10" s="16"/>
      <c r="BI10" s="16"/>
      <c r="BJ10" s="16"/>
      <c r="BK10" s="16"/>
      <c r="BL10" s="14" t="str">
        <f>IF('횡철근 입력'!V10="","",'횡철근 입력'!V10)</f>
        <v/>
      </c>
      <c r="BM10" s="52" t="str">
        <f>IF('횡철근 입력'!W9="","",'횡철근 입력'!W9)</f>
        <v/>
      </c>
      <c r="BN10" s="52" t="str">
        <f>IF('횡철근 입력'!X9="","",'횡철근 입력'!X9)</f>
        <v/>
      </c>
      <c r="BO10" s="16" t="str">
        <f>IF('횡철근 입력'!Y9="","",IF(ISNUMBER('횡철근 입력'!Y9),'횡철근 입력'!Y9*$AV$2,'횡철근 입력'!Y9))</f>
        <v/>
      </c>
      <c r="BP10" s="16" t="str">
        <f>IF('횡철근 입력'!Z11="","",'횡철근 입력'!Z11)</f>
        <v/>
      </c>
      <c r="BW10" s="14" t="str">
        <f>IF('종철근 입력'!V10="","",'종철근 입력'!V10)</f>
        <v/>
      </c>
      <c r="BX10" s="16" t="str">
        <f>IF('종철근 입력'!W10="","",'종철근 입력'!W10)</f>
        <v/>
      </c>
      <c r="BY10" s="16" t="str">
        <f>IF('종철근 입력'!X10="","",'종철근 입력'!X10)</f>
        <v/>
      </c>
      <c r="BZ10" s="16" t="str">
        <f>IF('종철근 입력'!Y10="","",IF(ISNUMBER('종철근 입력'!Y10),'종철근 입력'!Y10*$AV$2,'종철근 입력'!Y10))</f>
        <v/>
      </c>
      <c r="CA10" s="16" t="str">
        <f>IF('종철근 입력'!Z10="","",'종철근 입력'!Z10)</f>
        <v/>
      </c>
    </row>
    <row r="11" spans="2:85" x14ac:dyDescent="0.3">
      <c r="B11" s="7">
        <f t="shared" si="11"/>
        <v>400</v>
      </c>
      <c r="C11" s="7">
        <f t="shared" ref="C11:C12" si="12">IF(ISNUMBER(BO8),BO8*$AV$3,BN8)</f>
        <v>460</v>
      </c>
      <c r="D11" s="7">
        <f>IF(ISNUMBER(BT21),BT21*$AV$3,BS21)</f>
        <v>2259.9999999999995</v>
      </c>
      <c r="E11" s="7">
        <f>IF(ISNUMBER(BO64),BO64*$AV$3,BN64)</f>
        <v>1300</v>
      </c>
      <c r="I11" s="235"/>
      <c r="K11" s="26">
        <f>K28</f>
        <v>2.5299999999999994</v>
      </c>
      <c r="L11" s="50">
        <f t="shared" si="1"/>
        <v>2.5299999999999994</v>
      </c>
      <c r="O11" s="26">
        <f>O28</f>
        <v>1.36</v>
      </c>
      <c r="P11" s="50">
        <f t="shared" si="2"/>
        <v>1.36</v>
      </c>
      <c r="T11" s="38" t="str">
        <f t="shared" si="3"/>
        <v/>
      </c>
      <c r="V11" s="38" t="str">
        <f t="shared" si="4"/>
        <v/>
      </c>
      <c r="AD11" s="38" t="str">
        <f t="shared" si="6"/>
        <v/>
      </c>
      <c r="AF11" s="38" t="str">
        <f t="shared" si="7"/>
        <v/>
      </c>
      <c r="AS11" s="38"/>
      <c r="AT11" s="24" t="s">
        <v>268</v>
      </c>
      <c r="BA11" s="14" t="str">
        <f>IF('단면 입력'!U11="","",'단면 입력'!U11)</f>
        <v/>
      </c>
      <c r="BB11" s="16" t="str">
        <f>IF('단면 입력'!V11="","",'단면 입력'!V11)</f>
        <v/>
      </c>
      <c r="BC11" s="16" t="str">
        <f>IF('단면 입력'!W11="","",'단면 입력'!W11)</f>
        <v/>
      </c>
      <c r="BD11" s="16" t="str">
        <f>IF('단면 입력'!X11="","",IF(ISNUMBER('단면 입력'!X11),'단면 입력'!X11*$AV$2,'단면 입력'!X11))</f>
        <v/>
      </c>
      <c r="BE11" s="16" t="str">
        <f>IF('단면 입력'!Y11="","",'단면 입력'!Y11)</f>
        <v/>
      </c>
      <c r="BG11" s="16"/>
      <c r="BH11" s="16"/>
      <c r="BI11" s="16"/>
      <c r="BJ11" s="16"/>
      <c r="BK11" s="16"/>
      <c r="BL11" s="14" t="str">
        <f>IF('횡철근 입력'!V11="","",'횡철근 입력'!V11)</f>
        <v/>
      </c>
      <c r="BM11" s="52" t="str">
        <f>IF('횡철근 입력'!W10="","",'횡철근 입력'!W10)</f>
        <v/>
      </c>
      <c r="BN11" s="52" t="str">
        <f>IF('횡철근 입력'!X10="","",'횡철근 입력'!X10)</f>
        <v/>
      </c>
      <c r="BO11" s="16" t="str">
        <f>IF('횡철근 입력'!Y10="","",IF(ISNUMBER('횡철근 입력'!Y10),'횡철근 입력'!Y10*$AV$2,'횡철근 입력'!Y10))</f>
        <v/>
      </c>
      <c r="BP11" s="16" t="str">
        <f>IF('횡철근 입력'!Z12="","",'횡철근 입력'!Z12)</f>
        <v/>
      </c>
      <c r="BW11" s="14" t="str">
        <f>IF('종철근 입력'!V11="","",'종철근 입력'!V11)</f>
        <v/>
      </c>
      <c r="BX11" s="16" t="str">
        <f>IF('종철근 입력'!W11="","",'종철근 입력'!W11)</f>
        <v/>
      </c>
      <c r="BY11" s="16" t="str">
        <f>IF('종철근 입력'!X11="","",'종철근 입력'!X11)</f>
        <v/>
      </c>
      <c r="BZ11" s="16" t="str">
        <f>IF('종철근 입력'!Y11="","",IF(ISNUMBER('종철근 입력'!Y11),'종철근 입력'!Y11*$AV$2,'종철근 입력'!Y11))</f>
        <v/>
      </c>
      <c r="CA11" s="16" t="str">
        <f>IF('종철근 입력'!Z11="","",'종철근 입력'!Z11)</f>
        <v/>
      </c>
    </row>
    <row r="12" spans="2:85" x14ac:dyDescent="0.3">
      <c r="B12" s="7">
        <f t="shared" si="11"/>
        <v>3500</v>
      </c>
      <c r="C12" s="7">
        <f t="shared" si="12"/>
        <v>500</v>
      </c>
      <c r="D12" s="7">
        <f>IF(ISNUMBER(BO22),BO22*$AV$3,BN22)</f>
        <v>1530</v>
      </c>
      <c r="E12" s="7">
        <f>IF(ISNUMBER(BT61),BT61*$AV$3,BS61)</f>
        <v>1250</v>
      </c>
      <c r="I12" s="235"/>
      <c r="K12" s="26">
        <f>K29</f>
        <v>2.089999999999999</v>
      </c>
      <c r="L12" s="50">
        <f t="shared" si="1"/>
        <v>2.089999999999999</v>
      </c>
      <c r="O12" s="26">
        <f>O29</f>
        <v>1.8</v>
      </c>
      <c r="P12" s="50">
        <f t="shared" si="2"/>
        <v>1.8</v>
      </c>
      <c r="T12" s="38" t="str">
        <f t="shared" si="3"/>
        <v/>
      </c>
      <c r="V12" s="38" t="str">
        <f t="shared" si="4"/>
        <v/>
      </c>
      <c r="AD12" s="38" t="str">
        <f t="shared" si="6"/>
        <v/>
      </c>
      <c r="AF12" s="38" t="str">
        <f t="shared" si="7"/>
        <v/>
      </c>
      <c r="AS12" s="24" t="str">
        <f>AS46</f>
        <v>W1</v>
      </c>
      <c r="AT12" s="24" t="s">
        <v>269</v>
      </c>
      <c r="BA12" s="14" t="str">
        <f>IF('단면 입력'!U12="","",'단면 입력'!U12)</f>
        <v/>
      </c>
      <c r="BB12" s="16" t="str">
        <f>IF('단면 입력'!V12="","",'단면 입력'!V12)</f>
        <v>Name</v>
      </c>
      <c r="BC12" s="16" t="str">
        <f>IF('단면 입력'!W12="","",'단면 입력'!W12)</f>
        <v>Symbol</v>
      </c>
      <c r="BD12" s="16" t="str">
        <f>IF('단면 입력'!X12="","",IF(ISNUMBER('단면 입력'!X12),'단면 입력'!X12*$AV$2,'단면 입력'!X12))</f>
        <v>Value(mm)</v>
      </c>
      <c r="BE12" s="16" t="str">
        <f>IF('단면 입력'!Y12="","",'단면 입력'!Y12)</f>
        <v/>
      </c>
      <c r="BG12" s="16"/>
      <c r="BH12" s="16"/>
      <c r="BI12" s="16"/>
      <c r="BJ12" s="16"/>
      <c r="BK12" s="16"/>
      <c r="BL12" s="14" t="str">
        <f>IF('횡철근 입력'!V12="","",'횡철근 입력'!V12)</f>
        <v/>
      </c>
      <c r="BM12" s="52" t="str">
        <f>IF('횡철근 입력'!W11="","",'횡철근 입력'!W11)</f>
        <v/>
      </c>
      <c r="BN12" s="52" t="str">
        <f>IF('횡철근 입력'!X11="","",'횡철근 입력'!X11)</f>
        <v/>
      </c>
      <c r="BO12" s="16" t="str">
        <f>IF('횡철근 입력'!Y11="","",IF(ISNUMBER('횡철근 입력'!Y11),'횡철근 입력'!Y11*$AV$2,'횡철근 입력'!Y11))</f>
        <v/>
      </c>
      <c r="BP12" s="16" t="str">
        <f>IF('횡철근 입력'!Z13="","",'횡철근 입력'!Z13)</f>
        <v/>
      </c>
      <c r="BW12" s="14" t="str">
        <f>IF('종철근 입력'!V12="","",'종철근 입력'!V12)</f>
        <v/>
      </c>
      <c r="BX12" s="16" t="str">
        <f>IF('종철근 입력'!W12="","",'종철근 입력'!W12)</f>
        <v>Name</v>
      </c>
      <c r="BY12" s="16" t="str">
        <f>IF('종철근 입력'!X12="","",'종철근 입력'!X12)</f>
        <v>Symbol</v>
      </c>
      <c r="BZ12" s="16" t="str">
        <f>IF('종철근 입력'!Y12="","",IF(ISNUMBER('종철근 입력'!Y12),'종철근 입력'!Y12*$AV$2,'종철근 입력'!Y12))</f>
        <v>Value(mm)</v>
      </c>
      <c r="CA12" s="16" t="str">
        <f>IF('종철근 입력'!Z12="","",'종철근 입력'!Z12)</f>
        <v/>
      </c>
    </row>
    <row r="13" spans="2:85" x14ac:dyDescent="0.3">
      <c r="B13" s="7">
        <f t="shared" si="11"/>
        <v>250</v>
      </c>
      <c r="D13" s="7">
        <f>IF(ISNUMBER(BT22),BT22*$AV$3,BS22)</f>
        <v>1819.9999999999991</v>
      </c>
      <c r="E13" s="7">
        <f>IF(ISNUMBER(BT62),BT62*$AV$3,BS62)</f>
        <v>200</v>
      </c>
      <c r="I13" s="235"/>
      <c r="K13" s="24">
        <f>BP2-1</f>
        <v>0</v>
      </c>
      <c r="L13" s="50">
        <f t="shared" ref="L13" si="13">IF(K13="","",K13)</f>
        <v>0</v>
      </c>
      <c r="O13" s="24">
        <f>BP2-1</f>
        <v>0</v>
      </c>
      <c r="P13" s="50">
        <f t="shared" ref="P13:P14" si="14">IF(O13="","",O13)</f>
        <v>0</v>
      </c>
      <c r="T13" s="38"/>
      <c r="V13" s="38"/>
      <c r="AD13" s="38"/>
      <c r="AF13" s="38"/>
      <c r="AS13" s="24" t="str">
        <f>AS47</f>
        <v>W2</v>
      </c>
      <c r="AT13" s="24" t="s">
        <v>270</v>
      </c>
      <c r="BA13" s="14" t="str">
        <f>IF('단면 입력'!U13="","",'단면 입력'!U13)</f>
        <v/>
      </c>
      <c r="BB13" s="16" t="str">
        <f>IF('단면 입력'!V13="","",'단면 입력'!V13)</f>
        <v>Top Thickness</v>
      </c>
      <c r="BC13" s="16" t="str">
        <f>IF('단면 입력'!W13="","",'단면 입력'!W13)</f>
        <v>V1</v>
      </c>
      <c r="BD13" s="16">
        <f>IF('단면 입력'!X13="","",IF(ISNUMBER('단면 입력'!X13),'단면 입력'!X13*$AV$2,'단면 입력'!X13))</f>
        <v>0.4</v>
      </c>
      <c r="BE13" s="16" t="str">
        <f>IF('단면 입력'!Y13="","",'단면 입력'!Y13)</f>
        <v/>
      </c>
      <c r="BG13" s="16"/>
      <c r="BH13" s="16"/>
      <c r="BI13" s="16"/>
      <c r="BJ13" s="16"/>
      <c r="BK13" s="16"/>
      <c r="BL13" s="14" t="str">
        <f>IF('횡철근 입력'!V13="","",'횡철근 입력'!V13)</f>
        <v/>
      </c>
      <c r="BM13" s="52" t="str">
        <f>IF('횡철근 입력'!W12="","",'횡철근 입력'!W12)</f>
        <v/>
      </c>
      <c r="BN13" s="52" t="str">
        <f>IF('횡철근 입력'!X12="","",'횡철근 입력'!X12)</f>
        <v/>
      </c>
      <c r="BO13" s="16" t="str">
        <f>IF('횡철근 입력'!Y12="","",IF(ISNUMBER('횡철근 입력'!Y12),'횡철근 입력'!Y12*$AV$2,'횡철근 입력'!Y12))</f>
        <v/>
      </c>
      <c r="BP13" s="16" t="str">
        <f>IF('횡철근 입력'!Z14="","",'횡철근 입력'!Z14)</f>
        <v/>
      </c>
      <c r="BW13" s="14" t="str">
        <f>IF('종철근 입력'!V13="","",'종철근 입력'!V13)</f>
        <v/>
      </c>
      <c r="BX13" s="16" t="str">
        <f>IF('종철근 입력'!W13="","",'종철근 입력'!W13)</f>
        <v>Spacing Hor.</v>
      </c>
      <c r="BY13" s="16" t="str">
        <f>IF('종철근 입력'!X13="","",'종철근 입력'!X13)</f>
        <v>SPH</v>
      </c>
      <c r="BZ13" s="16">
        <f>IF('종철근 입력'!Y13="","",IF(ISNUMBER('종철근 입력'!Y13),'종철근 입력'!Y13*$AV$2,'종철근 입력'!Y13))</f>
        <v>0.2</v>
      </c>
      <c r="CA13" s="16" t="str">
        <f>IF('종철근 입력'!Z13="","",'종철근 입력'!Z13)</f>
        <v/>
      </c>
    </row>
    <row r="14" spans="2:85" x14ac:dyDescent="0.3">
      <c r="B14" s="7">
        <f t="shared" si="11"/>
        <v>250</v>
      </c>
      <c r="D14" s="7">
        <f>IF(ISNUMBER(BO23),BO23*$AV$3,BN23)</f>
        <v>1000</v>
      </c>
      <c r="E14" s="7">
        <f>IF(ISNUMBER(BT63),BT63*$AV$3,BS63)</f>
        <v>200</v>
      </c>
      <c r="I14" s="235"/>
      <c r="K14" s="24">
        <f>K35</f>
        <v>3.9241592653589796</v>
      </c>
      <c r="L14" s="50">
        <f t="shared" ref="L14:L16" si="15">IF(K14="","",K14)</f>
        <v>3.9241592653589796</v>
      </c>
      <c r="O14" s="24">
        <f>O35</f>
        <v>4.7941592653589788</v>
      </c>
      <c r="P14" s="50">
        <f t="shared" si="14"/>
        <v>4.7941592653589788</v>
      </c>
      <c r="T14" s="38"/>
      <c r="V14" s="38"/>
      <c r="AD14" s="38"/>
      <c r="AF14" s="38"/>
      <c r="AS14" s="24" t="str">
        <f>AS48</f>
        <v>R1</v>
      </c>
      <c r="AT14" s="24" t="s">
        <v>271</v>
      </c>
      <c r="BA14" s="14" t="str">
        <f>IF('단면 입력'!U14="","",'단면 입력'!U14)</f>
        <v/>
      </c>
      <c r="BB14" s="16" t="str">
        <f>IF('단면 입력'!V14="","",'단면 입력'!V14)</f>
        <v>Box Height</v>
      </c>
      <c r="BC14" s="16" t="str">
        <f>IF('단면 입력'!W14="","",'단면 입력'!W14)</f>
        <v>V2</v>
      </c>
      <c r="BD14" s="16">
        <f>IF('단면 입력'!X14="","",IF(ISNUMBER('단면 입력'!X14),'단면 입력'!X14*$AV$2,'단면 입력'!X14))</f>
        <v>3.5</v>
      </c>
      <c r="BE14" s="16" t="str">
        <f>IF('단면 입력'!Y14="","",'단면 입력'!Y14)</f>
        <v/>
      </c>
      <c r="BG14" s="16"/>
      <c r="BH14" s="16"/>
      <c r="BI14" s="16"/>
      <c r="BJ14" s="16"/>
      <c r="BK14" s="16"/>
      <c r="BL14" s="14" t="str">
        <f>IF('횡철근 입력'!V14="","",'횡철근 입력'!V14)</f>
        <v/>
      </c>
      <c r="BM14" s="52" t="str">
        <f>IF('횡철근 입력'!W13="","",'횡철근 입력'!W13)</f>
        <v/>
      </c>
      <c r="BN14" s="52" t="str">
        <f>IF('횡철근 입력'!X13="","",'횡철근 입력'!X13)</f>
        <v/>
      </c>
      <c r="BO14" s="16" t="str">
        <f>IF('횡철근 입력'!Y13="","",IF(ISNUMBER('횡철근 입력'!Y13),'횡철근 입력'!Y13*$AV$2,'횡철근 입력'!Y13))</f>
        <v/>
      </c>
      <c r="BP14" s="16" t="str">
        <f>IF('횡철근 입력'!Z15="","",'횡철근 입력'!Z15)</f>
        <v/>
      </c>
      <c r="BW14" s="14" t="str">
        <f>IF('종철근 입력'!V14="","",'종철근 입력'!V14)</f>
        <v/>
      </c>
      <c r="BX14" s="16" t="str">
        <f>IF('종철근 입력'!W14="","",'종철근 입력'!W14)</f>
        <v>Spacing Ver.</v>
      </c>
      <c r="BY14" s="16" t="str">
        <f>IF('종철근 입력'!X14="","",'종철근 입력'!X14)</f>
        <v>SPV</v>
      </c>
      <c r="BZ14" s="16">
        <f>IF('종철근 입력'!Y14="","",IF(ISNUMBER('종철근 입력'!Y14),'종철근 입력'!Y14*$AV$2,'종철근 입력'!Y14))</f>
        <v>0.2</v>
      </c>
      <c r="CA14" s="16" t="str">
        <f>IF('종철근 입력'!Z14="","",'종철근 입력'!Z14)</f>
        <v/>
      </c>
    </row>
    <row r="15" spans="2:85" x14ac:dyDescent="0.3">
      <c r="D15" s="7">
        <f>IF(ISNUMBER(BT23),BT23*$AV$3,BS23)</f>
        <v>2000</v>
      </c>
      <c r="E15" s="7">
        <f>IF(ISNUMBER(BT64),BT64*$AV$3,BS64)</f>
        <v>1300</v>
      </c>
      <c r="I15" s="235"/>
      <c r="K15" s="24">
        <v>0</v>
      </c>
      <c r="L15" s="50">
        <f t="shared" si="15"/>
        <v>0</v>
      </c>
      <c r="O15" s="26">
        <v>0</v>
      </c>
      <c r="P15" s="50">
        <f t="shared" ref="P15" si="16">IF(O15="","",O15)</f>
        <v>0</v>
      </c>
      <c r="T15" s="38"/>
      <c r="V15" s="38"/>
      <c r="AD15" s="38"/>
      <c r="AF15" s="38"/>
      <c r="AS15" s="38"/>
      <c r="AT15" s="24" t="s">
        <v>272</v>
      </c>
      <c r="BA15" s="14" t="str">
        <f>IF('단면 입력'!U15="","",'단면 입력'!U15)</f>
        <v/>
      </c>
      <c r="BB15" s="16" t="str">
        <f>IF('단면 입력'!V15="","",'단면 입력'!V15)</f>
        <v>Bottom Thickness</v>
      </c>
      <c r="BC15" s="16" t="str">
        <f>IF('단면 입력'!W15="","",'단면 입력'!W15)</f>
        <v>V3</v>
      </c>
      <c r="BD15" s="16">
        <f>IF('단면 입력'!X15="","",IF(ISNUMBER('단면 입력'!X15),'단면 입력'!X15*$AV$2,'단면 입력'!X15))</f>
        <v>0.45</v>
      </c>
      <c r="BE15" s="16" t="str">
        <f>IF('단면 입력'!Y15="","",'단면 입력'!Y15)</f>
        <v/>
      </c>
      <c r="BG15" s="16"/>
      <c r="BH15" s="16"/>
      <c r="BI15" s="16"/>
      <c r="BJ15" s="16"/>
      <c r="BK15" s="16"/>
      <c r="BL15" s="14" t="str">
        <f>IF('횡철근 입력'!V15="","",'횡철근 입력'!V15)</f>
        <v/>
      </c>
      <c r="BM15" s="52" t="str">
        <f>IF('횡철근 입력'!W14="","",'횡철근 입력'!W14)</f>
        <v/>
      </c>
      <c r="BN15" s="52" t="str">
        <f>IF('횡철근 입력'!X14="","",'횡철근 입력'!X14)</f>
        <v/>
      </c>
      <c r="BO15" s="16" t="str">
        <f>IF('횡철근 입력'!Y14="","",IF(ISNUMBER('횡철근 입력'!Y14),'횡철근 입력'!Y14*$AV$2,'횡철근 입력'!Y14))</f>
        <v/>
      </c>
      <c r="BP15" s="16" t="str">
        <f>IF('횡철근 입력'!Z16="","",'횡철근 입력'!Z16)</f>
        <v/>
      </c>
      <c r="BW15" s="14" t="str">
        <f>IF('종철근 입력'!V15="","",'종철근 입력'!V15)</f>
        <v/>
      </c>
      <c r="BX15" s="16" t="str">
        <f>IF('종철근 입력'!W15="","",'종철근 입력'!W15)</f>
        <v/>
      </c>
      <c r="BY15" s="16" t="str">
        <f>IF('종철근 입력'!X15="","",'종철근 입력'!X15)</f>
        <v/>
      </c>
      <c r="BZ15" s="16" t="str">
        <f>IF('종철근 입력'!Y15="","",IF(ISNUMBER('종철근 입력'!Y15),'종철근 입력'!Y15*$AV$2,'종철근 입력'!Y15))</f>
        <v/>
      </c>
      <c r="CA15" s="16" t="str">
        <f>IF('종철근 입력'!Z15="","",'종철근 입력'!Z15)</f>
        <v/>
      </c>
    </row>
    <row r="16" spans="2:85" x14ac:dyDescent="0.3">
      <c r="D16" s="7">
        <f>IF(ISNUMBER(BO24),BO24*$AV$3,BN24)</f>
        <v>1000</v>
      </c>
      <c r="E16" s="7">
        <f>IF(ISNUMBER(BO65),BO65*$AV$3,BN65)</f>
        <v>1250</v>
      </c>
      <c r="I16" s="235"/>
      <c r="K16" s="26">
        <f>$BO$7</f>
        <v>0.76</v>
      </c>
      <c r="L16" s="50">
        <f t="shared" si="15"/>
        <v>0.76</v>
      </c>
      <c r="O16" s="26">
        <f>$BO$8</f>
        <v>0.46</v>
      </c>
      <c r="P16" s="50">
        <f t="shared" ref="P16" si="17">IF(O16="","",O16)</f>
        <v>0.46</v>
      </c>
      <c r="T16" s="38"/>
      <c r="V16" s="38"/>
      <c r="AD16" s="38"/>
      <c r="AF16" s="38"/>
      <c r="AS16" s="24" t="str">
        <f>AS50</f>
        <v>R2</v>
      </c>
      <c r="AT16" s="24" t="s">
        <v>273</v>
      </c>
      <c r="BA16" s="14" t="str">
        <f>IF('단면 입력'!U16="","",'단면 입력'!U16)</f>
        <v/>
      </c>
      <c r="BB16" s="16" t="str">
        <f>IF('단면 입력'!V16="","",'단면 입력'!V16)</f>
        <v>Wall Thickness</v>
      </c>
      <c r="BC16" s="16" t="str">
        <f>IF('단면 입력'!W16="","",'단면 입력'!W16)</f>
        <v>H1</v>
      </c>
      <c r="BD16" s="16">
        <f>IF('단면 입력'!X16="","",IF(ISNUMBER('단면 입력'!X16),'단면 입력'!X16*$AV$2,'단면 입력'!X16))</f>
        <v>0.4</v>
      </c>
      <c r="BE16" s="16" t="str">
        <f>IF('단면 입력'!Y16="","",'단면 입력'!Y16)</f>
        <v/>
      </c>
      <c r="BG16" s="16"/>
      <c r="BH16" s="16"/>
      <c r="BI16" s="16"/>
      <c r="BJ16" s="16"/>
      <c r="BK16" s="16"/>
      <c r="BL16" s="14" t="str">
        <f>IF('횡철근 입력'!V16="","",'횡철근 입력'!V16)</f>
        <v/>
      </c>
      <c r="BM16" s="52" t="str">
        <f>IF('횡철근 입력'!W15="","",'횡철근 입력'!W15)</f>
        <v/>
      </c>
      <c r="BN16" s="52" t="str">
        <f>IF('횡철근 입력'!X15="","",'횡철근 입력'!X15)</f>
        <v/>
      </c>
      <c r="BO16" s="16" t="str">
        <f>IF('횡철근 입력'!Y15="","",IF(ISNUMBER('횡철근 입력'!Y15),'횡철근 입력'!Y15*$AV$2,'횡철근 입력'!Y15))</f>
        <v/>
      </c>
      <c r="BP16" s="16" t="str">
        <f>IF('횡철근 입력'!Z17="","",'횡철근 입력'!Z17)</f>
        <v/>
      </c>
      <c r="BW16" s="14" t="str">
        <f>IF('종철근 입력'!V16="","",'종철근 입력'!V16)</f>
        <v/>
      </c>
      <c r="BX16" s="16" t="str">
        <f>IF('종철근 입력'!W16="","",'종철근 입력'!W16)</f>
        <v>Rebar Name</v>
      </c>
      <c r="BY16" s="16" t="str">
        <f>IF('종철근 입력'!X16="","",'종철근 입력'!X16)</f>
        <v>Dia.</v>
      </c>
      <c r="BZ16" s="16" t="str">
        <f>IF('종철근 입력'!Y16="","",IF(ISNUMBER('종철근 입력'!Y16),'종철근 입력'!Y16*$AV$2,'종철근 입력'!Y16))</f>
        <v/>
      </c>
      <c r="CA16" s="16" t="str">
        <f>IF('종철근 입력'!Z16="","",'종철근 입력'!Z16)</f>
        <v/>
      </c>
      <c r="CC16" s="17" t="s">
        <v>33</v>
      </c>
    </row>
    <row r="17" spans="4:81" x14ac:dyDescent="0.3">
      <c r="D17" s="7">
        <f>IF(ISNUMBER(BT24),BT24*$AV$3,BS24)</f>
        <v>2300</v>
      </c>
      <c r="E17" s="7">
        <f>IF(ISNUMBER(BO66),BO66*$AV$3,BN66)</f>
        <v>200</v>
      </c>
      <c r="I17" s="53"/>
      <c r="AS17" s="38"/>
      <c r="AT17" s="24" t="s">
        <v>274</v>
      </c>
      <c r="BA17" s="14" t="str">
        <f>IF('단면 입력'!U17="","",'단면 입력'!U17)</f>
        <v/>
      </c>
      <c r="BB17" s="16" t="str">
        <f>IF('단면 입력'!V17="","",'단면 입력'!V17)</f>
        <v>Box Width</v>
      </c>
      <c r="BC17" s="16" t="str">
        <f>IF('단면 입력'!W17="","",'단면 입력'!W17)</f>
        <v>H2</v>
      </c>
      <c r="BD17" s="16">
        <f>IF('단면 입력'!X17="","",IF(ISNUMBER('단면 입력'!X17),'단면 입력'!X17*$AV$2,'단면 입력'!X17))</f>
        <v>3.5</v>
      </c>
      <c r="BE17" s="16" t="str">
        <f>IF('단면 입력'!Y17="","",'단면 입력'!Y17)</f>
        <v/>
      </c>
      <c r="BG17" s="16"/>
      <c r="BH17" s="16"/>
      <c r="BI17" s="16"/>
      <c r="BJ17" s="16"/>
      <c r="BK17" s="16"/>
      <c r="BL17" s="14" t="str">
        <f>IF('횡철근 입력'!V17="","",'횡철근 입력'!V17)</f>
        <v/>
      </c>
      <c r="BM17" s="52" t="str">
        <f>IF('횡철근 입력'!W16="","",'횡철근 입력'!W16)</f>
        <v>CYCLE-1</v>
      </c>
      <c r="BN17" s="52" t="str">
        <f>IF('횡철근 입력'!X16="","",'횡철근 입력'!X16)</f>
        <v/>
      </c>
      <c r="BO17" s="16" t="str">
        <f>IF('횡철근 입력'!Y16="","",IF(ISNUMBER('횡철근 입력'!Y16),'횡철근 입력'!Y16*$AV$2,'횡철근 입력'!Y16))</f>
        <v/>
      </c>
      <c r="BP17" s="16" t="str">
        <f>IF('횡철근 입력'!Z18="","",'횡철근 입력'!Z18)</f>
        <v/>
      </c>
      <c r="BW17" s="14" t="str">
        <f>IF('종철근 입력'!V17="","",'종철근 입력'!V17)</f>
        <v/>
      </c>
      <c r="BX17" s="16" t="str">
        <f>IF('종철근 입력'!W17="","",'종철근 입력'!W17)</f>
        <v>D1</v>
      </c>
      <c r="BY17" s="16">
        <f>IF('종철근 입력'!X17="","",'종철근 입력'!X17)</f>
        <v>13</v>
      </c>
      <c r="BZ17" s="16" t="str">
        <f>IF('종철근 입력'!Y17="","",IF(ISNUMBER('종철근 입력'!Y17),'종철근 입력'!Y17*$AV$2,'종철근 입력'!Y17))</f>
        <v/>
      </c>
      <c r="CA17" s="16" t="str">
        <f>IF('종철근 입력'!Z17="","",'종철근 입력'!Z17)</f>
        <v/>
      </c>
      <c r="CC17" s="17" t="str">
        <f>_xlfn.CONCAT(LEFT($D$25,1),BY17)</f>
        <v>D13</v>
      </c>
    </row>
    <row r="18" spans="4:81" x14ac:dyDescent="0.3">
      <c r="E18" s="7">
        <f>IF(ISNUMBER(BO67),BO67*$AV$3,BN67)</f>
        <v>200</v>
      </c>
      <c r="H18" s="5" t="str">
        <f>IF(ISNUMBER(BO25),BO25*$AV$3,BN25)</f>
        <v/>
      </c>
      <c r="I18" s="235" t="s">
        <v>113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S18" s="24" t="str">
        <f t="shared" ref="AS18:AS23" si="18">AS52</f>
        <v>T3</v>
      </c>
      <c r="AT18" s="24" t="s">
        <v>275</v>
      </c>
      <c r="BA18" s="14" t="str">
        <f>IF('단면 입력'!U18="","",'단면 입력'!U18)</f>
        <v/>
      </c>
      <c r="BB18" s="16" t="str">
        <f>IF('단면 입력'!V18="","",'단면 입력'!V18)</f>
        <v>Haunch Hor.</v>
      </c>
      <c r="BC18" s="16" t="str">
        <f>IF('단면 입력'!W18="","",'단면 입력'!W18)</f>
        <v>HA1</v>
      </c>
      <c r="BD18" s="16">
        <f>IF('단면 입력'!X18="","",IF(ISNUMBER('단면 입력'!X18),'단면 입력'!X18*$AV$2,'단면 입력'!X18))</f>
        <v>0.25</v>
      </c>
      <c r="BE18" s="16" t="str">
        <f>IF('단면 입력'!Y18="","",'단면 입력'!Y18)</f>
        <v/>
      </c>
      <c r="BG18" s="16"/>
      <c r="BH18" s="16"/>
      <c r="BI18" s="16"/>
      <c r="BJ18" s="16"/>
      <c r="BK18" s="16"/>
      <c r="BL18" s="14" t="str">
        <f>IF('횡철근 입력'!V18="","",'횡철근 입력'!V18)</f>
        <v/>
      </c>
      <c r="BM18" s="52" t="str">
        <f>IF('횡철근 입력'!W17="","",'횡철근 입력'!W17)</f>
        <v>Name</v>
      </c>
      <c r="BN18" s="52" t="str">
        <f>IF('횡철근 입력'!X17="","",'횡철근 입력'!X17)</f>
        <v>Symbol</v>
      </c>
      <c r="BO18" s="16" t="str">
        <f>IF('횡철근 입력'!Y17="","",IF(ISNUMBER('횡철근 입력'!Y17),'횡철근 입력'!Y17*$AV$2,'횡철근 입력'!Y17))</f>
        <v>Value(mm)</v>
      </c>
      <c r="BP18" s="16" t="str">
        <f>IF('횡철근 입력'!Z19="","",'횡철근 입력'!Z19)</f>
        <v/>
      </c>
      <c r="BW18" s="14" t="str">
        <f>IF('종철근 입력'!V18="","",'종철근 입력'!V18)</f>
        <v/>
      </c>
      <c r="BX18" s="16" t="str">
        <f>IF('종철근 입력'!W18="","",'종철근 입력'!W18)</f>
        <v>D2</v>
      </c>
      <c r="BY18" s="16">
        <f>IF('종철근 입력'!X18="","",'종철근 입력'!X18)</f>
        <v>13</v>
      </c>
      <c r="BZ18" s="16" t="str">
        <f>IF('종철근 입력'!Y18="","",IF(ISNUMBER('종철근 입력'!Y18),'종철근 입력'!Y18*$AV$2,'종철근 입력'!Y18))</f>
        <v/>
      </c>
      <c r="CA18" s="16" t="str">
        <f>IF('종철근 입력'!Z18="","",'종철근 입력'!Z18)</f>
        <v/>
      </c>
      <c r="CC18" s="17" t="str">
        <f>_xlfn.CONCAT(LEFT($D$25,1),BY18)</f>
        <v>D13</v>
      </c>
    </row>
    <row r="19" spans="4:81" x14ac:dyDescent="0.3">
      <c r="E19" s="7">
        <f>IF(ISNUMBER(BO68),BO68*$AV$3,BN68)</f>
        <v>1190</v>
      </c>
      <c r="J19" s="27"/>
      <c r="K19" s="27">
        <f>INDEX(Sheet1!$J$4:$J$21,Sheet3!K3+1)</f>
        <v>9.5500000000000012E-3</v>
      </c>
      <c r="L19" s="39"/>
      <c r="M19" s="49">
        <f>INDEX(Sheet1!$J$4:$J$21,Sheet3!M3+1)</f>
        <v>9.5500000000000012E-3</v>
      </c>
      <c r="N19" s="49">
        <f>INDEX(Sheet1!$J$4:$J$21,Sheet3!N3+1)</f>
        <v>7.9500000000000005E-3</v>
      </c>
      <c r="O19" s="49">
        <f>INDEX(Sheet1!$J$4:$J$21,Sheet3!O3+1)</f>
        <v>9.5500000000000012E-3</v>
      </c>
      <c r="P19" s="39"/>
      <c r="Q19" s="49">
        <f>INDEX(Sheet1!$J$4:$J$21,Sheet3!Q3+1)</f>
        <v>9.5500000000000012E-3</v>
      </c>
      <c r="R19" s="49">
        <f>INDEX(Sheet1!$J$4:$J$21,Sheet3!R3+1)</f>
        <v>9.5500000000000012E-3</v>
      </c>
      <c r="S19" s="49">
        <f>INDEX(Sheet1!$J$4:$J$21,Sheet3!S3+1)</f>
        <v>9.5500000000000012E-3</v>
      </c>
      <c r="T19" s="39"/>
      <c r="U19" s="49">
        <f>INDEX(Sheet1!$J$4:$J$21,Sheet3!U3+1)</f>
        <v>1.11E-2</v>
      </c>
      <c r="V19" s="39"/>
      <c r="W19" s="49">
        <f>INDEX(Sheet1!$J$4:$J$21,Sheet3!W3+1)</f>
        <v>6.3499999999999997E-3</v>
      </c>
      <c r="X19" s="49">
        <f>INDEX(Sheet1!$J$4:$J$21,Sheet3!X3+1)</f>
        <v>6.3499999999999997E-3</v>
      </c>
      <c r="Y19" s="49">
        <f>INDEX(Sheet1!$J$4:$J$21,Sheet3!Y3+1)</f>
        <v>7.9500000000000005E-3</v>
      </c>
      <c r="Z19" s="49">
        <f>INDEX(Sheet1!$J$4:$J$21,Sheet3!Z3+1)</f>
        <v>7.9500000000000005E-3</v>
      </c>
      <c r="AA19" s="49">
        <f>INDEX(Sheet1!$J$4:$J$21,Sheet3!AA3+1)</f>
        <v>6.3499999999999997E-3</v>
      </c>
      <c r="AB19" s="49">
        <f>INDEX(Sheet1!$J$4:$J$21,Sheet3!AB3+1)</f>
        <v>6.3499999999999997E-3</v>
      </c>
      <c r="AC19" s="49">
        <f>INDEX(Sheet1!$J$4:$J$21,Sheet3!AC3+1)</f>
        <v>9.5500000000000012E-3</v>
      </c>
      <c r="AD19" s="39"/>
      <c r="AE19" s="49">
        <f>INDEX(Sheet1!$J$4:$J$21,Sheet3!AE3+1)</f>
        <v>9.5500000000000012E-3</v>
      </c>
      <c r="AF19" s="38"/>
      <c r="AS19" s="24" t="str">
        <f t="shared" si="18"/>
        <v>T4</v>
      </c>
      <c r="AT19" s="24" t="s">
        <v>276</v>
      </c>
      <c r="BA19" s="14" t="str">
        <f>IF('단면 입력'!U19="","",'단면 입력'!U19)</f>
        <v/>
      </c>
      <c r="BB19" s="16" t="str">
        <f>IF('단면 입력'!V19="","",'단면 입력'!V19)</f>
        <v>Haunch Ver.</v>
      </c>
      <c r="BC19" s="16" t="str">
        <f>IF('단면 입력'!W19="","",'단면 입력'!W19)</f>
        <v>HA2</v>
      </c>
      <c r="BD19" s="16">
        <f>IF('단면 입력'!X19="","",IF(ISNUMBER('단면 입력'!X19),'단면 입력'!X19*$AV$2,'단면 입력'!X19))</f>
        <v>0.25</v>
      </c>
      <c r="BE19" s="16" t="str">
        <f>IF('단면 입력'!Y19="","",'단면 입력'!Y19)</f>
        <v/>
      </c>
      <c r="BG19" s="16"/>
      <c r="BH19" s="16"/>
      <c r="BI19" s="16"/>
      <c r="BJ19" s="16"/>
      <c r="BK19" s="16"/>
      <c r="BL19" s="14" t="str">
        <f>IF('횡철근 입력'!V19="","",'횡철근 입력'!V19)</f>
        <v/>
      </c>
      <c r="BM19" s="52" t="str">
        <f>IF('횡철근 입력'!W18="","",'횡철근 입력'!W18)</f>
        <v>Top Bar Radius</v>
      </c>
      <c r="BN19" s="52" t="str">
        <f>IF('횡철근 입력'!X18="","",'횡철근 입력'!X18)</f>
        <v>TR</v>
      </c>
      <c r="BO19" s="16">
        <f>IF('횡철근 입력'!Y18="","",IF(ISNUMBER('횡철근 입력'!Y18),'횡철근 입력'!Y18*$AV$2,'횡철근 입력'!Y18))</f>
        <v>0.2</v>
      </c>
      <c r="BP19" s="16" t="str">
        <f>IF('횡철근 입력'!Z20="","",'횡철근 입력'!Z20)</f>
        <v/>
      </c>
      <c r="BW19" s="14" t="str">
        <f>IF('종철근 입력'!V19="","",'종철근 입력'!V19)</f>
        <v/>
      </c>
      <c r="BX19" s="16" t="str">
        <f>IF('종철근 입력'!W19="","",'종철근 입력'!W19)</f>
        <v>D3</v>
      </c>
      <c r="BY19" s="16">
        <f>IF('종철근 입력'!X19="","",'종철근 입력'!X19)</f>
        <v>13</v>
      </c>
      <c r="BZ19" s="16" t="str">
        <f>IF('종철근 입력'!Y19="","",IF(ISNUMBER('종철근 입력'!Y19),'종철근 입력'!Y19*$AV$2,'종철근 입력'!Y19))</f>
        <v/>
      </c>
      <c r="CA19" s="16" t="str">
        <f>IF('종철근 입력'!Z19="","",'종철근 입력'!Z19)</f>
        <v/>
      </c>
      <c r="CC19" s="17" t="str">
        <f>_xlfn.CONCAT(LEFT($D$25,1),BY19)</f>
        <v>D13</v>
      </c>
    </row>
    <row r="20" spans="4:81" x14ac:dyDescent="0.3">
      <c r="E20" s="7">
        <f>IF(ISNUMBER(BT65),BT65*$AV$3,BS65)</f>
        <v>1250</v>
      </c>
      <c r="J20" s="240"/>
      <c r="K20" s="24">
        <v>1</v>
      </c>
      <c r="L20" s="38"/>
      <c r="M20" s="26">
        <v>1</v>
      </c>
      <c r="N20" s="26">
        <v>1</v>
      </c>
      <c r="O20" s="26">
        <v>1</v>
      </c>
      <c r="P20" s="38"/>
      <c r="Q20" s="26">
        <v>1</v>
      </c>
      <c r="R20" s="26">
        <v>1</v>
      </c>
      <c r="S20" s="26">
        <v>1</v>
      </c>
      <c r="T20" s="38"/>
      <c r="U20" s="26">
        <v>1</v>
      </c>
      <c r="V20" s="38"/>
      <c r="W20" s="26">
        <v>1</v>
      </c>
      <c r="X20" s="26">
        <v>1</v>
      </c>
      <c r="Y20" s="26">
        <v>2</v>
      </c>
      <c r="Z20" s="26">
        <v>2</v>
      </c>
      <c r="AA20" s="26">
        <v>1</v>
      </c>
      <c r="AB20" s="26">
        <v>1</v>
      </c>
      <c r="AC20" s="26">
        <v>1</v>
      </c>
      <c r="AD20" s="38"/>
      <c r="AE20" s="26">
        <v>1</v>
      </c>
      <c r="AF20" s="38"/>
      <c r="AS20" s="24" t="str">
        <f t="shared" si="18"/>
        <v>T5</v>
      </c>
      <c r="AT20" s="24" t="s">
        <v>277</v>
      </c>
      <c r="BA20" s="14" t="str">
        <f>IF('단면 입력'!U20="","",'단면 입력'!U20)</f>
        <v/>
      </c>
      <c r="BB20" s="16" t="str">
        <f>IF('단면 입력'!V20="","",'단면 입력'!V20)</f>
        <v/>
      </c>
      <c r="BC20" s="16" t="str">
        <f>IF('단면 입력'!W20="","",'단면 입력'!W20)</f>
        <v/>
      </c>
      <c r="BD20" s="16" t="str">
        <f>IF('단면 입력'!X20="","",IF(ISNUMBER('단면 입력'!X20),'단면 입력'!X20*$AV$2,'단면 입력'!X20))</f>
        <v/>
      </c>
      <c r="BE20" s="16" t="str">
        <f>IF('단면 입력'!Y20="","",'단면 입력'!Y20)</f>
        <v/>
      </c>
      <c r="BG20" s="16"/>
      <c r="BH20" s="16"/>
      <c r="BI20" s="16"/>
      <c r="BJ20" s="16"/>
      <c r="BK20" s="16"/>
      <c r="BL20" s="14" t="str">
        <f>IF('횡철근 입력'!V20="","",'횡철근 입력'!V20)</f>
        <v/>
      </c>
      <c r="BM20" s="52" t="str">
        <f>IF('횡철근 입력'!W19="","",'횡철근 입력'!W19)</f>
        <v>Bottom Bar Radius</v>
      </c>
      <c r="BN20" s="52" t="str">
        <f>IF('횡철근 입력'!X19="","",'횡철근 입력'!X19)</f>
        <v>BR</v>
      </c>
      <c r="BO20" s="16">
        <f>IF('횡철근 입력'!Y19="","",IF(ISNUMBER('횡철근 입력'!Y19),'횡철근 입력'!Y19*$AV$2,'횡철근 입력'!Y19))</f>
        <v>0.2</v>
      </c>
      <c r="BP20" s="16" t="str">
        <f>IF('횡철근 입력'!Z21="","",'횡철근 입력'!Z21)</f>
        <v/>
      </c>
      <c r="BR20" s="17" t="s">
        <v>94</v>
      </c>
      <c r="BS20" s="17"/>
      <c r="BT20" s="17"/>
      <c r="BW20" s="14" t="str">
        <f>IF('종철근 입력'!V20="","",'종철근 입력'!V20)</f>
        <v/>
      </c>
      <c r="BX20" s="16" t="str">
        <f>IF('종철근 입력'!W20="","",'종철근 입력'!W20)</f>
        <v/>
      </c>
      <c r="BY20" s="16" t="str">
        <f>IF('종철근 입력'!X20="","",'종철근 입력'!X20)</f>
        <v/>
      </c>
      <c r="BZ20" s="16" t="str">
        <f>IF('종철근 입력'!Y20="","",IF(ISNUMBER('종철근 입력'!Y20),'종철근 입력'!Y20*$AV$2,'종철근 입력'!Y20))</f>
        <v/>
      </c>
      <c r="CA20" s="16" t="str">
        <f>IF('종철근 입력'!Z20="","",'종철근 입력'!Z20)</f>
        <v/>
      </c>
    </row>
    <row r="21" spans="4:81" x14ac:dyDescent="0.3">
      <c r="E21" s="7">
        <f>IF(ISNUMBER(BT66),BT66*$AV$3,BS66)</f>
        <v>200</v>
      </c>
      <c r="J21" s="240"/>
      <c r="K21" s="24">
        <v>1</v>
      </c>
      <c r="L21" s="38"/>
      <c r="M21" s="26">
        <v>2</v>
      </c>
      <c r="N21" s="26">
        <v>2</v>
      </c>
      <c r="O21" s="26">
        <v>1</v>
      </c>
      <c r="P21" s="38"/>
      <c r="Q21" s="26">
        <v>2</v>
      </c>
      <c r="R21" s="26">
        <v>2</v>
      </c>
      <c r="S21" s="26" t="s">
        <v>119</v>
      </c>
      <c r="T21" s="38"/>
      <c r="U21" s="26" t="s">
        <v>120</v>
      </c>
      <c r="V21" s="38"/>
      <c r="W21" s="26" t="s">
        <v>123</v>
      </c>
      <c r="X21" s="26" t="s">
        <v>123</v>
      </c>
      <c r="AA21" s="26" t="s">
        <v>124</v>
      </c>
      <c r="AB21" s="26" t="s">
        <v>124</v>
      </c>
      <c r="AC21" s="26">
        <v>2</v>
      </c>
      <c r="AD21" s="38"/>
      <c r="AE21" s="26">
        <v>2</v>
      </c>
      <c r="AF21" s="38"/>
      <c r="AS21" s="24" t="str">
        <f t="shared" si="18"/>
        <v>B3</v>
      </c>
      <c r="AT21" s="24" t="s">
        <v>278</v>
      </c>
      <c r="BA21" s="14" t="str">
        <f>IF('단면 입력'!U21="","",'단면 입력'!U21)</f>
        <v/>
      </c>
      <c r="BB21" s="16" t="str">
        <f>IF('단면 입력'!V21="","",'단면 입력'!V21)</f>
        <v/>
      </c>
      <c r="BC21" s="16" t="str">
        <f>IF('단면 입력'!W21="","",'단면 입력'!W21)</f>
        <v/>
      </c>
      <c r="BD21" s="16" t="str">
        <f>IF('단면 입력'!X21="","",IF(ISNUMBER('단면 입력'!X21),'단면 입력'!X21*$AV$2,'단면 입력'!X21))</f>
        <v/>
      </c>
      <c r="BE21" s="16" t="str">
        <f>IF('단면 입력'!Y21="","",'단면 입력'!Y21)</f>
        <v/>
      </c>
      <c r="BG21" s="17" t="s">
        <v>94</v>
      </c>
      <c r="BH21" s="17"/>
      <c r="BI21" s="17"/>
      <c r="BJ21" s="16"/>
      <c r="BK21" s="16"/>
      <c r="BL21" s="14" t="str">
        <f>IF('횡철근 입력'!V21="","",'횡철근 입력'!V21)</f>
        <v/>
      </c>
      <c r="BM21" s="52" t="str">
        <f>IF('횡철근 입력'!W20="","",'횡철근 입력'!W20)</f>
        <v>Left Length1</v>
      </c>
      <c r="BN21" s="52" t="str">
        <f>IF('횡철근 입력'!X20="","",'횡철근 입력'!X20)</f>
        <v>LL1</v>
      </c>
      <c r="BO21" s="16">
        <f>IF('횡철근 입력'!Y20="","",IF(ISNUMBER('횡철근 입력'!Y20),'횡철근 입력'!Y20*$AV$2,'횡철근 입력'!Y20))</f>
        <v>1.0900000000000001</v>
      </c>
      <c r="BP21" s="16" t="str">
        <f>IF('횡철근 입력'!Z22="","",'횡철근 입력'!Z22)</f>
        <v/>
      </c>
      <c r="BR21" s="17"/>
      <c r="BS21" s="17" t="s">
        <v>171</v>
      </c>
      <c r="BT21" s="17">
        <f>$BI$23-BO21-$BO$8-2*$BO$5-$BO$19-$BO$20</f>
        <v>2.2599999999999993</v>
      </c>
      <c r="BW21" s="14" t="str">
        <f>IF('종철근 입력'!V21="","",'종철근 입력'!V21)</f>
        <v/>
      </c>
      <c r="BX21" s="16" t="str">
        <f>IF('종철근 입력'!W21="","",'종철근 입력'!W21)</f>
        <v/>
      </c>
      <c r="BY21" s="16" t="str">
        <f>IF('종철근 입력'!X21="","",'종철근 입력'!X21)</f>
        <v/>
      </c>
      <c r="BZ21" s="16" t="str">
        <f>IF('종철근 입력'!Y21="","",IF(ISNUMBER('종철근 입력'!Y21),'종철근 입력'!Y21*$AV$2,'종철근 입력'!Y21))</f>
        <v/>
      </c>
      <c r="CA21" s="16" t="str">
        <f>IF('종철근 입력'!Z21="","",'종철근 입력'!Z21)</f>
        <v/>
      </c>
    </row>
    <row r="22" spans="4:81" x14ac:dyDescent="0.3">
      <c r="E22" s="7">
        <f>IF(ISNUMBER(BT67),BT67*$AV$3,BS67)</f>
        <v>200</v>
      </c>
      <c r="J22" s="240"/>
      <c r="K22" s="24">
        <v>1</v>
      </c>
      <c r="L22" s="38"/>
      <c r="M22" s="26">
        <v>1</v>
      </c>
      <c r="N22" s="26">
        <v>1</v>
      </c>
      <c r="O22" s="26">
        <v>1</v>
      </c>
      <c r="P22" s="38"/>
      <c r="Q22" s="26">
        <v>1</v>
      </c>
      <c r="R22" s="26">
        <v>1</v>
      </c>
      <c r="S22" s="26">
        <v>1</v>
      </c>
      <c r="T22" s="38"/>
      <c r="U22" s="26">
        <v>1</v>
      </c>
      <c r="V22" s="38"/>
      <c r="W22" s="26">
        <v>1</v>
      </c>
      <c r="X22" s="26">
        <v>1</v>
      </c>
      <c r="AA22" s="26">
        <v>1</v>
      </c>
      <c r="AB22" s="26">
        <v>1</v>
      </c>
      <c r="AC22" s="26">
        <v>1</v>
      </c>
      <c r="AD22" s="38"/>
      <c r="AE22" s="26">
        <v>1</v>
      </c>
      <c r="AF22" s="38"/>
      <c r="AS22" s="24" t="str">
        <f t="shared" si="18"/>
        <v>B4</v>
      </c>
      <c r="AT22" s="24" t="s">
        <v>279</v>
      </c>
      <c r="BA22" s="14" t="str">
        <f>IF('단면 입력'!U22="","",'단면 입력'!U22)</f>
        <v/>
      </c>
      <c r="BB22" s="16" t="str">
        <f>IF('단면 입력'!V22="","",'단면 입력'!V22)</f>
        <v/>
      </c>
      <c r="BC22" s="16" t="str">
        <f>IF('단면 입력'!W22="","",'단면 입력'!W22)</f>
        <v/>
      </c>
      <c r="BD22" s="16" t="str">
        <f>IF('단면 입력'!X22="","",IF(ISNUMBER('단면 입력'!X22),'단면 입력'!X22*$AV$2,'단면 입력'!X22))</f>
        <v/>
      </c>
      <c r="BE22" s="16" t="str">
        <f>IF('단면 입력'!Y22="","",'단면 입력'!Y22)</f>
        <v/>
      </c>
      <c r="BG22" s="17" t="str">
        <f>IF('단면 입력'!V22="","",'단면 입력'!V22)</f>
        <v/>
      </c>
      <c r="BH22" s="17" t="s">
        <v>93</v>
      </c>
      <c r="BI22" s="17">
        <f>2*BD16+BD17</f>
        <v>4.3</v>
      </c>
      <c r="BJ22" s="16"/>
      <c r="BK22" s="16"/>
      <c r="BL22" s="14" t="str">
        <f>IF('횡철근 입력'!V22="","",'횡철근 입력'!V22)</f>
        <v/>
      </c>
      <c r="BM22" s="52" t="str">
        <f>IF('횡철근 입력'!W21="","",'횡철근 입력'!W21)</f>
        <v>Right Length1</v>
      </c>
      <c r="BN22" s="52" t="str">
        <f>IF('횡철근 입력'!X21="","",'횡철근 입력'!X21)</f>
        <v>RL1</v>
      </c>
      <c r="BO22" s="16">
        <f>IF('횡철근 입력'!Y21="","",IF(ISNUMBER('횡철근 입력'!Y21),'횡철근 입력'!Y21*$AV$2,'횡철근 입력'!Y21))</f>
        <v>1.53</v>
      </c>
      <c r="BP22" s="16" t="str">
        <f>IF('횡철근 입력'!Z23="","",'횡철근 입력'!Z23)</f>
        <v/>
      </c>
      <c r="BR22" s="17"/>
      <c r="BS22" s="17" t="s">
        <v>172</v>
      </c>
      <c r="BT22" s="17">
        <f>$BI$23-BO22-$BO$8-2*$BO$5-$BO$19-$BO$20</f>
        <v>1.8199999999999992</v>
      </c>
      <c r="BW22" s="14" t="str">
        <f>IF('종철근 입력'!V22="","",'종철근 입력'!V22)</f>
        <v/>
      </c>
      <c r="BX22" s="16" t="str">
        <f>IF('종철근 입력'!W22="","",'종철근 입력'!W22)</f>
        <v/>
      </c>
      <c r="BY22" s="16" t="str">
        <f>IF('종철근 입력'!X22="","",'종철근 입력'!X22)</f>
        <v/>
      </c>
      <c r="BZ22" s="16" t="str">
        <f>IF('종철근 입력'!Y22="","",IF(ISNUMBER('종철근 입력'!Y22),'종철근 입력'!Y22*$AV$2,'종철근 입력'!Y22))</f>
        <v/>
      </c>
      <c r="CA22" s="16" t="str">
        <f>IF('종철근 입력'!Z22="","",'종철근 입력'!Z22)</f>
        <v/>
      </c>
    </row>
    <row r="23" spans="4:81" x14ac:dyDescent="0.3">
      <c r="E23" s="7">
        <f>IF(ISNUMBER(BT68),BT68*$AV$3,BS68)</f>
        <v>1190</v>
      </c>
      <c r="J23" s="240"/>
      <c r="K23" s="24" t="str">
        <f>_xlfn.CONCAT(IF(K20=1,$BO$5,(IF(K20=2,$BO$6,""))),",")</f>
        <v>0.07,</v>
      </c>
      <c r="L23" s="38"/>
      <c r="M23" s="26" t="str">
        <f t="shared" ref="M23:O25" si="19">_xlfn.CONCAT(IF(M20=1,$BO$5,(IF(M20=2,$BO$6,""))),",")</f>
        <v>0.07,</v>
      </c>
      <c r="N23" s="26" t="str">
        <f t="shared" si="19"/>
        <v>0.07,</v>
      </c>
      <c r="O23" s="26" t="str">
        <f t="shared" si="19"/>
        <v>0.07,</v>
      </c>
      <c r="P23" s="38"/>
      <c r="Q23" s="26" t="str">
        <f>_xlfn.CONCAT(IF(Q20=1,$BO$5,(IF(Q20=2,$BO$6,""))),",")</f>
        <v>0.07,</v>
      </c>
      <c r="R23" s="26" t="str">
        <f>_xlfn.CONCAT(IF(R20=1,$BO$5,(IF(R20=2,$BO$6,""))),",")</f>
        <v>0.07,</v>
      </c>
      <c r="S23" s="26" t="str">
        <f>_xlfn.CONCAT(IF(S20=1,$BO$5,(IF(S20=2,$BO$6,""))),",")</f>
        <v>0.07,</v>
      </c>
      <c r="T23" s="38"/>
      <c r="U23" s="26" t="str">
        <f>_xlfn.CONCAT(IF(U20=1,$BO$5,(IF(U20=2,$BO$6,""))),",")</f>
        <v>0.07,</v>
      </c>
      <c r="V23" s="38"/>
      <c r="W23" s="26" t="str">
        <f t="shared" ref="W23:AC23" si="20">_xlfn.CONCAT(IF(W20=1,$BO$5,(IF(W20=2,$BO$6,""))),",")</f>
        <v>0.07,</v>
      </c>
      <c r="X23" s="26" t="str">
        <f t="shared" si="20"/>
        <v>0.07,</v>
      </c>
      <c r="Y23" s="26" t="str">
        <f t="shared" si="20"/>
        <v>0.07,</v>
      </c>
      <c r="Z23" s="26" t="str">
        <f t="shared" si="20"/>
        <v>0.07,</v>
      </c>
      <c r="AA23" s="26" t="str">
        <f t="shared" si="20"/>
        <v>0.07,</v>
      </c>
      <c r="AB23" s="26" t="str">
        <f t="shared" si="20"/>
        <v>0.07,</v>
      </c>
      <c r="AC23" s="26" t="str">
        <f t="shared" si="20"/>
        <v>0.07,</v>
      </c>
      <c r="AD23" s="38"/>
      <c r="AE23" s="26" t="str">
        <f>_xlfn.CONCAT(IF(AE20=1,$BO$5,(IF(AE20=2,$BO$6,""))),",")</f>
        <v>0.07,</v>
      </c>
      <c r="AF23" s="38"/>
      <c r="AS23" s="24" t="str">
        <f t="shared" si="18"/>
        <v>B5</v>
      </c>
      <c r="AT23" s="24" t="s">
        <v>280</v>
      </c>
      <c r="BA23" s="14" t="str">
        <f>IF('단면 입력'!U23="","",'단면 입력'!U23)</f>
        <v/>
      </c>
      <c r="BB23" s="16" t="str">
        <f>IF('단면 입력'!V23="","",'단면 입력'!V23)</f>
        <v/>
      </c>
      <c r="BC23" s="16" t="str">
        <f>IF('단면 입력'!W23="","",'단면 입력'!W23)</f>
        <v/>
      </c>
      <c r="BD23" s="16" t="str">
        <f>IF('단면 입력'!X23="","",IF(ISNUMBER('단면 입력'!X23),'단면 입력'!X23*$AV$2,'단면 입력'!X23))</f>
        <v/>
      </c>
      <c r="BE23" s="16" t="str">
        <f>IF('단면 입력'!Y23="","",'단면 입력'!Y23)</f>
        <v/>
      </c>
      <c r="BG23" s="17" t="str">
        <f>IF('단면 입력'!V23="","",'단면 입력'!V23)</f>
        <v/>
      </c>
      <c r="BH23" s="17" t="s">
        <v>92</v>
      </c>
      <c r="BI23" s="17">
        <f>BD13+BD14+BD15</f>
        <v>4.3499999999999996</v>
      </c>
      <c r="BJ23" s="16"/>
      <c r="BK23" s="16"/>
      <c r="BL23" s="14" t="str">
        <f>IF('횡철근 입력'!V23="","",'횡철근 입력'!V23)</f>
        <v/>
      </c>
      <c r="BM23" s="52" t="str">
        <f>IF('횡철근 입력'!W22="","",'횡철근 입력'!W22)</f>
        <v>-</v>
      </c>
      <c r="BN23" s="52" t="str">
        <f>IF('횡철근 입력'!X22="","",'횡철근 입력'!X22)</f>
        <v>-</v>
      </c>
      <c r="BO23" s="16">
        <f>IF('횡철근 입력'!Y22="","",IF(ISNUMBER('횡철근 입력'!Y22),'횡철근 입력'!Y22*$AV$2,'횡철근 입력'!Y22))</f>
        <v>1</v>
      </c>
      <c r="BP23" s="16" t="str">
        <f>IF('횡철근 입력'!Z24="","",'횡철근 입력'!Z24)</f>
        <v/>
      </c>
      <c r="BR23" s="17"/>
      <c r="BS23" s="17" t="s">
        <v>178</v>
      </c>
      <c r="BT23" s="17">
        <f>$BI$22-BO23-$BO$7-2*$BO$5-2*$BO$19</f>
        <v>2</v>
      </c>
      <c r="BW23" s="14" t="str">
        <f>IF('종철근 입력'!V23="","",'종철근 입력'!V23)</f>
        <v/>
      </c>
      <c r="BX23" s="16" t="str">
        <f>IF('종철근 입력'!W23="","",'종철근 입력'!W23)</f>
        <v/>
      </c>
      <c r="BY23" s="16" t="str">
        <f>IF('종철근 입력'!X23="","",'종철근 입력'!X23)</f>
        <v/>
      </c>
      <c r="BZ23" s="16" t="str">
        <f>IF('종철근 입력'!Y23="","",IF(ISNUMBER('종철근 입력'!Y23),'종철근 입력'!Y23*$AV$2,'종철근 입력'!Y23))</f>
        <v/>
      </c>
      <c r="CA23" s="16" t="str">
        <f>IF('종철근 입력'!Z23="","",'종철근 입력'!Z23)</f>
        <v/>
      </c>
    </row>
    <row r="24" spans="4:81" x14ac:dyDescent="0.3">
      <c r="J24" s="240"/>
      <c r="K24" s="24" t="str">
        <f>_xlfn.CONCAT(IF(K21=1,$BO$5,(IF(K21=2,$BO$6,""))),",")</f>
        <v>0.07,</v>
      </c>
      <c r="L24" s="38"/>
      <c r="M24" s="26" t="str">
        <f t="shared" si="19"/>
        <v>0.07,</v>
      </c>
      <c r="N24" s="26" t="str">
        <f t="shared" si="19"/>
        <v>0.07,</v>
      </c>
      <c r="O24" s="26" t="str">
        <f t="shared" si="19"/>
        <v>0.07,</v>
      </c>
      <c r="P24" s="38"/>
      <c r="Q24" s="26" t="str">
        <f>_xlfn.CONCAT(IF(Q21=1,$BO$5,(IF(Q21=2,$BO$6,""))),",")</f>
        <v>0.07,</v>
      </c>
      <c r="R24" s="26" t="str">
        <f>_xlfn.CONCAT(IF(R21=1,$BO$5,(IF(R21=2,$BO$6,""))),",")</f>
        <v>0.07,</v>
      </c>
      <c r="S24" s="26" t="str">
        <f>_xlfn.CONCAT($AP$51,",")</f>
        <v>0.29698484809835,</v>
      </c>
      <c r="T24" s="38"/>
      <c r="U24" s="26" t="str">
        <f>_xlfn.CONCAT($AP$55,",")</f>
        <v>0.240416305603426,</v>
      </c>
      <c r="V24" s="38"/>
      <c r="W24" s="26" t="str">
        <f>_xlfn.CONCAT($AP$58,",")</f>
        <v>0.240416305603426,</v>
      </c>
      <c r="X24" s="26" t="str">
        <f>_xlfn.CONCAT($AP$58,",")</f>
        <v>0.240416305603426,</v>
      </c>
      <c r="AA24" s="26" t="str">
        <f>_xlfn.CONCAT($AP$61,",")</f>
        <v>0.240416305603426,</v>
      </c>
      <c r="AB24" s="26" t="str">
        <f>_xlfn.CONCAT($AP$61,",")</f>
        <v>0.240416305603426,</v>
      </c>
      <c r="AC24" s="26" t="str">
        <f>_xlfn.CONCAT(IF(AC21=1,$BO$5,(IF(AC21=2,$BO$6,""))),",")</f>
        <v>0.07,</v>
      </c>
      <c r="AD24" s="38"/>
      <c r="AE24" s="26" t="str">
        <f>_xlfn.CONCAT(IF(AE21=1,$BO$5,(IF(AE21=2,$BO$6,""))),",")</f>
        <v>0.07,</v>
      </c>
      <c r="AF24" s="38"/>
      <c r="AS24" s="24" t="str">
        <f>AS58</f>
        <v>H1</v>
      </c>
      <c r="AT24" s="24" t="s">
        <v>281</v>
      </c>
      <c r="BA24" s="14" t="str">
        <f>IF('단면 입력'!U24="","",'단면 입력'!U24)</f>
        <v/>
      </c>
      <c r="BB24" s="16" t="str">
        <f>IF('단면 입력'!V24="","",'단면 입력'!V24)</f>
        <v/>
      </c>
      <c r="BC24" s="16" t="str">
        <f>IF('단면 입력'!W24="","",'단면 입력'!W24)</f>
        <v/>
      </c>
      <c r="BD24" s="16" t="str">
        <f>IF('단면 입력'!X24="","",IF(ISNUMBER('단면 입력'!X24),'단면 입력'!X24*$AV$2,'단면 입력'!X24))</f>
        <v/>
      </c>
      <c r="BE24" s="16" t="str">
        <f>IF('단면 입력'!Y24="","",'단면 입력'!Y24)</f>
        <v/>
      </c>
      <c r="BG24" s="16"/>
      <c r="BH24" s="16"/>
      <c r="BI24" s="16"/>
      <c r="BJ24" s="16"/>
      <c r="BK24" s="16"/>
      <c r="BL24" s="14" t="str">
        <f>IF('횡철근 입력'!V24="","",'횡철근 입력'!V24)</f>
        <v/>
      </c>
      <c r="BM24" s="52" t="str">
        <f>IF('횡철근 입력'!W23="","",'횡철근 입력'!W23)</f>
        <v>-</v>
      </c>
      <c r="BN24" s="52" t="str">
        <f>IF('횡철근 입력'!X23="","",'횡철근 입력'!X23)</f>
        <v>-</v>
      </c>
      <c r="BO24" s="16">
        <f>IF('횡철근 입력'!Y23="","",IF(ISNUMBER('횡철근 입력'!Y23),'횡철근 입력'!Y23*$AV$2,'횡철근 입력'!Y23))</f>
        <v>1</v>
      </c>
      <c r="BP24" s="16" t="str">
        <f>IF('횡철근 입력'!Z25="","",'횡철근 입력'!Z25)</f>
        <v/>
      </c>
      <c r="BR24" s="17"/>
      <c r="BS24" s="17" t="s">
        <v>179</v>
      </c>
      <c r="BT24" s="17">
        <f>$BI$22-BO24-$BO$8-2*$BO$5-2*$BO$20</f>
        <v>2.2999999999999998</v>
      </c>
      <c r="BW24" s="14" t="str">
        <f>IF('종철근 입력'!V24="","",'종철근 입력'!V24)</f>
        <v/>
      </c>
      <c r="BX24" s="16" t="str">
        <f>IF('종철근 입력'!W24="","",'종철근 입력'!W24)</f>
        <v/>
      </c>
      <c r="BY24" s="16" t="str">
        <f>IF('종철근 입력'!X24="","",'종철근 입력'!X24)</f>
        <v/>
      </c>
      <c r="BZ24" s="16" t="str">
        <f>IF('종철근 입력'!Y24="","",IF(ISNUMBER('종철근 입력'!Y24),'종철근 입력'!Y24*$AV$2,'종철근 입력'!Y24))</f>
        <v/>
      </c>
      <c r="CA24" s="16" t="str">
        <f>IF('종철근 입력'!Z24="","",'종철근 입력'!Z24)</f>
        <v/>
      </c>
    </row>
    <row r="25" spans="4:81" x14ac:dyDescent="0.3">
      <c r="D25" s="7" t="s">
        <v>33</v>
      </c>
      <c r="E25" s="7" t="s">
        <v>33</v>
      </c>
      <c r="F25" s="7" t="s">
        <v>33</v>
      </c>
      <c r="J25" s="240"/>
      <c r="K25" s="24" t="str">
        <f>_xlfn.CONCAT(IF(K22=1,$BO$5,(IF(K22=2,$BO$6,""))),",")</f>
        <v>0.07,</v>
      </c>
      <c r="L25" s="38"/>
      <c r="M25" s="26" t="str">
        <f t="shared" si="19"/>
        <v>0.07,</v>
      </c>
      <c r="N25" s="26" t="str">
        <f t="shared" si="19"/>
        <v>0.07,</v>
      </c>
      <c r="O25" s="26" t="str">
        <f t="shared" si="19"/>
        <v>0.07,</v>
      </c>
      <c r="P25" s="38"/>
      <c r="Q25" s="26" t="str">
        <f>_xlfn.CONCAT(IF(Q22=1,$BO$5,(IF(Q22=2,$BO$6,""))),",")</f>
        <v>0.07,</v>
      </c>
      <c r="R25" s="26" t="str">
        <f>_xlfn.CONCAT(IF(R22=1,$BO$5,(IF(R22=2,$BO$6,""))),",")</f>
        <v>0.07,</v>
      </c>
      <c r="S25" s="26" t="str">
        <f>_xlfn.CONCAT(IF(S22=1,$BO$5,(IF(S22=2,$BO$6,""))),",")</f>
        <v>0.07,</v>
      </c>
      <c r="T25" s="38"/>
      <c r="U25" s="26" t="str">
        <f>_xlfn.CONCAT(IF(U22=1,$BO$5,(IF(U22=2,$BO$6,""))),",")</f>
        <v>0.07,</v>
      </c>
      <c r="V25" s="38"/>
      <c r="W25" s="26" t="str">
        <f>_xlfn.CONCAT(IF(W22=1,$BO$5,(IF(W22=2,$BO$6,""))),",")</f>
        <v>0.07,</v>
      </c>
      <c r="X25" s="26" t="str">
        <f>_xlfn.CONCAT(IF(X22=1,$BO$5,(IF(X22=2,$BO$6,""))),",")</f>
        <v>0.07,</v>
      </c>
      <c r="AA25" s="26" t="str">
        <f>_xlfn.CONCAT(IF(AA22=1,$BO$5,(IF(AA22=2,$BO$6,""))),",")</f>
        <v>0.07,</v>
      </c>
      <c r="AB25" s="26" t="str">
        <f>_xlfn.CONCAT(IF(AB22=1,$BO$5,(IF(AB22=2,$BO$6,""))),",")</f>
        <v>0.07,</v>
      </c>
      <c r="AC25" s="26" t="str">
        <f>_xlfn.CONCAT(IF(AC22=1,$BO$5,(IF(AC22=2,$BO$6,""))),",")</f>
        <v>0.07,</v>
      </c>
      <c r="AD25" s="38"/>
      <c r="AE25" s="26" t="str">
        <f>_xlfn.CONCAT(IF(AE22=1,$BO$5,(IF(AE22=2,$BO$6,""))),",")</f>
        <v>0.07,</v>
      </c>
      <c r="AF25" s="38"/>
      <c r="AS25" s="38"/>
      <c r="AT25" s="24" t="s">
        <v>282</v>
      </c>
      <c r="BA25" s="14" t="str">
        <f>IF('단면 입력'!U25="","",'단면 입력'!U25)</f>
        <v/>
      </c>
      <c r="BB25" s="16" t="str">
        <f>IF('단면 입력'!V25="","",'단면 입력'!V25)</f>
        <v/>
      </c>
      <c r="BC25" s="16" t="str">
        <f>IF('단면 입력'!W25="","",'단면 입력'!W25)</f>
        <v/>
      </c>
      <c r="BD25" s="16" t="str">
        <f>IF('단면 입력'!X25="","",IF(ISNUMBER('단면 입력'!X25),'단면 입력'!X25*$AV$2,'단면 입력'!X25))</f>
        <v/>
      </c>
      <c r="BE25" s="16" t="str">
        <f>IF('단면 입력'!Y25="","",'단면 입력'!Y25)</f>
        <v/>
      </c>
      <c r="BG25" s="16"/>
      <c r="BH25" s="16"/>
      <c r="BI25" s="16"/>
      <c r="BJ25" s="16"/>
      <c r="BK25" s="16"/>
      <c r="BL25" s="14" t="str">
        <f>IF('횡철근 입력'!V25="","",'횡철근 입력'!V25)</f>
        <v/>
      </c>
      <c r="BM25" s="52" t="str">
        <f>IF('횡철근 입력'!W24="","",'횡철근 입력'!W24)</f>
        <v/>
      </c>
      <c r="BN25" s="52" t="str">
        <f>IF('횡철근 입력'!X24="","",'횡철근 입력'!X24)</f>
        <v/>
      </c>
      <c r="BO25" s="16" t="str">
        <f>IF('횡철근 입력'!Y24="","",IF(ISNUMBER('횡철근 입력'!Y24),'횡철근 입력'!Y24*$AV$2,'횡철근 입력'!Y24))</f>
        <v/>
      </c>
      <c r="BP25" s="16" t="str">
        <f>IF('횡철근 입력'!Z26="","",'횡철근 입력'!Z26)</f>
        <v/>
      </c>
      <c r="BW25" s="14" t="str">
        <f>IF('종철근 입력'!V25="","",'종철근 입력'!V25)</f>
        <v/>
      </c>
      <c r="BX25" s="16" t="str">
        <f>IF('종철근 입력'!W25="","",'종철근 입력'!W25)</f>
        <v/>
      </c>
      <c r="BY25" s="16" t="str">
        <f>IF('종철근 입력'!X25="","",'종철근 입력'!X25)</f>
        <v/>
      </c>
      <c r="BZ25" s="16" t="str">
        <f>IF('종철근 입력'!Y25="","",IF(ISNUMBER('종철근 입력'!Y25),'종철근 입력'!Y25*$AV$2,'종철근 입력'!Y25))</f>
        <v/>
      </c>
      <c r="CA25" s="16" t="str">
        <f>IF('종철근 입력'!Z25="","",'종철근 입력'!Z25)</f>
        <v/>
      </c>
    </row>
    <row r="26" spans="4:81" x14ac:dyDescent="0.3">
      <c r="D26" s="7" t="str">
        <f t="shared" ref="D26:D33" si="21">_xlfn.CONCAT(LEFT($D$25,1),BN27)</f>
        <v>D19</v>
      </c>
      <c r="E26" s="7" t="str">
        <f t="shared" ref="E26:E31" si="22">_xlfn.CONCAT(LEFT($D$25,1),BN71)</f>
        <v>D13</v>
      </c>
      <c r="F26" s="7" t="str">
        <f>_xlfn.CONCAT(LEFT($D$25,1),BN45)</f>
        <v>D19</v>
      </c>
      <c r="J26" s="240"/>
      <c r="K26" s="24" t="s">
        <v>135</v>
      </c>
      <c r="L26" s="38"/>
      <c r="O26" s="26" t="s">
        <v>139</v>
      </c>
      <c r="P26" s="38"/>
      <c r="T26" s="38"/>
      <c r="V26" s="38"/>
      <c r="AD26" s="38"/>
      <c r="AF26" s="38"/>
      <c r="AS26" s="24" t="str">
        <f>AS60</f>
        <v>H2</v>
      </c>
      <c r="AT26" s="24" t="s">
        <v>283</v>
      </c>
      <c r="BA26" s="14" t="str">
        <f>IF('단면 입력'!U26="","",'단면 입력'!U26)</f>
        <v/>
      </c>
      <c r="BB26" s="16" t="str">
        <f>IF('단면 입력'!V26="","",'단면 입력'!V26)</f>
        <v/>
      </c>
      <c r="BC26" s="16" t="str">
        <f>IF('단면 입력'!W26="","",'단면 입력'!W26)</f>
        <v/>
      </c>
      <c r="BD26" s="16" t="str">
        <f>IF('단면 입력'!X26="","",IF(ISNUMBER('단면 입력'!X26),'단면 입력'!X26*$AV$2,'단면 입력'!X26))</f>
        <v/>
      </c>
      <c r="BE26" s="16" t="str">
        <f>IF('단면 입력'!Y26="","",'단면 입력'!Y26)</f>
        <v/>
      </c>
      <c r="BG26" s="16"/>
      <c r="BH26" s="16"/>
      <c r="BI26" s="16"/>
      <c r="BJ26" s="16"/>
      <c r="BK26" s="16"/>
      <c r="BL26" s="14" t="str">
        <f>IF('횡철근 입력'!V26="","",'횡철근 입력'!V26)</f>
        <v/>
      </c>
      <c r="BM26" s="52" t="str">
        <f>IF('횡철근 입력'!W25="","",'횡철근 입력'!W25)</f>
        <v>Rebar Name</v>
      </c>
      <c r="BN26" s="52" t="str">
        <f>IF('횡철근 입력'!X25="","",'횡철근 입력'!X25)</f>
        <v>Dia.</v>
      </c>
      <c r="BO26" s="16" t="str">
        <f>IF('횡철근 입력'!Y25="","",IF(ISNUMBER('횡철근 입력'!Y25),'횡철근 입력'!Y25*$AV$2,'횡철근 입력'!Y25))</f>
        <v/>
      </c>
      <c r="BP26" s="16" t="str">
        <f>IF('횡철근 입력'!Z27="","",'횡철근 입력'!Z27)</f>
        <v/>
      </c>
      <c r="BR26" s="17" t="s">
        <v>33</v>
      </c>
      <c r="BW26" s="14" t="str">
        <f>IF('종철근 입력'!V26="","",'종철근 입력'!V26)</f>
        <v/>
      </c>
      <c r="BX26" s="16" t="str">
        <f>IF('종철근 입력'!W26="","",'종철근 입력'!W26)</f>
        <v/>
      </c>
      <c r="BY26" s="16" t="str">
        <f>IF('종철근 입력'!X26="","",'종철근 입력'!X26)</f>
        <v/>
      </c>
      <c r="BZ26" s="16" t="str">
        <f>IF('종철근 입력'!Y26="","",IF(ISNUMBER('종철근 입력'!Y26),'종철근 입력'!Y26*$AV$2,'종철근 입력'!Y26))</f>
        <v/>
      </c>
      <c r="CA26" s="16" t="str">
        <f>IF('종철근 입력'!Z26="","",'종철근 입력'!Z26)</f>
        <v/>
      </c>
    </row>
    <row r="27" spans="4:81" x14ac:dyDescent="0.3">
      <c r="D27" s="7" t="str">
        <f t="shared" si="21"/>
        <v>D-</v>
      </c>
      <c r="E27" s="7" t="str">
        <f t="shared" si="22"/>
        <v>D13</v>
      </c>
      <c r="F27" s="7" t="str">
        <f>_xlfn.CONCAT(LEFT($D$25,1),BN46)</f>
        <v>D19</v>
      </c>
      <c r="J27" s="240"/>
      <c r="K27" s="24" t="s">
        <v>138</v>
      </c>
      <c r="L27" s="38"/>
      <c r="O27" s="26" t="s">
        <v>140</v>
      </c>
      <c r="P27" s="38"/>
      <c r="T27" s="38"/>
      <c r="V27" s="38"/>
      <c r="AD27" s="38"/>
      <c r="AF27" s="38"/>
      <c r="AS27" s="38"/>
      <c r="AT27" s="24" t="s">
        <v>284</v>
      </c>
      <c r="BA27" s="14" t="str">
        <f>IF('단면 입력'!U27="","",'단면 입력'!U27)</f>
        <v/>
      </c>
      <c r="BB27" s="16" t="str">
        <f>IF('단면 입력'!V27="","",'단면 입력'!V27)</f>
        <v/>
      </c>
      <c r="BC27" s="16" t="str">
        <f>IF('단면 입력'!W27="","",'단면 입력'!W27)</f>
        <v/>
      </c>
      <c r="BD27" s="16" t="str">
        <f>IF('단면 입력'!X27="","",IF(ISNUMBER('단면 입력'!X27),'단면 입력'!X27*$AV$2,'단면 입력'!X27))</f>
        <v/>
      </c>
      <c r="BE27" s="16" t="str">
        <f>IF('단면 입력'!Y27="","",'단면 입력'!Y27)</f>
        <v/>
      </c>
      <c r="BG27" s="16"/>
      <c r="BH27" s="16"/>
      <c r="BI27" s="16"/>
      <c r="BJ27" s="16"/>
      <c r="BK27" s="16"/>
      <c r="BL27" s="14" t="str">
        <f>IF('횡철근 입력'!V27="","",'횡철근 입력'!V27)</f>
        <v/>
      </c>
      <c r="BM27" s="52" t="str">
        <f>IF('횡철근 입력'!W26="","",'횡철근 입력'!W26)</f>
        <v>T1</v>
      </c>
      <c r="BN27" s="52">
        <f>IF('횡철근 입력'!X26="","",'횡철근 입력'!X26)</f>
        <v>19</v>
      </c>
      <c r="BO27" s="16" t="str">
        <f>IF('횡철근 입력'!Y26="","",IF(ISNUMBER('횡철근 입력'!Y26),'횡철근 입력'!Y26*$AV$2,'횡철근 입력'!Y26))</f>
        <v/>
      </c>
      <c r="BP27" s="16" t="str">
        <f>IF('횡철근 입력'!Z28="","",'횡철근 입력'!Z28)</f>
        <v/>
      </c>
      <c r="BR27" s="17" t="str">
        <f t="shared" ref="BR27:BR34" si="23">_xlfn.CONCAT(LEFT($D$25,1),BN27)</f>
        <v>D19</v>
      </c>
      <c r="BW27" s="14" t="str">
        <f>IF('종철근 입력'!V27="","",'종철근 입력'!V27)</f>
        <v/>
      </c>
      <c r="BX27" s="16" t="str">
        <f>IF('종철근 입력'!W27="","",'종철근 입력'!W27)</f>
        <v/>
      </c>
      <c r="BY27" s="16" t="str">
        <f>IF('종철근 입력'!X27="","",'종철근 입력'!X27)</f>
        <v/>
      </c>
      <c r="BZ27" s="16" t="str">
        <f>IF('종철근 입력'!Y27="","",IF(ISNUMBER('종철근 입력'!Y27),'종철근 입력'!Y27*$AV$2,'종철근 입력'!Y27))</f>
        <v/>
      </c>
      <c r="CA27" s="16" t="str">
        <f>IF('종철근 입력'!Z27="","",'종철근 입력'!Z27)</f>
        <v/>
      </c>
      <c r="CC27" s="17" t="str">
        <f>_xlfn.CONCAT(LEFT($D$25,1),BN45)</f>
        <v>D19</v>
      </c>
    </row>
    <row r="28" spans="4:81" x14ac:dyDescent="0.3">
      <c r="D28" s="7" t="str">
        <f t="shared" si="21"/>
        <v>D19</v>
      </c>
      <c r="E28" s="7" t="str">
        <f t="shared" si="22"/>
        <v>D16</v>
      </c>
      <c r="F28" s="7" t="str">
        <f>_xlfn.CONCAT(LEFT($D$25,1),BY17)</f>
        <v>D13</v>
      </c>
      <c r="J28" s="240"/>
      <c r="K28" s="24">
        <f>AP65</f>
        <v>2.5299999999999994</v>
      </c>
      <c r="L28" s="38"/>
      <c r="O28" s="26">
        <f>AP69</f>
        <v>1.36</v>
      </c>
      <c r="P28" s="38"/>
      <c r="T28" s="38"/>
      <c r="V28" s="38"/>
      <c r="AD28" s="38"/>
      <c r="AF28" s="38"/>
      <c r="AS28" s="24" t="str">
        <f>AS62</f>
        <v>D1</v>
      </c>
      <c r="AT28" s="24" t="s">
        <v>285</v>
      </c>
      <c r="BA28" s="14" t="str">
        <f>IF('단면 입력'!U28="","",'단면 입력'!U28)</f>
        <v/>
      </c>
      <c r="BB28" s="16" t="str">
        <f>IF('단면 입력'!V28="","",'단면 입력'!V28)</f>
        <v/>
      </c>
      <c r="BC28" s="16" t="str">
        <f>IF('단면 입력'!W28="","",'단면 입력'!W28)</f>
        <v/>
      </c>
      <c r="BD28" s="16" t="str">
        <f>IF('단면 입력'!X28="","",IF(ISNUMBER('단면 입력'!X28),'단면 입력'!X28*$AV$2,'단면 입력'!X28))</f>
        <v/>
      </c>
      <c r="BE28" s="16" t="str">
        <f>IF('단면 입력'!Y28="","",'단면 입력'!Y28)</f>
        <v/>
      </c>
      <c r="BG28" s="16"/>
      <c r="BH28" s="16"/>
      <c r="BI28" s="16"/>
      <c r="BJ28" s="16"/>
      <c r="BK28" s="16"/>
      <c r="BL28" s="14" t="str">
        <f>IF('횡철근 입력'!V28="","",'횡철근 입력'!V28)</f>
        <v/>
      </c>
      <c r="BM28" s="52" t="str">
        <f>IF('횡철근 입력'!W27="","",'횡철근 입력'!W27)</f>
        <v>-</v>
      </c>
      <c r="BN28" s="52" t="str">
        <f>IF('횡철근 입력'!X27="","",'횡철근 입력'!X27)</f>
        <v>-</v>
      </c>
      <c r="BO28" s="16" t="str">
        <f>IF('횡철근 입력'!Y27="","",IF(ISNUMBER('횡철근 입력'!Y27),'횡철근 입력'!Y27*$AV$2,'횡철근 입력'!Y27))</f>
        <v/>
      </c>
      <c r="BP28" s="16" t="str">
        <f>IF('횡철근 입력'!Z29="","",'횡철근 입력'!Z29)</f>
        <v/>
      </c>
      <c r="BR28" s="17" t="str">
        <f t="shared" si="23"/>
        <v>D-</v>
      </c>
      <c r="BW28" s="14" t="str">
        <f>IF('종철근 입력'!V28="","",'종철근 입력'!V28)</f>
        <v/>
      </c>
      <c r="CA28" s="16" t="str">
        <f>IF('종철근 입력'!Z28="","",'종철근 입력'!Z28)</f>
        <v/>
      </c>
      <c r="CC28" s="17" t="str">
        <f>_xlfn.CONCAT(LEFT($D$25,1),BN46)</f>
        <v>D19</v>
      </c>
    </row>
    <row r="29" spans="4:81" x14ac:dyDescent="0.3">
      <c r="D29" s="7" t="str">
        <f t="shared" si="21"/>
        <v>D16</v>
      </c>
      <c r="E29" s="7" t="str">
        <f t="shared" si="22"/>
        <v>D16</v>
      </c>
      <c r="F29" s="7" t="str">
        <f>_xlfn.CONCAT(LEFT($D$25,1),BY18)</f>
        <v>D13</v>
      </c>
      <c r="J29" s="240"/>
      <c r="K29" s="24">
        <f>AP66</f>
        <v>2.089999999999999</v>
      </c>
      <c r="L29" s="38"/>
      <c r="O29" s="26">
        <f>AP70</f>
        <v>1.8</v>
      </c>
      <c r="P29" s="38"/>
      <c r="T29" s="38"/>
      <c r="V29" s="38"/>
      <c r="AD29" s="38"/>
      <c r="AF29" s="38"/>
      <c r="AS29" s="24" t="str">
        <f t="shared" ref="AS29:AS35" si="24">AS63</f>
        <v>D1</v>
      </c>
      <c r="AT29" s="24" t="s">
        <v>286</v>
      </c>
      <c r="BA29" s="14" t="str">
        <f>IF('단면 입력'!U29="","",'단면 입력'!U29)</f>
        <v/>
      </c>
      <c r="BB29" s="16" t="str">
        <f>IF('단면 입력'!V29="","",'단면 입력'!V29)</f>
        <v/>
      </c>
      <c r="BC29" s="16" t="str">
        <f>IF('단면 입력'!W29="","",'단면 입력'!W29)</f>
        <v/>
      </c>
      <c r="BD29" s="16" t="str">
        <f>IF('단면 입력'!X29="","",IF(ISNUMBER('단면 입력'!X29),'단면 입력'!X29*$AV$2,'단면 입력'!X29))</f>
        <v/>
      </c>
      <c r="BE29" s="16" t="str">
        <f>IF('단면 입력'!Y29="","",'단면 입력'!Y29)</f>
        <v/>
      </c>
      <c r="BG29" s="16"/>
      <c r="BH29" s="16"/>
      <c r="BI29" s="16"/>
      <c r="BJ29" s="16"/>
      <c r="BK29" s="16"/>
      <c r="BL29" s="14" t="str">
        <f>IF('횡철근 입력'!V29="","",'횡철근 입력'!V29)</f>
        <v/>
      </c>
      <c r="BM29" s="52" t="str">
        <f>IF('횡철근 입력'!W28="","",'횡철근 입력'!W28)</f>
        <v>T2</v>
      </c>
      <c r="BN29" s="52">
        <f>IF('횡철근 입력'!X28="","",'횡철근 입력'!X28)</f>
        <v>19</v>
      </c>
      <c r="BO29" s="16" t="str">
        <f>IF('횡철근 입력'!Y28="","",IF(ISNUMBER('횡철근 입력'!Y28),'횡철근 입력'!Y28*$AV$2,'횡철근 입력'!Y28))</f>
        <v/>
      </c>
      <c r="BP29" s="16" t="str">
        <f>IF('횡철근 입력'!Z30="","",'횡철근 입력'!Z30)</f>
        <v/>
      </c>
      <c r="BR29" s="17" t="str">
        <f t="shared" si="23"/>
        <v>D19</v>
      </c>
      <c r="BW29" s="14" t="str">
        <f>IF('종철근 입력'!V29="","",'종철근 입력'!V29)</f>
        <v/>
      </c>
      <c r="CA29" s="16" t="str">
        <f>IF('종철근 입력'!Z29="","",'종철근 입력'!Z29)</f>
        <v/>
      </c>
    </row>
    <row r="30" spans="4:81" x14ac:dyDescent="0.3">
      <c r="D30" s="7" t="str">
        <f t="shared" si="21"/>
        <v>D19</v>
      </c>
      <c r="E30" s="7" t="str">
        <f t="shared" si="22"/>
        <v>D13</v>
      </c>
      <c r="F30" s="7" t="str">
        <f>_xlfn.CONCAT(LEFT($D$25,1),BY19)</f>
        <v>D13</v>
      </c>
      <c r="J30" s="25"/>
      <c r="L30" s="54" t="s">
        <v>189</v>
      </c>
      <c r="O30" s="26" t="s">
        <v>146</v>
      </c>
      <c r="P30" s="54" t="s">
        <v>189</v>
      </c>
      <c r="T30" s="38"/>
      <c r="V30" s="38"/>
      <c r="W30" s="26" t="s">
        <v>144</v>
      </c>
      <c r="X30" s="26" t="s">
        <v>144</v>
      </c>
      <c r="Y30" s="26" t="s">
        <v>144</v>
      </c>
      <c r="Z30" s="26" t="s">
        <v>144</v>
      </c>
      <c r="AA30" s="26" t="s">
        <v>144</v>
      </c>
      <c r="AB30" s="26" t="s">
        <v>144</v>
      </c>
      <c r="AD30" s="38"/>
      <c r="AF30" s="38"/>
      <c r="AS30" s="24" t="str">
        <f t="shared" si="24"/>
        <v>D2</v>
      </c>
      <c r="AT30" s="24" t="s">
        <v>287</v>
      </c>
      <c r="BA30" s="14" t="str">
        <f>IF('단면 입력'!U30="","",'단면 입력'!U30)</f>
        <v/>
      </c>
      <c r="BB30" s="16" t="str">
        <f>IF('단면 입력'!V30="","",'단면 입력'!V30)</f>
        <v/>
      </c>
      <c r="BC30" s="16" t="str">
        <f>IF('단면 입력'!W30="","",'단면 입력'!W30)</f>
        <v/>
      </c>
      <c r="BD30" s="16" t="str">
        <f>IF('단면 입력'!X30="","",IF(ISNUMBER('단면 입력'!X30),'단면 입력'!X30*$AV$2,'단면 입력'!X30))</f>
        <v/>
      </c>
      <c r="BE30" s="16" t="str">
        <f>IF('단면 입력'!Y30="","",'단면 입력'!Y30)</f>
        <v/>
      </c>
      <c r="BG30" s="16"/>
      <c r="BH30" s="16"/>
      <c r="BI30" s="16"/>
      <c r="BJ30" s="16"/>
      <c r="BK30" s="16"/>
      <c r="BL30" s="14" t="str">
        <f>IF('횡철근 입력'!V30="","",'횡철근 입력'!V30)</f>
        <v/>
      </c>
      <c r="BM30" s="52" t="str">
        <f>IF('횡철근 입력'!W29="","",'횡철근 입력'!W29)</f>
        <v>B1</v>
      </c>
      <c r="BN30" s="52">
        <f>IF('횡철근 입력'!X29="","",'횡철근 입력'!X29)</f>
        <v>16</v>
      </c>
      <c r="BO30" s="16" t="str">
        <f>IF('횡철근 입력'!Y29="","",IF(ISNUMBER('횡철근 입력'!Y29),'횡철근 입력'!Y29*$AV$2,'횡철근 입력'!Y29))</f>
        <v/>
      </c>
      <c r="BP30" s="16" t="str">
        <f>IF('횡철근 입력'!Z31="","",'횡철근 입력'!Z31)</f>
        <v/>
      </c>
      <c r="BR30" s="17" t="str">
        <f t="shared" si="23"/>
        <v>D16</v>
      </c>
      <c r="BW30" s="14" t="str">
        <f>IF('종철근 입력'!V30="","",'종철근 입력'!V30)</f>
        <v/>
      </c>
      <c r="BX30" s="16" t="str">
        <f>IF('종철근 입력'!W30="","",'종철근 입력'!W30)</f>
        <v/>
      </c>
      <c r="BY30" s="16" t="str">
        <f>IF('종철근 입력'!X30="","",'종철근 입력'!X30)</f>
        <v/>
      </c>
      <c r="BZ30" s="16" t="str">
        <f>IF('종철근 입력'!Y30="","",IF(ISNUMBER('종철근 입력'!Y30),'종철근 입력'!Y30*$AV$2,'종철근 입력'!Y30))</f>
        <v/>
      </c>
      <c r="CA30" s="16" t="str">
        <f>IF('종철근 입력'!Z30="","",'종철근 입력'!Z30)</f>
        <v/>
      </c>
    </row>
    <row r="31" spans="4:81" x14ac:dyDescent="0.3">
      <c r="D31" s="7" t="str">
        <f t="shared" si="21"/>
        <v>D-</v>
      </c>
      <c r="E31" s="7" t="str">
        <f t="shared" si="22"/>
        <v>D13</v>
      </c>
      <c r="J31" s="25"/>
      <c r="L31" s="38">
        <f>K7+$BO$9/($AX$3/2)</f>
        <v>0.32</v>
      </c>
      <c r="O31" s="26">
        <f>BO5+K19+O19</f>
        <v>8.9100000000000013E-2</v>
      </c>
      <c r="P31" s="38">
        <f>O7+$BO$9/($AX$3/2)</f>
        <v>0.33910000000000001</v>
      </c>
      <c r="T31" s="38"/>
      <c r="V31" s="38"/>
      <c r="W31" s="26">
        <f t="shared" ref="W31:AB31" si="25">$AP$72</f>
        <v>0.19500000000000001</v>
      </c>
      <c r="X31" s="26">
        <f t="shared" si="25"/>
        <v>0.19500000000000001</v>
      </c>
      <c r="Y31" s="26">
        <f t="shared" si="25"/>
        <v>0.19500000000000001</v>
      </c>
      <c r="Z31" s="26">
        <f t="shared" si="25"/>
        <v>0.19500000000000001</v>
      </c>
      <c r="AA31" s="26">
        <f t="shared" si="25"/>
        <v>0.19500000000000001</v>
      </c>
      <c r="AB31" s="26">
        <f t="shared" si="25"/>
        <v>0.19500000000000001</v>
      </c>
      <c r="AD31" s="38"/>
      <c r="AF31" s="38"/>
      <c r="AS31" s="24" t="str">
        <f t="shared" si="24"/>
        <v>D2</v>
      </c>
      <c r="AT31" s="24" t="s">
        <v>288</v>
      </c>
      <c r="BA31" s="14" t="str">
        <f>IF('단면 입력'!U31="","",'단면 입력'!U31)</f>
        <v/>
      </c>
      <c r="BB31" s="16" t="str">
        <f>IF('단면 입력'!V31="","",'단면 입력'!V31)</f>
        <v/>
      </c>
      <c r="BC31" s="16" t="str">
        <f>IF('단면 입력'!W31="","",'단면 입력'!W31)</f>
        <v/>
      </c>
      <c r="BD31" s="16" t="str">
        <f>IF('단면 입력'!X31="","",IF(ISNUMBER('단면 입력'!X31),'단면 입력'!X31*$AV$2,'단면 입력'!X31))</f>
        <v/>
      </c>
      <c r="BE31" s="16" t="str">
        <f>IF('단면 입력'!Y31="","",'단면 입력'!Y31)</f>
        <v/>
      </c>
      <c r="BG31" s="16"/>
      <c r="BH31" s="16"/>
      <c r="BI31" s="16"/>
      <c r="BJ31" s="16"/>
      <c r="BK31" s="16"/>
      <c r="BL31" s="14" t="str">
        <f>IF('횡철근 입력'!V31="","",'횡철근 입력'!V31)</f>
        <v/>
      </c>
      <c r="BM31" s="52" t="str">
        <f>IF('횡철근 입력'!W30="","",'횡철근 입력'!W30)</f>
        <v>B2</v>
      </c>
      <c r="BN31" s="52">
        <f>IF('횡철근 입력'!X30="","",'횡철근 입력'!X30)</f>
        <v>19</v>
      </c>
      <c r="BO31" s="16" t="str">
        <f>IF('횡철근 입력'!Y30="","",IF(ISNUMBER('횡철근 입력'!Y30),'횡철근 입력'!Y30*$AV$2,'횡철근 입력'!Y30))</f>
        <v/>
      </c>
      <c r="BP31" s="16" t="str">
        <f>IF('횡철근 입력'!Z32="","",'횡철근 입력'!Z32)</f>
        <v/>
      </c>
      <c r="BR31" s="17" t="str">
        <f t="shared" si="23"/>
        <v>D19</v>
      </c>
      <c r="BW31" s="14" t="str">
        <f>IF('종철근 입력'!V31="","",'종철근 입력'!V31)</f>
        <v/>
      </c>
      <c r="BX31" s="16" t="str">
        <f>IF('종철근 입력'!W31="","",'종철근 입력'!W31)</f>
        <v/>
      </c>
      <c r="BY31" s="16" t="str">
        <f>IF('종철근 입력'!X31="","",'종철근 입력'!X31)</f>
        <v/>
      </c>
      <c r="BZ31" s="16" t="str">
        <f>IF('종철근 입력'!Y31="","",IF(ISNUMBER('종철근 입력'!Y31),'종철근 입력'!Y31*$AV$2,'종철근 입력'!Y31))</f>
        <v/>
      </c>
      <c r="CA31" s="16" t="str">
        <f>IF('종철근 입력'!Z31="","",'종철근 입력'!Z31)</f>
        <v/>
      </c>
    </row>
    <row r="32" spans="4:81" x14ac:dyDescent="0.3">
      <c r="D32" s="7" t="str">
        <f t="shared" si="21"/>
        <v>D19</v>
      </c>
      <c r="E32" s="7" t="str">
        <f>IF('횡철근 입력'!Y84="","",'횡철근 입력'!Y84)</f>
        <v/>
      </c>
      <c r="J32" s="25"/>
      <c r="K32" s="24" t="s">
        <v>77</v>
      </c>
      <c r="L32" s="50" t="str">
        <f t="shared" ref="L32:L33" si="26">IF(K32="","",K32)</f>
        <v>AR</v>
      </c>
      <c r="M32" s="26" t="s">
        <v>187</v>
      </c>
      <c r="N32" s="26" t="s">
        <v>187</v>
      </c>
      <c r="O32" s="26" t="s">
        <v>77</v>
      </c>
      <c r="P32" s="50" t="str">
        <f t="shared" ref="P32:P33" si="27">IF(O32="","",O32)</f>
        <v>AR</v>
      </c>
      <c r="Q32" s="26" t="s">
        <v>187</v>
      </c>
      <c r="R32" s="26" t="s">
        <v>187</v>
      </c>
      <c r="S32" s="26" t="str">
        <f>IF($BO$2,"AR/4","AR/2")</f>
        <v>AR/2</v>
      </c>
      <c r="T32" s="50" t="str">
        <f t="shared" ref="T32:T33" si="28">IF(S32="","",S32)</f>
        <v>AR/2</v>
      </c>
      <c r="U32" s="26" t="str">
        <f>IF($BO$2,"AR/2","AR")</f>
        <v>AR</v>
      </c>
      <c r="V32" s="50" t="str">
        <f t="shared" ref="V32:V33" si="29">IF(U32="","",U32)</f>
        <v>AR</v>
      </c>
      <c r="W32" s="26" t="s">
        <v>187</v>
      </c>
      <c r="X32" s="26" t="s">
        <v>187</v>
      </c>
      <c r="Y32" s="26" t="s">
        <v>187</v>
      </c>
      <c r="Z32" s="26" t="s">
        <v>187</v>
      </c>
      <c r="AA32" s="26" t="s">
        <v>187</v>
      </c>
      <c r="AB32" s="26" t="s">
        <v>187</v>
      </c>
      <c r="AC32" s="26" t="s">
        <v>187</v>
      </c>
      <c r="AD32" s="50" t="str">
        <f t="shared" ref="AD32:AD33" si="30">IF(AC32="","",AC32)</f>
        <v>AR/2</v>
      </c>
      <c r="AE32" s="26" t="s">
        <v>187</v>
      </c>
      <c r="AF32" s="50" t="str">
        <f t="shared" ref="AF32:AF33" si="31">IF(AE32="","",AE32)</f>
        <v>AR/2</v>
      </c>
      <c r="AS32" s="24" t="str">
        <f t="shared" si="24"/>
        <v>D3</v>
      </c>
      <c r="AT32" s="24" t="s">
        <v>289</v>
      </c>
      <c r="BA32" s="14" t="str">
        <f>IF('단면 입력'!U32="","",'단면 입력'!U32)</f>
        <v/>
      </c>
      <c r="BB32" s="16" t="str">
        <f>IF('단면 입력'!V32="","",'단면 입력'!V32)</f>
        <v/>
      </c>
      <c r="BC32" s="16" t="str">
        <f>IF('단면 입력'!W32="","",'단면 입력'!W32)</f>
        <v/>
      </c>
      <c r="BD32" s="16" t="str">
        <f>IF('단면 입력'!X32="","",IF(ISNUMBER('단면 입력'!X32),'단면 입력'!X32*$AV$2,'단면 입력'!X32))</f>
        <v/>
      </c>
      <c r="BE32" s="16" t="str">
        <f>IF('단면 입력'!Y32="","",'단면 입력'!Y32)</f>
        <v/>
      </c>
      <c r="BG32" s="16"/>
      <c r="BH32" s="16"/>
      <c r="BI32" s="16"/>
      <c r="BJ32" s="16"/>
      <c r="BK32" s="16"/>
      <c r="BL32" s="14" t="str">
        <f>IF('횡철근 입력'!V32="","",'횡철근 입력'!V32)</f>
        <v/>
      </c>
      <c r="BM32" s="52" t="str">
        <f>IF('횡철근 입력'!W31="","",'횡철근 입력'!W31)</f>
        <v>-</v>
      </c>
      <c r="BN32" s="52" t="str">
        <f>IF('횡철근 입력'!X31="","",'횡철근 입력'!X31)</f>
        <v>-</v>
      </c>
      <c r="BO32" s="16" t="str">
        <f>IF('횡철근 입력'!Y31="","",IF(ISNUMBER('횡철근 입력'!Y31),'횡철근 입력'!Y31*$AV$2,'횡철근 입력'!Y31))</f>
        <v/>
      </c>
      <c r="BP32" s="16" t="str">
        <f>IF('횡철근 입력'!Z33="","",'횡철근 입력'!Z33)</f>
        <v/>
      </c>
      <c r="BR32" s="17" t="str">
        <f t="shared" si="23"/>
        <v>D-</v>
      </c>
      <c r="BW32" s="14" t="str">
        <f>IF('종철근 입력'!V32="","",'종철근 입력'!V32)</f>
        <v/>
      </c>
      <c r="BX32" s="16" t="str">
        <f>IF('종철근 입력'!W32="","",'종철근 입력'!W32)</f>
        <v/>
      </c>
      <c r="BY32" s="16" t="str">
        <f>IF('종철근 입력'!X32="","",'종철근 입력'!X32)</f>
        <v/>
      </c>
      <c r="BZ32" s="16" t="str">
        <f>IF('종철근 입력'!Y32="","",IF(ISNUMBER('종철근 입력'!Y32),'종철근 입력'!Y32*$AV$2,'종철근 입력'!Y32))</f>
        <v/>
      </c>
      <c r="CA32" s="16" t="str">
        <f>IF('종철근 입력'!Z32="","",'종철근 입력'!Z32)</f>
        <v/>
      </c>
    </row>
    <row r="33" spans="2:79" x14ac:dyDescent="0.3">
      <c r="D33" s="7" t="str">
        <f t="shared" si="21"/>
        <v>D19</v>
      </c>
      <c r="J33" s="25"/>
      <c r="K33" s="24">
        <f>IF(K32="AR",$BO$9,$AP$76)</f>
        <v>0.5</v>
      </c>
      <c r="L33" s="50">
        <f t="shared" si="26"/>
        <v>0.5</v>
      </c>
      <c r="M33" s="24">
        <f>IF(M32="AR",$BO$9,$AP$76)</f>
        <v>0.25</v>
      </c>
      <c r="N33" s="24">
        <f>IF(N32="AR",$BO$9,$AP$76)</f>
        <v>0.25</v>
      </c>
      <c r="O33" s="24">
        <f>IF(O32="AR",$BO$9,$AP$76)</f>
        <v>0.5</v>
      </c>
      <c r="P33" s="50">
        <f t="shared" si="27"/>
        <v>0.5</v>
      </c>
      <c r="Q33" s="24">
        <f>IF(Q32="AR",$BO$9,$AP$76)</f>
        <v>0.25</v>
      </c>
      <c r="R33" s="24">
        <f>IF(R32="AR",$BO$9,$AP$76)</f>
        <v>0.25</v>
      </c>
      <c r="S33" s="26">
        <f>IF($BO$2,$BO$9/4,$BO$9/2)</f>
        <v>0.25</v>
      </c>
      <c r="T33" s="50">
        <f t="shared" si="28"/>
        <v>0.25</v>
      </c>
      <c r="U33" s="26">
        <f>IF($BO$2,$BO$9/4,$BO$9/2)</f>
        <v>0.25</v>
      </c>
      <c r="V33" s="50">
        <f t="shared" si="29"/>
        <v>0.25</v>
      </c>
      <c r="W33" s="24">
        <f t="shared" ref="W33:AC33" si="32">IF(W32="AR",$BO$9,$AP$76)</f>
        <v>0.25</v>
      </c>
      <c r="X33" s="24">
        <f t="shared" si="32"/>
        <v>0.25</v>
      </c>
      <c r="Y33" s="24">
        <f t="shared" si="32"/>
        <v>0.25</v>
      </c>
      <c r="Z33" s="24">
        <f t="shared" si="32"/>
        <v>0.25</v>
      </c>
      <c r="AA33" s="24">
        <f t="shared" si="32"/>
        <v>0.25</v>
      </c>
      <c r="AB33" s="24">
        <f t="shared" si="32"/>
        <v>0.25</v>
      </c>
      <c r="AC33" s="24">
        <f t="shared" si="32"/>
        <v>0.25</v>
      </c>
      <c r="AD33" s="50">
        <f t="shared" si="30"/>
        <v>0.25</v>
      </c>
      <c r="AE33" s="24">
        <f>IF(AE32="AR",$BO$9,$AP$76)</f>
        <v>0.25</v>
      </c>
      <c r="AF33" s="50">
        <f t="shared" si="31"/>
        <v>0.25</v>
      </c>
      <c r="AS33" s="24" t="str">
        <f t="shared" si="24"/>
        <v>D3</v>
      </c>
      <c r="AT33" s="24" t="s">
        <v>290</v>
      </c>
      <c r="BA33" s="14" t="str">
        <f>IF('단면 입력'!U33="","",'단면 입력'!U33)</f>
        <v/>
      </c>
      <c r="BB33" s="16" t="str">
        <f>IF('단면 입력'!V33="","",'단면 입력'!V33)</f>
        <v/>
      </c>
      <c r="BC33" s="16" t="str">
        <f>IF('단면 입력'!W33="","",'단면 입력'!W33)</f>
        <v/>
      </c>
      <c r="BD33" s="16" t="str">
        <f>IF('단면 입력'!X33="","",IF(ISNUMBER('단면 입력'!X33),'단면 입력'!X33*$AV$2,'단면 입력'!X33))</f>
        <v/>
      </c>
      <c r="BE33" s="16" t="str">
        <f>IF('단면 입력'!Y33="","",'단면 입력'!Y33)</f>
        <v/>
      </c>
      <c r="BG33" s="16"/>
      <c r="BH33" s="16"/>
      <c r="BI33" s="16"/>
      <c r="BJ33" s="16"/>
      <c r="BK33" s="16"/>
      <c r="BL33" s="14" t="str">
        <f>IF('횡철근 입력'!V33="","",'횡철근 입력'!V33)</f>
        <v/>
      </c>
      <c r="BM33" s="52" t="str">
        <f>IF('횡철근 입력'!W32="","",'횡철근 입력'!W32)</f>
        <v>W1</v>
      </c>
      <c r="BN33" s="52">
        <f>IF('횡철근 입력'!X32="","",'횡철근 입력'!X32)</f>
        <v>19</v>
      </c>
      <c r="BO33" s="16" t="str">
        <f>IF('횡철근 입력'!Y32="","",IF(ISNUMBER('횡철근 입력'!Y32),'횡철근 입력'!Y32*$AV$2,'횡철근 입력'!Y32))</f>
        <v/>
      </c>
      <c r="BP33" s="16" t="str">
        <f>IF('횡철근 입력'!Z34="","",'횡철근 입력'!Z34)</f>
        <v/>
      </c>
      <c r="BR33" s="17" t="str">
        <f t="shared" si="23"/>
        <v>D19</v>
      </c>
      <c r="BW33" s="14" t="str">
        <f>IF('종철근 입력'!V33="","",'종철근 입력'!V33)</f>
        <v/>
      </c>
      <c r="BX33" s="16" t="str">
        <f>IF('종철근 입력'!W33="","",'종철근 입력'!W33)</f>
        <v/>
      </c>
      <c r="BY33" s="16" t="str">
        <f>IF('종철근 입력'!X33="","",'종철근 입력'!X33)</f>
        <v/>
      </c>
      <c r="BZ33" s="16" t="str">
        <f>IF('종철근 입력'!Y33="","",IF(ISNUMBER('종철근 입력'!Y33),'종철근 입력'!Y33*$AV$2,'종철근 입력'!Y33))</f>
        <v/>
      </c>
      <c r="CA33" s="16" t="str">
        <f>IF('종철근 입력'!Z33="","",'종철근 입력'!Z33)</f>
        <v/>
      </c>
    </row>
    <row r="34" spans="2:79" x14ac:dyDescent="0.3">
      <c r="D34" s="7" t="str">
        <f>_xlfn.CONCAT(LEFT($D$25,1),BN43)</f>
        <v>D19</v>
      </c>
      <c r="J34" s="26"/>
      <c r="K34" s="24" t="s">
        <v>180</v>
      </c>
      <c r="L34" s="38"/>
      <c r="O34" s="24" t="s">
        <v>180</v>
      </c>
      <c r="P34" s="38"/>
      <c r="T34" s="38"/>
      <c r="V34" s="38"/>
      <c r="AD34" s="38"/>
      <c r="AF34" s="38"/>
      <c r="AS34" s="24" t="str">
        <f t="shared" si="24"/>
        <v>D3</v>
      </c>
      <c r="AT34" s="24" t="s">
        <v>291</v>
      </c>
      <c r="BA34" s="14" t="str">
        <f>IF('단면 입력'!U34="","",'단면 입력'!U34)</f>
        <v/>
      </c>
      <c r="BB34" s="16" t="str">
        <f>IF('단면 입력'!V34="","",'단면 입력'!V34)</f>
        <v/>
      </c>
      <c r="BC34" s="16" t="str">
        <f>IF('단면 입력'!W34="","",'단면 입력'!W34)</f>
        <v/>
      </c>
      <c r="BD34" s="16" t="str">
        <f>IF('단면 입력'!X34="","",IF(ISNUMBER('단면 입력'!X34),'단면 입력'!X34*$AV$2,'단면 입력'!X34))</f>
        <v/>
      </c>
      <c r="BE34" s="16" t="str">
        <f>IF('단면 입력'!Y34="","",'단면 입력'!Y34)</f>
        <v/>
      </c>
      <c r="BG34" s="16"/>
      <c r="BH34" s="16"/>
      <c r="BI34" s="16"/>
      <c r="BJ34" s="16"/>
      <c r="BK34" s="16"/>
      <c r="BL34" s="14" t="str">
        <f>IF('횡철근 입력'!V34="","",'횡철근 입력'!V34)</f>
        <v/>
      </c>
      <c r="BM34" s="52" t="str">
        <f>IF('횡철근 입력'!W33="","",'횡철근 입력'!W33)</f>
        <v>W2</v>
      </c>
      <c r="BN34" s="52">
        <f>IF('횡철근 입력'!X33="","",'횡철근 입력'!X33)</f>
        <v>19</v>
      </c>
      <c r="BO34" s="16" t="str">
        <f>IF('횡철근 입력'!Y33="","",IF(ISNUMBER('횡철근 입력'!Y33),'횡철근 입력'!Y33*$AV$2,'횡철근 입력'!Y33))</f>
        <v/>
      </c>
      <c r="BP34" s="16" t="str">
        <f>IF('횡철근 입력'!Z35="","",'횡철근 입력'!Z35)</f>
        <v/>
      </c>
      <c r="BR34" s="17" t="str">
        <f t="shared" si="23"/>
        <v>D19</v>
      </c>
      <c r="BW34" s="14" t="str">
        <f>IF('종철근 입력'!V34="","",'종철근 입력'!V34)</f>
        <v/>
      </c>
      <c r="BX34" s="16" t="str">
        <f>IF('종철근 입력'!W34="","",'종철근 입력'!W34)</f>
        <v/>
      </c>
      <c r="BY34" s="16" t="str">
        <f>IF('종철근 입력'!X34="","",'종철근 입력'!X34)</f>
        <v/>
      </c>
      <c r="BZ34" s="16" t="str">
        <f>IF('종철근 입력'!Y34="","",IF(ISNUMBER('종철근 입력'!Y34),'종철근 입력'!Y34*$AV$2,'종철근 입력'!Y34))</f>
        <v/>
      </c>
      <c r="CA34" s="16" t="str">
        <f>IF('종철근 입력'!Z34="","",'종철근 입력'!Z34)</f>
        <v/>
      </c>
    </row>
    <row r="35" spans="2:79" x14ac:dyDescent="0.3">
      <c r="D35" s="7" t="str">
        <f>_xlfn.CONCAT(LEFT($D$25,1),BN44)</f>
        <v>D22</v>
      </c>
      <c r="J35" s="26"/>
      <c r="K35" s="24">
        <f>AP83</f>
        <v>3.9241592653589796</v>
      </c>
      <c r="L35" s="38"/>
      <c r="O35" s="26">
        <f>AP84</f>
        <v>4.7941592653589788</v>
      </c>
      <c r="P35" s="38"/>
      <c r="T35" s="38"/>
      <c r="V35" s="38"/>
      <c r="AD35" s="38"/>
      <c r="AF35" s="38"/>
      <c r="AS35" s="24" t="str">
        <f t="shared" si="24"/>
        <v>D3</v>
      </c>
      <c r="AT35" s="24" t="s">
        <v>292</v>
      </c>
      <c r="BA35" s="14" t="str">
        <f>IF('단면 입력'!U35="","",'단면 입력'!U35)</f>
        <v/>
      </c>
      <c r="BB35" s="16" t="str">
        <f>IF('단면 입력'!V35="","",'단면 입력'!V35)</f>
        <v/>
      </c>
      <c r="BC35" s="16" t="str">
        <f>IF('단면 입력'!W35="","",'단면 입력'!W35)</f>
        <v/>
      </c>
      <c r="BD35" s="16" t="str">
        <f>IF('단면 입력'!X35="","",IF(ISNUMBER('단면 입력'!X35),'단면 입력'!X35*$AV$2,'단면 입력'!X35))</f>
        <v/>
      </c>
      <c r="BE35" s="16" t="str">
        <f>IF('단면 입력'!Y35="","",'단면 입력'!Y35)</f>
        <v/>
      </c>
      <c r="BG35" s="16"/>
      <c r="BH35" s="16"/>
      <c r="BI35" s="16"/>
      <c r="BJ35" s="16"/>
      <c r="BK35" s="16"/>
      <c r="BL35" s="14" t="str">
        <f>IF('횡철근 입력'!V35="","",'횡철근 입력'!V35)</f>
        <v/>
      </c>
      <c r="BM35" s="52" t="str">
        <f>IF('횡철근 입력'!W34="","",'횡철근 입력'!W34)</f>
        <v/>
      </c>
      <c r="BN35" s="52" t="str">
        <f>IF('횡철근 입력'!X34="","",'횡철근 입력'!X34)</f>
        <v/>
      </c>
      <c r="BO35" s="16" t="str">
        <f>IF('횡철근 입력'!Y34="","",IF(ISNUMBER('횡철근 입력'!Y34),'횡철근 입력'!Y34*$AV$2,'횡철근 입력'!Y34))</f>
        <v/>
      </c>
      <c r="BP35" s="16" t="str">
        <f>IF('횡철근 입력'!Z36="","",'횡철근 입력'!Z36)</f>
        <v/>
      </c>
      <c r="BW35" s="14" t="str">
        <f>IF('종철근 입력'!V35="","",'종철근 입력'!V35)</f>
        <v/>
      </c>
      <c r="BX35" s="16" t="str">
        <f>IF('종철근 입력'!W35="","",'종철근 입력'!W35)</f>
        <v/>
      </c>
      <c r="BY35" s="16" t="str">
        <f>IF('종철근 입력'!X35="","",'종철근 입력'!X35)</f>
        <v/>
      </c>
      <c r="BZ35" s="16" t="str">
        <f>IF('종철근 입력'!Y35="","",IF(ISNUMBER('종철근 입력'!Y35),'종철근 입력'!Y35*$AV$2,'종철근 입력'!Y35))</f>
        <v/>
      </c>
      <c r="CA35" s="16" t="str">
        <f>IF('종철근 입력'!Z35="","",'종철근 입력'!Z35)</f>
        <v/>
      </c>
    </row>
    <row r="36" spans="2:79" x14ac:dyDescent="0.3">
      <c r="AV36" s="24" t="str">
        <f>BP26</f>
        <v/>
      </c>
      <c r="BA36" s="14" t="str">
        <f>IF('단면 입력'!U36="","",'단면 입력'!U36)</f>
        <v/>
      </c>
      <c r="BB36" s="16" t="str">
        <f>IF('단면 입력'!V36="","",'단면 입력'!V36)</f>
        <v/>
      </c>
      <c r="BC36" s="16" t="str">
        <f>IF('단면 입력'!W36="","",'단면 입력'!W36)</f>
        <v/>
      </c>
      <c r="BD36" s="16" t="str">
        <f>IF('단면 입력'!X36="","",IF(ISNUMBER('단면 입력'!X36),'단면 입력'!X36*$AV$2,'단면 입력'!X36))</f>
        <v/>
      </c>
      <c r="BE36" s="16" t="str">
        <f>IF('단면 입력'!Y36="","",'단면 입력'!Y36)</f>
        <v/>
      </c>
      <c r="BG36" s="16"/>
      <c r="BH36" s="16"/>
      <c r="BI36" s="16"/>
      <c r="BJ36" s="16"/>
      <c r="BK36" s="16"/>
      <c r="BL36" s="14" t="str">
        <f>IF('횡철근 입력'!V36="","",'횡철근 입력'!V36)</f>
        <v/>
      </c>
      <c r="BM36" s="52" t="str">
        <f>IF('횡철근 입력'!W35="","",'횡철근 입력'!W35)</f>
        <v>Corner &amp; Haunch Reinforcement</v>
      </c>
      <c r="BN36" s="52" t="str">
        <f>IF('횡철근 입력'!X35="","",'횡철근 입력'!X35)</f>
        <v/>
      </c>
      <c r="BO36" s="16" t="str">
        <f>IF('횡철근 입력'!Y35="","",IF(ISNUMBER('횡철근 입력'!Y35),'횡철근 입력'!Y35*$AV$2,'횡철근 입력'!Y35))</f>
        <v/>
      </c>
      <c r="BP36" s="16" t="str">
        <f>IF('횡철근 입력'!Z37="","",'횡철근 입력'!Z37)</f>
        <v/>
      </c>
      <c r="BW36" s="14" t="str">
        <f>IF('종철근 입력'!V36="","",'종철근 입력'!V36)</f>
        <v/>
      </c>
      <c r="BX36" s="16" t="str">
        <f>IF('종철근 입력'!W36="","",'종철근 입력'!W36)</f>
        <v/>
      </c>
      <c r="BY36" s="16" t="str">
        <f>IF('종철근 입력'!X36="","",'종철근 입력'!X36)</f>
        <v/>
      </c>
      <c r="BZ36" s="16" t="str">
        <f>IF('종철근 입력'!Y36="","",IF(ISNUMBER('종철근 입력'!Y36),'종철근 입력'!Y36*$AV$2,'종철근 입력'!Y36))</f>
        <v/>
      </c>
      <c r="CA36" s="16" t="str">
        <f>IF('종철근 입력'!Z36="","",'종철근 입력'!Z36)</f>
        <v/>
      </c>
    </row>
    <row r="37" spans="2:79" x14ac:dyDescent="0.3">
      <c r="BA37" s="14" t="str">
        <f>IF('단면 입력'!U37="","",'단면 입력'!U37)</f>
        <v/>
      </c>
      <c r="BB37" s="16" t="str">
        <f>IF('단면 입력'!V37="","",'단면 입력'!V37)</f>
        <v/>
      </c>
      <c r="BC37" s="16" t="str">
        <f>IF('단면 입력'!W37="","",'단면 입력'!W37)</f>
        <v/>
      </c>
      <c r="BD37" s="16" t="str">
        <f>IF('단면 입력'!X37="","",IF(ISNUMBER('단면 입력'!X37),'단면 입력'!X37*$AV$2,'단면 입력'!X37))</f>
        <v/>
      </c>
      <c r="BE37" s="16" t="str">
        <f>IF('단면 입력'!Y37="","",'단면 입력'!Y37)</f>
        <v/>
      </c>
      <c r="BG37" s="16"/>
      <c r="BH37" s="16"/>
      <c r="BI37" s="16"/>
      <c r="BJ37" s="16"/>
      <c r="BK37" s="16"/>
      <c r="BL37" s="14" t="str">
        <f>IF('횡철근 입력'!V37="","",'횡철근 입력'!V37)</f>
        <v/>
      </c>
      <c r="BM37" s="52" t="str">
        <f>IF('횡철근 입력'!W36="","",'횡철근 입력'!W36)</f>
        <v/>
      </c>
      <c r="BN37" s="52" t="str">
        <f>IF('횡철근 입력'!X36="","",'횡철근 입력'!X36)</f>
        <v/>
      </c>
      <c r="BO37" s="16" t="str">
        <f>IF('횡철근 입력'!Y36="","",IF(ISNUMBER('횡철근 입력'!Y36),'횡철근 입력'!Y36*$AV$2,'횡철근 입력'!Y36))</f>
        <v/>
      </c>
      <c r="BP37" s="16" t="str">
        <f>IF('횡철근 입력'!Z38="","",'횡철근 입력'!Z38)</f>
        <v/>
      </c>
      <c r="BW37" s="14" t="str">
        <f>IF('종철근 입력'!V37="","",'종철근 입력'!V37)</f>
        <v/>
      </c>
      <c r="BX37" s="16" t="str">
        <f>IF('종철근 입력'!W37="","",'종철근 입력'!W37)</f>
        <v/>
      </c>
      <c r="BY37" s="16" t="str">
        <f>IF('종철근 입력'!X37="","",'종철근 입력'!X37)</f>
        <v/>
      </c>
      <c r="BZ37" s="16" t="str">
        <f>IF('종철근 입력'!Y37="","",IF(ISNUMBER('종철근 입력'!Y37),'종철근 입력'!Y37*$AV$2,'종철근 입력'!Y37))</f>
        <v/>
      </c>
      <c r="CA37" s="16" t="str">
        <f>IF('종철근 입력'!Z37="","",'종철근 입력'!Z37)</f>
        <v/>
      </c>
    </row>
    <row r="38" spans="2:79" x14ac:dyDescent="0.3">
      <c r="AS38" s="25" t="s">
        <v>110</v>
      </c>
      <c r="AT38" s="25"/>
      <c r="AV38" s="24" t="str">
        <f>BO27</f>
        <v/>
      </c>
      <c r="BA38" s="14" t="str">
        <f>IF('단면 입력'!U38="","",'단면 입력'!U38)</f>
        <v/>
      </c>
      <c r="BB38" s="16" t="str">
        <f>IF('단면 입력'!V38="","",'단면 입력'!V38)</f>
        <v/>
      </c>
      <c r="BC38" s="16" t="str">
        <f>IF('단면 입력'!W38="","",'단면 입력'!W38)</f>
        <v/>
      </c>
      <c r="BD38" s="16" t="str">
        <f>IF('단면 입력'!X38="","",IF(ISNUMBER('단면 입력'!X38),'단면 입력'!X38*$AV$2,'단면 입력'!X38))</f>
        <v/>
      </c>
      <c r="BE38" s="16" t="str">
        <f>IF('단면 입력'!Y38="","",'단면 입력'!Y38)</f>
        <v/>
      </c>
      <c r="BG38" s="16"/>
      <c r="BH38" s="16"/>
      <c r="BI38" s="16"/>
      <c r="BJ38" s="16"/>
      <c r="BK38" s="16"/>
      <c r="BL38" s="14" t="str">
        <f>IF('횡철근 입력'!V38="","",'횡철근 입력'!V38)</f>
        <v/>
      </c>
      <c r="BM38" s="52" t="str">
        <f>IF('횡철근 입력'!W37="","",'횡철근 입력'!W37)</f>
        <v/>
      </c>
      <c r="BN38" s="52" t="str">
        <f>IF('횡철근 입력'!X37="","",'횡철근 입력'!X37)</f>
        <v/>
      </c>
      <c r="BO38" s="16" t="str">
        <f>IF('횡철근 입력'!Y37="","",IF(ISNUMBER('횡철근 입력'!Y37),'횡철근 입력'!Y37*$AV$2,'횡철근 입력'!Y37))</f>
        <v/>
      </c>
      <c r="BP38" s="16" t="str">
        <f>IF('횡철근 입력'!Z39="","",'횡철근 입력'!Z39)</f>
        <v/>
      </c>
      <c r="BW38" s="14" t="str">
        <f>IF('종철근 입력'!V38="","",'종철근 입력'!V38)</f>
        <v/>
      </c>
      <c r="BX38" s="16" t="str">
        <f>IF('종철근 입력'!W38="","",'종철근 입력'!W38)</f>
        <v/>
      </c>
      <c r="BY38" s="16" t="str">
        <f>IF('종철근 입력'!X38="","",'종철근 입력'!X38)</f>
        <v/>
      </c>
      <c r="BZ38" s="16" t="str">
        <f>IF('종철근 입력'!Y38="","",IF(ISNUMBER('종철근 입력'!Y38),'종철근 입력'!Y38*$AV$2,'종철근 입력'!Y38))</f>
        <v/>
      </c>
      <c r="CA38" s="16" t="str">
        <f>IF('종철근 입력'!Z38="","",'종철근 입력'!Z38)</f>
        <v/>
      </c>
    </row>
    <row r="39" spans="2:79" x14ac:dyDescent="0.3">
      <c r="I39" s="27"/>
      <c r="K39" s="24" t="str">
        <f t="array" ref="K39:R40">TRANSPOSE(AS62:AT69)</f>
        <v>D1</v>
      </c>
      <c r="L39" s="26" t="str">
        <v>D1</v>
      </c>
      <c r="M39" s="26" t="str">
        <v>D2</v>
      </c>
      <c r="N39" s="26" t="str">
        <v>D2</v>
      </c>
      <c r="O39" s="26" t="str">
        <v>D3</v>
      </c>
      <c r="P39" s="26" t="str">
        <v>D3</v>
      </c>
      <c r="Q39" s="26" t="str">
        <v>D3</v>
      </c>
      <c r="R39" s="26" t="str">
        <v>D3</v>
      </c>
      <c r="AS39" s="24" t="s">
        <v>111</v>
      </c>
      <c r="AT39" s="24" t="s">
        <v>112</v>
      </c>
      <c r="AU39" s="24" t="s">
        <v>109</v>
      </c>
      <c r="AV39" s="24" t="str">
        <f>BO29</f>
        <v/>
      </c>
      <c r="BA39" s="14" t="str">
        <f>IF('단면 입력'!U39="","",'단면 입력'!U39)</f>
        <v/>
      </c>
      <c r="BB39" s="16" t="str">
        <f>IF('단면 입력'!V39="","",'단면 입력'!V39)</f>
        <v/>
      </c>
      <c r="BC39" s="16" t="str">
        <f>IF('단면 입력'!W39="","",'단면 입력'!W39)</f>
        <v/>
      </c>
      <c r="BD39" s="16" t="str">
        <f>IF('단면 입력'!X39="","",IF(ISNUMBER('단면 입력'!X39),'단면 입력'!X39*$AV$2,'단면 입력'!X39))</f>
        <v/>
      </c>
      <c r="BE39" s="16" t="str">
        <f>IF('단면 입력'!Y39="","",'단면 입력'!Y39)</f>
        <v/>
      </c>
      <c r="BG39" s="16"/>
      <c r="BH39" s="16"/>
      <c r="BI39" s="16"/>
      <c r="BJ39" s="16"/>
      <c r="BK39" s="16"/>
      <c r="BL39" s="14" t="str">
        <f>IF('횡철근 입력'!V39="","",'횡철근 입력'!V39)</f>
        <v/>
      </c>
      <c r="BM39" s="52" t="str">
        <f>IF('횡철근 입력'!W38="","",'횡철근 입력'!W38)</f>
        <v/>
      </c>
      <c r="BN39" s="52" t="str">
        <f>IF('횡철근 입력'!X38="","",'횡철근 입력'!X38)</f>
        <v/>
      </c>
      <c r="BO39" s="16" t="str">
        <f>IF('횡철근 입력'!Y38="","",IF(ISNUMBER('횡철근 입력'!Y38),'횡철근 입력'!Y38*$AV$2,'횡철근 입력'!Y38))</f>
        <v/>
      </c>
      <c r="BP39" s="16" t="str">
        <f>IF('횡철근 입력'!Z40="","",'횡철근 입력'!Z40)</f>
        <v/>
      </c>
      <c r="BW39" s="14" t="str">
        <f>IF('종철근 입력'!V39="","",'종철근 입력'!V39)</f>
        <v/>
      </c>
      <c r="BX39" s="16" t="str">
        <f>IF('종철근 입력'!W39="","",'종철근 입력'!W39)</f>
        <v/>
      </c>
      <c r="BY39" s="16" t="str">
        <f>IF('종철근 입력'!X39="","",'종철근 입력'!X39)</f>
        <v/>
      </c>
      <c r="BZ39" s="16" t="str">
        <f>IF('종철근 입력'!Y39="","",IF(ISNUMBER('종철근 입력'!Y39),'종철근 입력'!Y39*$AV$2,'종철근 입력'!Y39))</f>
        <v/>
      </c>
      <c r="CA39" s="16" t="str">
        <f>IF('종철근 입력'!Z39="","",'종철근 입력'!Z39)</f>
        <v/>
      </c>
    </row>
    <row r="40" spans="2:79" x14ac:dyDescent="0.3">
      <c r="I40" s="235"/>
      <c r="K40" s="24">
        <v>5</v>
      </c>
      <c r="L40" s="26">
        <v>5</v>
      </c>
      <c r="M40" s="26">
        <v>5</v>
      </c>
      <c r="N40" s="26">
        <v>5</v>
      </c>
      <c r="O40" s="26">
        <v>5</v>
      </c>
      <c r="P40" s="26">
        <v>5</v>
      </c>
      <c r="Q40" s="26">
        <v>5</v>
      </c>
      <c r="R40" s="26">
        <v>5</v>
      </c>
      <c r="AS40" s="24" t="str">
        <f>BM27</f>
        <v>T1</v>
      </c>
      <c r="AT40" s="24">
        <f>INDEX(Sheet1!$A$4:$A$21,MATCH(AU40,Sheet1!$B$4:$B$21,0))</f>
        <v>7</v>
      </c>
      <c r="AU40" s="24" t="str">
        <f>BR27</f>
        <v>D19</v>
      </c>
      <c r="AV40" s="24" t="str">
        <f>BO30</f>
        <v/>
      </c>
      <c r="BA40" s="14" t="str">
        <f>IF('단면 입력'!U40="","",'단면 입력'!U40)</f>
        <v/>
      </c>
      <c r="BB40" s="16" t="str">
        <f>IF('단면 입력'!V40="","",'단면 입력'!V40)</f>
        <v/>
      </c>
      <c r="BC40" s="16" t="str">
        <f>IF('단면 입력'!W40="","",'단면 입력'!W40)</f>
        <v/>
      </c>
      <c r="BD40" s="16" t="str">
        <f>IF('단면 입력'!X40="","",IF(ISNUMBER('단면 입력'!X40),'단면 입력'!X40*$AV$2,'단면 입력'!X40))</f>
        <v/>
      </c>
      <c r="BE40" s="16" t="str">
        <f>IF('단면 입력'!Y40="","",'단면 입력'!Y40)</f>
        <v/>
      </c>
      <c r="BG40" s="16"/>
      <c r="BH40" s="16"/>
      <c r="BI40" s="16"/>
      <c r="BJ40" s="16"/>
      <c r="BK40" s="16"/>
      <c r="BL40" s="14" t="str">
        <f>IF('횡철근 입력'!V40="","",'횡철근 입력'!V40)</f>
        <v/>
      </c>
      <c r="BM40" s="52" t="str">
        <f>IF('횡철근 입력'!W39="","",'횡철근 입력'!W39)</f>
        <v/>
      </c>
      <c r="BN40" s="52" t="str">
        <f>IF('횡철근 입력'!X39="","",'횡철근 입력'!X39)</f>
        <v/>
      </c>
      <c r="BO40" s="16" t="str">
        <f>IF('횡철근 입력'!Y39="","",IF(ISNUMBER('횡철근 입력'!Y39),'횡철근 입력'!Y39*$AV$2,'횡철근 입력'!Y39))</f>
        <v/>
      </c>
      <c r="BP40" s="16" t="str">
        <f>IF('횡철근 입력'!Z41="","",'횡철근 입력'!Z41)</f>
        <v/>
      </c>
      <c r="BW40" s="14" t="str">
        <f>IF('종철근 입력'!V40="","",'종철근 입력'!V40)</f>
        <v/>
      </c>
      <c r="BX40" s="16" t="str">
        <f>IF('종철근 입력'!W40="","",'종철근 입력'!W40)</f>
        <v/>
      </c>
      <c r="BY40" s="16" t="str">
        <f>IF('종철근 입력'!X40="","",'종철근 입력'!X40)</f>
        <v/>
      </c>
      <c r="BZ40" s="16" t="str">
        <f>IF('종철근 입력'!Y40="","",IF(ISNUMBER('종철근 입력'!Y40),'종철근 입력'!Y40*$AV$2,'종철근 입력'!Y40))</f>
        <v/>
      </c>
      <c r="CA40" s="16" t="str">
        <f>IF('종철근 입력'!Z40="","",'종철근 입력'!Z40)</f>
        <v/>
      </c>
    </row>
    <row r="41" spans="2:79" x14ac:dyDescent="0.3">
      <c r="I41" s="235"/>
      <c r="K41" s="24" t="str">
        <f>K84</f>
        <v>"1@0.0441",0.1359,"17@0.2",0.1359,"1@0.0441",</v>
      </c>
      <c r="L41" s="24" t="str">
        <f t="shared" ref="L41:R41" si="33">L84</f>
        <v>0.1359,"17@0.2",0.1359,</v>
      </c>
      <c r="M41" s="24" t="str">
        <f t="shared" si="33"/>
        <v>"1@0.0441",0.1359,"17@0.2",0.1359,"1@0.0441",</v>
      </c>
      <c r="N41" s="24" t="str">
        <f t="shared" si="33"/>
        <v>0.1359,"17@0.2",0.1359,</v>
      </c>
      <c r="O41" s="24" t="str">
        <f t="shared" si="33"/>
        <v>"16@0.2",0.16795,</v>
      </c>
      <c r="P41" s="24" t="str">
        <f t="shared" si="33"/>
        <v>"1@0.0441",0.16795,"16@0.2",0.16795,0.1343,"1@0.0957",</v>
      </c>
      <c r="Q41" s="24" t="str">
        <f t="shared" si="33"/>
        <v>"16@0.2",0.16795,</v>
      </c>
      <c r="R41" s="24" t="str">
        <f t="shared" si="33"/>
        <v>"1@0.0441",0.16795,"16@0.2",0.16795,0.1343,"1@0.0957",</v>
      </c>
      <c r="AS41" s="38" t="str">
        <f>AS40</f>
        <v>T1</v>
      </c>
      <c r="AT41" s="38">
        <f>AT40</f>
        <v>7</v>
      </c>
      <c r="AU41" s="38" t="str">
        <f>AU40</f>
        <v>D19</v>
      </c>
      <c r="BA41" s="14" t="str">
        <f>IF('단면 입력'!U41="","",'단면 입력'!U41)</f>
        <v/>
      </c>
      <c r="BB41" s="16" t="str">
        <f>IF('단면 입력'!V41="","",'단면 입력'!V41)</f>
        <v/>
      </c>
      <c r="BC41" s="16" t="str">
        <f>IF('단면 입력'!W41="","",'단면 입력'!W41)</f>
        <v/>
      </c>
      <c r="BD41" s="16" t="str">
        <f>IF('단면 입력'!X41="","",IF(ISNUMBER('단면 입력'!X41),'단면 입력'!X41*$AV$2,'단면 입력'!X41))</f>
        <v/>
      </c>
      <c r="BE41" s="16" t="str">
        <f>IF('단면 입력'!Y41="","",'단면 입력'!Y41)</f>
        <v/>
      </c>
      <c r="BG41" s="16"/>
      <c r="BH41" s="16"/>
      <c r="BI41" s="16"/>
      <c r="BJ41" s="16"/>
      <c r="BK41" s="16"/>
      <c r="BL41" s="14" t="str">
        <f>IF('횡철근 입력'!V41="","",'횡철근 입력'!V41)</f>
        <v/>
      </c>
      <c r="BM41" s="52" t="str">
        <f>IF('횡철근 입력'!W40="","",'횡철근 입력'!W40)</f>
        <v/>
      </c>
      <c r="BN41" s="52" t="str">
        <f>IF('횡철근 입력'!X40="","",'횡철근 입력'!X40)</f>
        <v/>
      </c>
      <c r="BO41" s="16" t="str">
        <f>IF('횡철근 입력'!Y40="","",IF(ISNUMBER('횡철근 입력'!Y40),'횡철근 입력'!Y40*$AV$2,'횡철근 입력'!Y40))</f>
        <v/>
      </c>
      <c r="BP41" s="16" t="str">
        <f>IF('횡철근 입력'!Z42="","",'횡철근 입력'!Z42)</f>
        <v/>
      </c>
      <c r="BW41" s="14" t="str">
        <f>IF('종철근 입력'!V41="","",'종철근 입력'!V41)</f>
        <v/>
      </c>
      <c r="BX41" s="16" t="str">
        <f>IF('종철근 입력'!W41="","",'종철근 입력'!W41)</f>
        <v/>
      </c>
      <c r="BY41" s="16" t="str">
        <f>IF('종철근 입력'!X41="","",'종철근 입력'!X41)</f>
        <v/>
      </c>
      <c r="BZ41" s="16" t="str">
        <f>IF('종철근 입력'!Y41="","",IF(ISNUMBER('종철근 입력'!Y41),'종철근 입력'!Y41*$AV$2,'종철근 입력'!Y41))</f>
        <v/>
      </c>
      <c r="CA41" s="16" t="str">
        <f>IF('종철근 입력'!Z41="","",'종철근 입력'!Z41)</f>
        <v/>
      </c>
    </row>
    <row r="42" spans="2:79" x14ac:dyDescent="0.3">
      <c r="I42" s="235"/>
      <c r="K42" s="24" t="str">
        <f>_xlfn.CONCAT(K53:K55)</f>
        <v>0.0859,</v>
      </c>
      <c r="L42" s="24" t="str">
        <f t="shared" ref="L42:R42" si="34">_xlfn.CONCAT(L53:L55)</f>
        <v>0,0.0859,0,</v>
      </c>
      <c r="M42" s="24" t="str">
        <f t="shared" si="34"/>
        <v>0.0859,</v>
      </c>
      <c r="N42" s="24" t="str">
        <f t="shared" si="34"/>
        <v>0,0.0843,0,</v>
      </c>
      <c r="O42" s="24" t="str">
        <f t="shared" si="34"/>
        <v>0,0.0859,0,</v>
      </c>
      <c r="P42" s="24" t="str">
        <f t="shared" si="34"/>
        <v>0.0859,</v>
      </c>
      <c r="Q42" s="24" t="str">
        <f t="shared" si="34"/>
        <v>0,0.0859,0,</v>
      </c>
      <c r="R42" s="24" t="str">
        <f t="shared" si="34"/>
        <v>0.0859,</v>
      </c>
      <c r="AS42" s="24" t="str">
        <f>BM29</f>
        <v>T2</v>
      </c>
      <c r="AT42" s="24">
        <f>INDEX(Sheet1!$A$4:$A$21,MATCH(AU42,Sheet1!$B$4:$B$21,0))</f>
        <v>7</v>
      </c>
      <c r="AU42" s="24" t="str">
        <f>BR29</f>
        <v>D19</v>
      </c>
      <c r="AV42" s="24" t="str">
        <f>BO31</f>
        <v/>
      </c>
      <c r="BA42" s="14" t="str">
        <f>IF('단면 입력'!U42="","",'단면 입력'!U42)</f>
        <v/>
      </c>
      <c r="BB42" s="16" t="str">
        <f>IF('단면 입력'!V42="","",'단면 입력'!V42)</f>
        <v/>
      </c>
      <c r="BC42" s="16" t="str">
        <f>IF('단면 입력'!W42="","",'단면 입력'!W42)</f>
        <v/>
      </c>
      <c r="BD42" s="16" t="str">
        <f>IF('단면 입력'!X42="","",IF(ISNUMBER('단면 입력'!X42),'단면 입력'!X42*$AV$2,'단면 입력'!X42))</f>
        <v/>
      </c>
      <c r="BE42" s="16" t="str">
        <f>IF('단면 입력'!Y42="","",'단면 입력'!Y42)</f>
        <v/>
      </c>
      <c r="BG42" s="16"/>
      <c r="BH42" s="16"/>
      <c r="BI42" s="16"/>
      <c r="BJ42" s="16"/>
      <c r="BK42" s="16"/>
      <c r="BL42" s="14" t="str">
        <f>IF('횡철근 입력'!V42="","",'횡철근 입력'!V42)</f>
        <v/>
      </c>
      <c r="BM42" s="52" t="str">
        <f>IF('횡철근 입력'!W41="","",'횡철근 입력'!W41)</f>
        <v>Rebar Name</v>
      </c>
      <c r="BN42" s="52" t="str">
        <f>IF('횡철근 입력'!X41="","",'횡철근 입력'!X41)</f>
        <v>Dia.</v>
      </c>
      <c r="BO42" s="16" t="str">
        <f>IF('횡철근 입력'!Y41="","",IF(ISNUMBER('횡철근 입력'!Y41),'횡철근 입력'!Y41*$AV$2,'횡철근 입력'!Y41))</f>
        <v>A(mm)</v>
      </c>
      <c r="BP42" s="16" t="str">
        <f>IF('횡철근 입력'!Z43="","",'횡철근 입력'!Z43)</f>
        <v/>
      </c>
      <c r="BW42" s="14" t="str">
        <f>IF('종철근 입력'!V42="","",'종철근 입력'!V42)</f>
        <v/>
      </c>
      <c r="BX42" s="16" t="str">
        <f>IF('종철근 입력'!W42="","",'종철근 입력'!W42)</f>
        <v/>
      </c>
      <c r="BY42" s="16" t="str">
        <f>IF('종철근 입력'!X42="","",'종철근 입력'!X42)</f>
        <v/>
      </c>
      <c r="BZ42" s="16" t="str">
        <f>IF('종철근 입력'!Y42="","",IF(ISNUMBER('종철근 입력'!Y42),'종철근 입력'!Y42*$AV$2,'종철근 입력'!Y42))</f>
        <v/>
      </c>
      <c r="CA42" s="16" t="str">
        <f>IF('종철근 입력'!Z42="","",'종철근 입력'!Z42)</f>
        <v/>
      </c>
    </row>
    <row r="43" spans="2:79" x14ac:dyDescent="0.3">
      <c r="I43" s="235"/>
      <c r="K43" s="24">
        <f t="shared" ref="K43:R44" si="35">$BO$5</f>
        <v>7.0000000000000007E-2</v>
      </c>
      <c r="L43" s="24">
        <f t="shared" si="35"/>
        <v>7.0000000000000007E-2</v>
      </c>
      <c r="M43" s="24">
        <f t="shared" si="35"/>
        <v>7.0000000000000007E-2</v>
      </c>
      <c r="N43" s="24">
        <f t="shared" si="35"/>
        <v>7.0000000000000007E-2</v>
      </c>
      <c r="O43" s="24">
        <f t="shared" si="35"/>
        <v>7.0000000000000007E-2</v>
      </c>
      <c r="P43" s="24">
        <f t="shared" si="35"/>
        <v>7.0000000000000007E-2</v>
      </c>
      <c r="Q43" s="24">
        <f t="shared" si="35"/>
        <v>7.0000000000000007E-2</v>
      </c>
      <c r="R43" s="24">
        <f t="shared" si="35"/>
        <v>7.0000000000000007E-2</v>
      </c>
      <c r="AS43" s="24" t="str">
        <f>BM30</f>
        <v>B1</v>
      </c>
      <c r="AT43" s="24">
        <f>INDEX(Sheet1!$A$4:$A$21,MATCH(AU43,Sheet1!$B$4:$B$21,0))</f>
        <v>6</v>
      </c>
      <c r="AU43" s="24" t="str">
        <f>BR30</f>
        <v>D16</v>
      </c>
      <c r="AV43" s="24" t="str">
        <f>BO33</f>
        <v/>
      </c>
      <c r="BA43" s="14" t="str">
        <f>IF('단면 입력'!U43="","",'단면 입력'!U43)</f>
        <v/>
      </c>
      <c r="BB43" s="16" t="str">
        <f>IF('단면 입력'!V43="","",'단면 입력'!V43)</f>
        <v/>
      </c>
      <c r="BC43" s="16" t="str">
        <f>IF('단면 입력'!W43="","",'단면 입력'!W43)</f>
        <v/>
      </c>
      <c r="BD43" s="16" t="str">
        <f>IF('단면 입력'!X43="","",IF(ISNUMBER('단면 입력'!X43),'단면 입력'!X43*$AV$2,'단면 입력'!X43))</f>
        <v/>
      </c>
      <c r="BE43" s="16" t="str">
        <f>IF('단면 입력'!Y43="","",'단면 입력'!Y43)</f>
        <v/>
      </c>
      <c r="BG43" s="16"/>
      <c r="BH43" s="16"/>
      <c r="BI43" s="16"/>
      <c r="BJ43" s="16"/>
      <c r="BK43" s="16"/>
      <c r="BL43" s="14" t="str">
        <f>IF('횡철근 입력'!V43="","",'횡철근 입력'!V43)</f>
        <v/>
      </c>
      <c r="BM43" s="52" t="str">
        <f>IF('횡철근 입력'!W42="","",'횡철근 입력'!W42)</f>
        <v>R1</v>
      </c>
      <c r="BN43" s="52">
        <f>IF('횡철근 입력'!X42="","",'횡철근 입력'!X42)</f>
        <v>19</v>
      </c>
      <c r="BO43" s="16">
        <f>IF('횡철근 입력'!Y42="","",IF(ISNUMBER('횡철근 입력'!Y42),'횡철근 입력'!Y42*$AV$2,'횡철근 입력'!Y42))</f>
        <v>0.3</v>
      </c>
      <c r="BP43" s="16" t="str">
        <f>IF('횡철근 입력'!Z44="","",'횡철근 입력'!Z44)</f>
        <v/>
      </c>
      <c r="BR43" s="17" t="str">
        <f>_xlfn.CONCAT(LEFT($D$25,1),BN43)</f>
        <v>D19</v>
      </c>
      <c r="BW43" s="14" t="str">
        <f>IF('종철근 입력'!V43="","",'종철근 입력'!V43)</f>
        <v/>
      </c>
      <c r="BX43" s="16" t="str">
        <f>IF('종철근 입력'!W43="","",'종철근 입력'!W43)</f>
        <v/>
      </c>
      <c r="BY43" s="16" t="str">
        <f>IF('종철근 입력'!X43="","",'종철근 입력'!X43)</f>
        <v/>
      </c>
      <c r="BZ43" s="16" t="str">
        <f>IF('종철근 입력'!Y43="","",IF(ISNUMBER('종철근 입력'!Y43),'종철근 입력'!Y43*$AV$2,'종철근 입력'!Y43))</f>
        <v/>
      </c>
      <c r="CA43" s="16" t="str">
        <f>IF('종철근 입력'!Z43="","",'종철근 입력'!Z43)</f>
        <v/>
      </c>
    </row>
    <row r="44" spans="2:79" x14ac:dyDescent="0.3">
      <c r="I44" s="235"/>
      <c r="K44" s="24">
        <f t="shared" si="35"/>
        <v>7.0000000000000007E-2</v>
      </c>
      <c r="L44" s="24">
        <f t="shared" si="35"/>
        <v>7.0000000000000007E-2</v>
      </c>
      <c r="M44" s="24">
        <f t="shared" si="35"/>
        <v>7.0000000000000007E-2</v>
      </c>
      <c r="N44" s="24">
        <f t="shared" si="35"/>
        <v>7.0000000000000007E-2</v>
      </c>
      <c r="O44" s="24">
        <f t="shared" si="35"/>
        <v>7.0000000000000007E-2</v>
      </c>
      <c r="P44" s="24">
        <f t="shared" si="35"/>
        <v>7.0000000000000007E-2</v>
      </c>
      <c r="Q44" s="24">
        <f t="shared" si="35"/>
        <v>7.0000000000000007E-2</v>
      </c>
      <c r="R44" s="24">
        <f t="shared" si="35"/>
        <v>7.0000000000000007E-2</v>
      </c>
      <c r="AS44" s="24" t="str">
        <f>BM31</f>
        <v>B2</v>
      </c>
      <c r="AT44" s="24">
        <f>INDEX(Sheet1!$A$4:$A$21,MATCH(AU44,Sheet1!$B$4:$B$21,0))</f>
        <v>7</v>
      </c>
      <c r="AU44" s="24" t="str">
        <f>BR31</f>
        <v>D19</v>
      </c>
      <c r="AV44" s="24" t="str">
        <f>BO34</f>
        <v/>
      </c>
      <c r="BA44" s="14" t="str">
        <f>IF('단면 입력'!U44="","",'단면 입력'!U44)</f>
        <v/>
      </c>
      <c r="BB44" s="16" t="str">
        <f>IF('단면 입력'!V44="","",'단면 입력'!V44)</f>
        <v/>
      </c>
      <c r="BC44" s="16" t="str">
        <f>IF('단면 입력'!W44="","",'단면 입력'!W44)</f>
        <v/>
      </c>
      <c r="BD44" s="16" t="str">
        <f>IF('단면 입력'!X44="","",IF(ISNUMBER('단면 입력'!X44),'단면 입력'!X44*$AV$2,'단면 입력'!X44))</f>
        <v/>
      </c>
      <c r="BE44" s="16" t="str">
        <f>IF('단면 입력'!Y44="","",'단면 입력'!Y44)</f>
        <v/>
      </c>
      <c r="BG44" s="16"/>
      <c r="BH44" s="16"/>
      <c r="BI44" s="16"/>
      <c r="BJ44" s="16"/>
      <c r="BK44" s="16"/>
      <c r="BL44" s="14" t="str">
        <f>IF('횡철근 입력'!V44="","",'횡철근 입력'!V44)</f>
        <v/>
      </c>
      <c r="BM44" s="52" t="str">
        <f>IF('횡철근 입력'!W43="","",'횡철근 입력'!W43)</f>
        <v>R2</v>
      </c>
      <c r="BN44" s="52">
        <f>IF('횡철근 입력'!X43="","",'횡철근 입력'!X43)</f>
        <v>22</v>
      </c>
      <c r="BO44" s="16">
        <f>IF('횡철근 입력'!Y43="","",IF(ISNUMBER('횡철근 입력'!Y43),'횡철근 입력'!Y43*$AV$2,'횡철근 입력'!Y43))</f>
        <v>0.3</v>
      </c>
      <c r="BP44" s="16" t="str">
        <f>IF('횡철근 입력'!Z45="","",'횡철근 입력'!Z45)</f>
        <v/>
      </c>
      <c r="BR44" s="17" t="str">
        <f>_xlfn.CONCAT(LEFT($D$25,1),BN44)</f>
        <v>D22</v>
      </c>
      <c r="BW44" s="14" t="str">
        <f>IF('종철근 입력'!V44="","",'종철근 입력'!V44)</f>
        <v/>
      </c>
      <c r="BX44" s="16" t="str">
        <f>IF('종철근 입력'!W44="","",'종철근 입력'!W44)</f>
        <v/>
      </c>
      <c r="BY44" s="16" t="str">
        <f>IF('종철근 입력'!X44="","",'종철근 입력'!X44)</f>
        <v/>
      </c>
      <c r="BZ44" s="16" t="str">
        <f>IF('종철근 입력'!Y44="","",IF(ISNUMBER('종철근 입력'!Y44),'종철근 입력'!Y44*$AV$2,'종철근 입력'!Y44))</f>
        <v/>
      </c>
      <c r="CA44" s="16" t="str">
        <f>IF('종철근 입력'!Z44="","",'종철근 입력'!Z44)</f>
        <v/>
      </c>
    </row>
    <row r="45" spans="2:79" x14ac:dyDescent="0.3">
      <c r="I45" s="235"/>
      <c r="K45" s="24">
        <f>K57</f>
        <v>0.27</v>
      </c>
      <c r="L45" s="24">
        <f>L57+(L60-L61)</f>
        <v>0.31409999999999999</v>
      </c>
      <c r="M45" s="24">
        <f t="shared" ref="M45" si="36">M57</f>
        <v>0.27</v>
      </c>
      <c r="N45" s="24">
        <f>N57+(N60-N61)</f>
        <v>0.31409999999999999</v>
      </c>
      <c r="O45" s="24">
        <f>O57+(P60-P61)+P76</f>
        <v>0.48204999999999959</v>
      </c>
      <c r="P45" s="24">
        <f>P57</f>
        <v>0.27</v>
      </c>
      <c r="Q45" s="24">
        <f>Q57+(R60-R61)+R76</f>
        <v>0.48204999999999959</v>
      </c>
      <c r="R45" s="24">
        <f t="shared" ref="R45" si="37">R57</f>
        <v>0.27</v>
      </c>
      <c r="AS45" s="38" t="str">
        <f>AS44</f>
        <v>B2</v>
      </c>
      <c r="AT45" s="38">
        <f>AT44</f>
        <v>7</v>
      </c>
      <c r="AU45" s="38" t="str">
        <f>AU44</f>
        <v>D19</v>
      </c>
      <c r="BA45" s="14" t="str">
        <f>IF('단면 입력'!U45="","",'단면 입력'!U45)</f>
        <v/>
      </c>
      <c r="BB45" s="16" t="str">
        <f>IF('단면 입력'!V45="","",'단면 입력'!V45)</f>
        <v/>
      </c>
      <c r="BC45" s="16" t="str">
        <f>IF('단면 입력'!W45="","",'단면 입력'!W45)</f>
        <v/>
      </c>
      <c r="BD45" s="16" t="str">
        <f>IF('단면 입력'!X45="","",IF(ISNUMBER('단면 입력'!X45),'단면 입력'!X45*$AV$2,'단면 입력'!X45))</f>
        <v/>
      </c>
      <c r="BE45" s="16" t="str">
        <f>IF('단면 입력'!Y45="","",'단면 입력'!Y45)</f>
        <v/>
      </c>
      <c r="BG45" s="16"/>
      <c r="BH45" s="16"/>
      <c r="BI45" s="16"/>
      <c r="BJ45" s="16"/>
      <c r="BK45" s="16"/>
      <c r="BL45" s="14" t="str">
        <f>IF('횡철근 입력'!V45="","",'횡철근 입력'!V45)</f>
        <v/>
      </c>
      <c r="BM45" s="52" t="str">
        <f>IF('횡철근 입력'!W44="","",'횡철근 입력'!W44)</f>
        <v>H1</v>
      </c>
      <c r="BN45" s="52">
        <f>IF('횡철근 입력'!X44="","",'횡철근 입력'!X44)</f>
        <v>19</v>
      </c>
      <c r="BO45" s="16">
        <f>IF('횡철근 입력'!Y44="","",IF(ISNUMBER('횡철근 입력'!Y44),'횡철근 입력'!Y44*$AV$2,'횡철근 입력'!Y44))</f>
        <v>0.1</v>
      </c>
      <c r="BP45" s="16" t="str">
        <f>IF('횡철근 입력'!Z46="","",'횡철근 입력'!Z46)</f>
        <v/>
      </c>
      <c r="BW45" s="14" t="str">
        <f>IF('종철근 입력'!V45="","",'종철근 입력'!V45)</f>
        <v/>
      </c>
      <c r="BX45" s="16" t="str">
        <f>IF('종철근 입력'!W45="","",'종철근 입력'!W45)</f>
        <v/>
      </c>
      <c r="BY45" s="16" t="str">
        <f>IF('종철근 입력'!X45="","",'종철근 입력'!X45)</f>
        <v/>
      </c>
      <c r="BZ45" s="16" t="str">
        <f>IF('종철근 입력'!Y45="","",IF(ISNUMBER('종철근 입력'!Y45),'종철근 입력'!Y45*$AV$2,'종철근 입력'!Y45))</f>
        <v/>
      </c>
      <c r="CA45" s="16" t="str">
        <f>IF('종철근 입력'!Z45="","",'종철근 입력'!Z45)</f>
        <v/>
      </c>
    </row>
    <row r="46" spans="2:79" x14ac:dyDescent="0.3">
      <c r="I46" s="235"/>
      <c r="K46" s="24">
        <f>K58</f>
        <v>0.27</v>
      </c>
      <c r="L46" s="24">
        <f>L58+(L65-L66)</f>
        <v>0.31409999999999999</v>
      </c>
      <c r="M46" s="24">
        <f t="shared" ref="M46:P46" si="38">M58</f>
        <v>0.27</v>
      </c>
      <c r="N46" s="24">
        <f>N58+(N65-N66)</f>
        <v>0.31409999999999999</v>
      </c>
      <c r="O46" s="24">
        <f>O58+(P65-P66)</f>
        <v>0.36570000000000003</v>
      </c>
      <c r="P46" s="24">
        <f t="shared" si="38"/>
        <v>0.27</v>
      </c>
      <c r="Q46" s="24">
        <f>Q58+(R65-R66)</f>
        <v>0.36570000000000003</v>
      </c>
      <c r="R46" s="24">
        <f t="shared" ref="R46" si="39">R58</f>
        <v>0.27</v>
      </c>
      <c r="AS46" s="24" t="str">
        <f>BM33</f>
        <v>W1</v>
      </c>
      <c r="AT46" s="24">
        <f>INDEX(Sheet1!$A$4:$A$21,MATCH(AU46,Sheet1!$B$4:$B$21,0))</f>
        <v>7</v>
      </c>
      <c r="AU46" s="24" t="str">
        <f>BR33</f>
        <v>D19</v>
      </c>
      <c r="BA46" s="14" t="str">
        <f>IF('단면 입력'!U46="","",'단면 입력'!U46)</f>
        <v/>
      </c>
      <c r="BB46" s="16" t="str">
        <f>IF('단면 입력'!V46="","",'단면 입력'!V46)</f>
        <v/>
      </c>
      <c r="BC46" s="16" t="str">
        <f>IF('단면 입력'!W46="","",'단면 입력'!W46)</f>
        <v/>
      </c>
      <c r="BD46" s="16" t="str">
        <f>IF('단면 입력'!X46="","",IF(ISNUMBER('단면 입력'!X46),'단면 입력'!X46*$AV$2,'단면 입력'!X46))</f>
        <v/>
      </c>
      <c r="BE46" s="16" t="str">
        <f>IF('단면 입력'!Y46="","",'단면 입력'!Y46)</f>
        <v/>
      </c>
      <c r="BG46" s="16"/>
      <c r="BH46" s="16"/>
      <c r="BI46" s="16"/>
      <c r="BJ46" s="16"/>
      <c r="BK46" s="16"/>
      <c r="BL46" s="14" t="str">
        <f>IF('횡철근 입력'!V46="","",'횡철근 입력'!V46)</f>
        <v/>
      </c>
      <c r="BM46" s="52" t="str">
        <f>IF('횡철근 입력'!W45="","",'횡철근 입력'!W45)</f>
        <v>H2</v>
      </c>
      <c r="BN46" s="52">
        <f>IF('횡철근 입력'!X45="","",'횡철근 입력'!X45)</f>
        <v>19</v>
      </c>
      <c r="BO46" s="16">
        <f>IF('횡철근 입력'!Y45="","",IF(ISNUMBER('횡철근 입력'!Y45),'횡철근 입력'!Y45*$AV$2,'횡철근 입력'!Y45))</f>
        <v>0.1</v>
      </c>
      <c r="BP46" s="16" t="str">
        <f>IF('횡철근 입력'!Z47="","",'횡철근 입력'!Z47)</f>
        <v/>
      </c>
      <c r="BW46" s="14" t="str">
        <f>IF('종철근 입력'!V46="","",'종철근 입력'!V46)</f>
        <v/>
      </c>
      <c r="BX46" s="16" t="str">
        <f>IF('종철근 입력'!W46="","",'종철근 입력'!W46)</f>
        <v/>
      </c>
      <c r="BY46" s="16" t="str">
        <f>IF('종철근 입력'!X46="","",'종철근 입력'!X46)</f>
        <v/>
      </c>
      <c r="BZ46" s="16" t="str">
        <f>IF('종철근 입력'!Y46="","",IF(ISNUMBER('종철근 입력'!Y46),'종철근 입력'!Y46*$AV$2,'종철근 입력'!Y46))</f>
        <v/>
      </c>
      <c r="CA46" s="16" t="str">
        <f>IF('종철근 입력'!Z46="","",'종철근 입력'!Z46)</f>
        <v/>
      </c>
    </row>
    <row r="47" spans="2:79" x14ac:dyDescent="0.3">
      <c r="B47" s="7" t="str">
        <f>BG21</f>
        <v>Cal.</v>
      </c>
      <c r="D47" s="7" t="str">
        <f>BR47</f>
        <v>Cal.</v>
      </c>
      <c r="F47" s="7" t="str">
        <f>BR47</f>
        <v>Cal.</v>
      </c>
      <c r="AM47" s="24" t="s">
        <v>118</v>
      </c>
      <c r="AS47" s="24" t="str">
        <f>BM34</f>
        <v>W2</v>
      </c>
      <c r="AT47" s="24">
        <f>INDEX(Sheet1!$A$4:$A$21,MATCH(AU47,Sheet1!$B$4:$B$21,0))</f>
        <v>7</v>
      </c>
      <c r="AU47" s="24" t="str">
        <f>BR34</f>
        <v>D19</v>
      </c>
      <c r="BA47" s="14" t="str">
        <f>IF('단면 입력'!U47="","",'단면 입력'!U47)</f>
        <v/>
      </c>
      <c r="BB47" s="16" t="str">
        <f>IF('단면 입력'!V47="","",'단면 입력'!V47)</f>
        <v/>
      </c>
      <c r="BC47" s="16" t="str">
        <f>IF('단면 입력'!W47="","",'단면 입력'!W47)</f>
        <v/>
      </c>
      <c r="BD47" s="16" t="str">
        <f>IF('단면 입력'!X47="","",IF(ISNUMBER('단면 입력'!X47),'단면 입력'!X47*$AV$2,'단면 입력'!X47))</f>
        <v/>
      </c>
      <c r="BE47" s="16" t="str">
        <f>IF('단면 입력'!Y47="","",'단면 입력'!Y47)</f>
        <v/>
      </c>
      <c r="BG47" s="16"/>
      <c r="BH47" s="16"/>
      <c r="BI47" s="16"/>
      <c r="BJ47" s="16"/>
      <c r="BK47" s="16"/>
      <c r="BL47" s="14" t="str">
        <f>IF('횡철근 입력'!V47="","",'횡철근 입력'!V47)</f>
        <v/>
      </c>
      <c r="BM47" s="52" t="str">
        <f>IF('횡철근 입력'!W46="","",'횡철근 입력'!W46)</f>
        <v/>
      </c>
      <c r="BN47" s="52" t="str">
        <f>IF('횡철근 입력'!X46="","",'횡철근 입력'!X46)</f>
        <v/>
      </c>
      <c r="BO47" s="16" t="str">
        <f>IF('횡철근 입력'!Y46="","",IF(ISNUMBER('횡철근 입력'!Y46),'횡철근 입력'!Y46*$AV$2,'횡철근 입력'!Y46))</f>
        <v/>
      </c>
      <c r="BP47" s="16" t="str">
        <f>IF('횡철근 입력'!Z48="","",'횡철근 입력'!Z48)</f>
        <v/>
      </c>
      <c r="BR47" s="17" t="s">
        <v>94</v>
      </c>
      <c r="BS47" s="17"/>
      <c r="BT47" s="17"/>
      <c r="BW47" s="14" t="str">
        <f>IF('종철근 입력'!V47="","",'종철근 입력'!V47)</f>
        <v/>
      </c>
      <c r="BX47" s="16" t="str">
        <f>IF('종철근 입력'!W47="","",'종철근 입력'!W47)</f>
        <v/>
      </c>
      <c r="BY47" s="16" t="str">
        <f>IF('종철근 입력'!X47="","",'종철근 입력'!X47)</f>
        <v/>
      </c>
      <c r="BZ47" s="16" t="str">
        <f>IF('종철근 입력'!Y47="","",IF(ISNUMBER('종철근 입력'!Y47),'종철근 입력'!Y47*$AV$2,'종철근 입력'!Y47))</f>
        <v/>
      </c>
      <c r="CA47" s="16" t="str">
        <f>IF('종철근 입력'!Z47="","",'종철근 입력'!Z47)</f>
        <v/>
      </c>
    </row>
    <row r="48" spans="2:79" x14ac:dyDescent="0.3">
      <c r="B48" s="7">
        <f>IF(ISNUMBER(BI22),BI22*$AV$3,BH22)</f>
        <v>4300</v>
      </c>
      <c r="D48" s="7">
        <f>IF(ISNUMBER(BT48),BT48*$AV$3,BS48)</f>
        <v>3760</v>
      </c>
      <c r="F48" s="7" t="str">
        <f>$BS$48</f>
        <v>var.</v>
      </c>
      <c r="I48" s="235" t="s">
        <v>113</v>
      </c>
      <c r="J48" s="235"/>
      <c r="K48" s="235"/>
      <c r="L48" s="235"/>
      <c r="M48" s="235"/>
      <c r="N48" s="235"/>
      <c r="O48" s="235"/>
      <c r="P48" s="235"/>
      <c r="Q48" s="235"/>
      <c r="R48" s="235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M48" s="24" t="s">
        <v>119</v>
      </c>
      <c r="AS48" s="24" t="str">
        <f>BM43</f>
        <v>R1</v>
      </c>
      <c r="AT48" s="24">
        <f>INDEX(Sheet1!$A$4:$A$21,MATCH(AU48,Sheet1!$B$4:$B$21,0))</f>
        <v>7</v>
      </c>
      <c r="AU48" s="24" t="str">
        <f>BR43</f>
        <v>D19</v>
      </c>
      <c r="AV48" s="24">
        <f>BO43</f>
        <v>0.3</v>
      </c>
      <c r="BA48" s="14" t="str">
        <f>IF('단면 입력'!U48="","",'단면 입력'!U48)</f>
        <v/>
      </c>
      <c r="BB48" s="16" t="str">
        <f>IF('단면 입력'!V48="","",'단면 입력'!V48)</f>
        <v/>
      </c>
      <c r="BC48" s="16" t="str">
        <f>IF('단면 입력'!W48="","",'단면 입력'!W48)</f>
        <v/>
      </c>
      <c r="BD48" s="16" t="str">
        <f>IF('단면 입력'!X48="","",IF(ISNUMBER('단면 입력'!X48),'단면 입력'!X48*$AV$2,'단면 입력'!X48))</f>
        <v/>
      </c>
      <c r="BE48" s="16" t="str">
        <f>IF('단면 입력'!Y48="","",'단면 입력'!Y48)</f>
        <v/>
      </c>
      <c r="BG48" s="16"/>
      <c r="BH48" s="16"/>
      <c r="BI48" s="16"/>
      <c r="BJ48" s="16"/>
      <c r="BK48" s="16"/>
      <c r="BL48" s="14" t="str">
        <f>IF('횡철근 입력'!V48="","",'횡철근 입력'!V48)</f>
        <v/>
      </c>
      <c r="BM48" s="52" t="str">
        <f>IF('횡철근 입력'!W47="","",'횡철근 입력'!W47)</f>
        <v/>
      </c>
      <c r="BN48" s="52" t="str">
        <f>IF('횡철근 입력'!X47="","",'횡철근 입력'!X47)</f>
        <v/>
      </c>
      <c r="BO48" s="16" t="str">
        <f>IF('횡철근 입력'!Y47="","",IF(ISNUMBER('횡철근 입력'!Y47),'횡철근 입력'!Y47*$AV$2,'횡철근 입력'!Y47))</f>
        <v/>
      </c>
      <c r="BP48" s="16" t="str">
        <f>IF('횡철근 입력'!Z49="","",'횡철근 입력'!Z49)</f>
        <v/>
      </c>
      <c r="BR48" s="17"/>
      <c r="BS48" s="17" t="s">
        <v>154</v>
      </c>
      <c r="BT48" s="17">
        <f>BI22-2*BO19-2*BO5</f>
        <v>3.76</v>
      </c>
      <c r="BW48" s="14" t="str">
        <f>IF('종철근 입력'!V48="","",'종철근 입력'!V48)</f>
        <v/>
      </c>
      <c r="BX48" s="16" t="str">
        <f>IF('종철근 입력'!W48="","",'종철근 입력'!W48)</f>
        <v/>
      </c>
      <c r="BY48" s="16" t="str">
        <f>IF('종철근 입력'!X48="","",'종철근 입력'!X48)</f>
        <v/>
      </c>
      <c r="BZ48" s="16" t="str">
        <f>IF('종철근 입력'!Y48="","",IF(ISNUMBER('종철근 입력'!Y48),'종철근 입력'!Y48*$AV$2,'종철근 입력'!Y48))</f>
        <v/>
      </c>
      <c r="CA48" s="16" t="str">
        <f>IF('종철근 입력'!Z48="","",'종철근 입력'!Z48)</f>
        <v/>
      </c>
    </row>
    <row r="49" spans="2:79" x14ac:dyDescent="0.3">
      <c r="B49" s="7">
        <f>IF(ISNUMBER(BI23),BI23*$AV$3,BH23)</f>
        <v>4350</v>
      </c>
      <c r="D49" s="7">
        <f>IF(ISNUMBER(BT49),BT49*$AV$3,BS49)</f>
        <v>3760</v>
      </c>
      <c r="F49" s="7" t="str">
        <f>$BS$48</f>
        <v>var.</v>
      </c>
      <c r="J49" s="37"/>
      <c r="K49" s="37">
        <f>INDEX(Sheet1!$J$4:$J$21,Sheet3!K40+1)</f>
        <v>6.3499999999999997E-3</v>
      </c>
      <c r="L49" s="37">
        <f>INDEX(Sheet1!$J$4:$J$21,Sheet3!L40+1)</f>
        <v>6.3499999999999997E-3</v>
      </c>
      <c r="M49" s="37">
        <f>INDEX(Sheet1!$J$4:$J$21,Sheet3!M40+1)</f>
        <v>6.3499999999999997E-3</v>
      </c>
      <c r="N49" s="37">
        <f>INDEX(Sheet1!$J$4:$J$21,Sheet3!N40+1)</f>
        <v>6.3499999999999997E-3</v>
      </c>
      <c r="O49" s="37">
        <f>INDEX(Sheet1!$J$4:$J$21,Sheet3!O40+1)</f>
        <v>6.3499999999999997E-3</v>
      </c>
      <c r="P49" s="37">
        <f>INDEX(Sheet1!$J$4:$J$21,Sheet3!P40+1)</f>
        <v>6.3499999999999997E-3</v>
      </c>
      <c r="Q49" s="37">
        <f>INDEX(Sheet1!$J$4:$J$21,Sheet3!Q40+1)</f>
        <v>6.3499999999999997E-3</v>
      </c>
      <c r="R49" s="37">
        <f>INDEX(Sheet1!$J$4:$J$21,Sheet3!R40+1)</f>
        <v>6.3499999999999997E-3</v>
      </c>
      <c r="AF49" s="24"/>
      <c r="AM49" s="24" t="s">
        <v>114</v>
      </c>
      <c r="AN49" s="24" t="s">
        <v>116</v>
      </c>
      <c r="AP49" s="24">
        <f>((BD13*BD18)+(BD16*BD19)+(BD18*BD19))/(BD18+BD19)</f>
        <v>0.52500000000000002</v>
      </c>
      <c r="AS49" s="38" t="str">
        <f>AS48</f>
        <v>R1</v>
      </c>
      <c r="AT49" s="38">
        <f>AT48</f>
        <v>7</v>
      </c>
      <c r="AU49" s="38" t="str">
        <f>AU48</f>
        <v>D19</v>
      </c>
      <c r="BA49" s="14" t="str">
        <f>IF('단면 입력'!U49="","",'단면 입력'!U49)</f>
        <v/>
      </c>
      <c r="BB49" s="16" t="str">
        <f>IF('단면 입력'!V49="","",'단면 입력'!V49)</f>
        <v/>
      </c>
      <c r="BC49" s="16" t="str">
        <f>IF('단면 입력'!W49="","",'단면 입력'!W49)</f>
        <v/>
      </c>
      <c r="BD49" s="16" t="str">
        <f>IF('단면 입력'!X49="","",IF(ISNUMBER('단면 입력'!X49),'단면 입력'!X49*$AV$2,'단면 입력'!X49))</f>
        <v/>
      </c>
      <c r="BE49" s="16" t="str">
        <f>IF('단면 입력'!Y49="","",'단면 입력'!Y49)</f>
        <v/>
      </c>
      <c r="BG49" s="16"/>
      <c r="BH49" s="16"/>
      <c r="BI49" s="16"/>
      <c r="BJ49" s="16"/>
      <c r="BK49" s="16"/>
      <c r="BL49" s="14" t="str">
        <f>IF('횡철근 입력'!V49="","",'횡철근 입력'!V49)</f>
        <v/>
      </c>
      <c r="BM49" s="52" t="str">
        <f>IF('횡철근 입력'!W48="","",'횡철근 입력'!W48)</f>
        <v/>
      </c>
      <c r="BN49" s="52" t="str">
        <f>IF('횡철근 입력'!X48="","",'횡철근 입력'!X48)</f>
        <v/>
      </c>
      <c r="BO49" s="16" t="str">
        <f>IF('횡철근 입력'!Y48="","",IF(ISNUMBER('횡철근 입력'!Y48),'횡철근 입력'!Y48*$AV$2,'횡철근 입력'!Y48))</f>
        <v/>
      </c>
      <c r="BP49" s="16" t="str">
        <f>IF('횡철근 입력'!Z50="","",'횡철근 입력'!Z50)</f>
        <v/>
      </c>
      <c r="BS49" s="17" t="s">
        <v>154</v>
      </c>
      <c r="BT49" s="17">
        <f>BI22-2*BO20-2*BO5</f>
        <v>3.76</v>
      </c>
      <c r="BW49" s="14" t="str">
        <f>IF('종철근 입력'!V49="","",'종철근 입력'!V49)</f>
        <v/>
      </c>
      <c r="BX49" s="16" t="str">
        <f>IF('종철근 입력'!W49="","",'종철근 입력'!W49)</f>
        <v/>
      </c>
      <c r="BY49" s="16" t="str">
        <f>IF('종철근 입력'!X49="","",'종철근 입력'!X49)</f>
        <v/>
      </c>
      <c r="BZ49" s="16" t="str">
        <f>IF('종철근 입력'!Y49="","",IF(ISNUMBER('종철근 입력'!Y49),'종철근 입력'!Y49*$AV$2,'종철근 입력'!Y49))</f>
        <v/>
      </c>
      <c r="CA49" s="16" t="str">
        <f>IF('종철근 입력'!Z49="","",'종철근 입력'!Z49)</f>
        <v/>
      </c>
    </row>
    <row r="50" spans="2:79" x14ac:dyDescent="0.3">
      <c r="F50" s="7" t="str">
        <f>$BS$48</f>
        <v>var.</v>
      </c>
      <c r="J50" s="235"/>
      <c r="L50" s="26">
        <v>0</v>
      </c>
      <c r="N50" s="26">
        <v>0</v>
      </c>
      <c r="P50" s="26">
        <v>0</v>
      </c>
      <c r="R50" s="26">
        <v>0</v>
      </c>
      <c r="AF50" s="24"/>
      <c r="AG50" s="26"/>
      <c r="AM50" s="24" t="s">
        <v>115</v>
      </c>
      <c r="AN50" s="24" t="s">
        <v>117</v>
      </c>
      <c r="AP50" s="24">
        <f>SQRT((AP49^2)+(AP49^2))</f>
        <v>0.74246212024587488</v>
      </c>
      <c r="AS50" s="24" t="str">
        <f>BM44</f>
        <v>R2</v>
      </c>
      <c r="AT50" s="24">
        <f>INDEX(Sheet1!$A$4:$A$21,MATCH(AU50,Sheet1!$B$4:$B$21,0))</f>
        <v>8</v>
      </c>
      <c r="AU50" s="24" t="str">
        <f>BR44</f>
        <v>D22</v>
      </c>
      <c r="AV50" s="24">
        <f>BO44</f>
        <v>0.3</v>
      </c>
      <c r="BA50" s="14" t="str">
        <f>IF('단면 입력'!U50="","",'단면 입력'!U50)</f>
        <v/>
      </c>
      <c r="BB50" s="16" t="str">
        <f>IF('단면 입력'!V50="","",'단면 입력'!V50)</f>
        <v/>
      </c>
      <c r="BC50" s="16" t="str">
        <f>IF('단면 입력'!W50="","",'단면 입력'!W50)</f>
        <v/>
      </c>
      <c r="BD50" s="16" t="str">
        <f>IF('단면 입력'!X50="","",IF(ISNUMBER('단면 입력'!X50),'단면 입력'!X50*$AV$2,'단면 입력'!X50))</f>
        <v/>
      </c>
      <c r="BE50" s="16" t="str">
        <f>IF('단면 입력'!Y50="","",'단면 입력'!Y50)</f>
        <v/>
      </c>
      <c r="BG50" s="16"/>
      <c r="BH50" s="16"/>
      <c r="BI50" s="16"/>
      <c r="BJ50" s="16"/>
      <c r="BK50" s="16"/>
      <c r="BL50" s="14" t="str">
        <f>IF('횡철근 입력'!V50="","",'횡철근 입력'!V50)</f>
        <v/>
      </c>
      <c r="BM50" s="52" t="str">
        <f>IF('횡철근 입력'!W49="","",'횡철근 입력'!W49)</f>
        <v/>
      </c>
      <c r="BN50" s="52" t="str">
        <f>IF('횡철근 입력'!X49="","",'횡철근 입력'!X49)</f>
        <v/>
      </c>
      <c r="BO50" s="16" t="str">
        <f>IF('횡철근 입력'!Y49="","",IF(ISNUMBER('횡철근 입력'!Y49),'횡철근 입력'!Y49*$AV$2,'횡철근 입력'!Y49))</f>
        <v/>
      </c>
      <c r="BP50" s="16" t="str">
        <f>IF('횡철근 입력'!Z51="","",'횡철근 입력'!Z51)</f>
        <v/>
      </c>
      <c r="BW50" s="14" t="str">
        <f>IF('종철근 입력'!V50="","",'종철근 입력'!V50)</f>
        <v/>
      </c>
      <c r="BX50" s="16" t="str">
        <f>IF('종철근 입력'!W50="","",'종철근 입력'!W50)</f>
        <v/>
      </c>
      <c r="BY50" s="16" t="str">
        <f>IF('종철근 입력'!X50="","",'종철근 입력'!X50)</f>
        <v/>
      </c>
      <c r="BZ50" s="16" t="str">
        <f>IF('종철근 입력'!Y50="","",IF(ISNUMBER('종철근 입력'!Y50),'종철근 입력'!Y50*$AV$2,'종철근 입력'!Y50))</f>
        <v/>
      </c>
      <c r="CA50" s="16" t="str">
        <f>IF('종철근 입력'!Z50="","",'종철근 입력'!Z50)</f>
        <v/>
      </c>
    </row>
    <row r="51" spans="2:79" x14ac:dyDescent="0.3">
      <c r="J51" s="235"/>
      <c r="K51" s="19" t="str">
        <f>$AS$40</f>
        <v>T1</v>
      </c>
      <c r="L51" s="56" t="str">
        <f>$M$2</f>
        <v>T2</v>
      </c>
      <c r="M51" s="57" t="str">
        <f>$AS$44</f>
        <v>B2</v>
      </c>
      <c r="N51" s="57" t="str">
        <f>$N$2</f>
        <v>B1</v>
      </c>
      <c r="O51" s="57" t="str">
        <f>$Q$2</f>
        <v>W1</v>
      </c>
      <c r="P51" s="57" t="str">
        <f>$AS$44</f>
        <v>B2</v>
      </c>
      <c r="Q51" s="57" t="str">
        <f>$R$2</f>
        <v>W2</v>
      </c>
      <c r="R51" s="57" t="str">
        <f>$AS$44</f>
        <v>B2</v>
      </c>
      <c r="AF51" s="24"/>
      <c r="AM51" s="28" t="s">
        <v>121</v>
      </c>
      <c r="AN51" s="24" t="s">
        <v>122</v>
      </c>
      <c r="AP51" s="16">
        <f>AP50*0.4</f>
        <v>0.29698484809834996</v>
      </c>
      <c r="AS51" s="38" t="str">
        <f>AS50</f>
        <v>R2</v>
      </c>
      <c r="AT51" s="38">
        <f>AT50</f>
        <v>8</v>
      </c>
      <c r="AU51" s="38" t="str">
        <f>AU50</f>
        <v>D22</v>
      </c>
      <c r="BA51" s="14" t="str">
        <f>IF('단면 입력'!U51="","",'단면 입력'!U51)</f>
        <v/>
      </c>
      <c r="BB51" s="16" t="str">
        <f>IF('단면 입력'!V51="","",'단면 입력'!V51)</f>
        <v/>
      </c>
      <c r="BC51" s="16" t="str">
        <f>IF('단면 입력'!W51="","",'단면 입력'!W51)</f>
        <v/>
      </c>
      <c r="BD51" s="16" t="str">
        <f>IF('단면 입력'!X51="","",IF(ISNUMBER('단면 입력'!X51),'단면 입력'!X51*$AV$2,'단면 입력'!X51))</f>
        <v/>
      </c>
      <c r="BE51" s="16" t="str">
        <f>IF('단면 입력'!Y51="","",'단면 입력'!Y51)</f>
        <v/>
      </c>
      <c r="BG51" s="16"/>
      <c r="BH51" s="16"/>
      <c r="BI51" s="16"/>
      <c r="BJ51" s="16"/>
      <c r="BK51" s="16"/>
      <c r="BL51" s="14" t="str">
        <f>IF('횡철근 입력'!V51="","",'횡철근 입력'!V51)</f>
        <v/>
      </c>
      <c r="BM51" s="52" t="str">
        <f>IF('횡철근 입력'!W50="","",'횡철근 입력'!W50)</f>
        <v/>
      </c>
      <c r="BN51" s="52" t="str">
        <f>IF('횡철근 입력'!X50="","",'횡철근 입력'!X50)</f>
        <v/>
      </c>
      <c r="BO51" s="16" t="str">
        <f>IF('횡철근 입력'!Y50="","",IF(ISNUMBER('횡철근 입력'!Y50),'횡철근 입력'!Y50*$AV$2,'횡철근 입력'!Y50))</f>
        <v/>
      </c>
      <c r="BP51" s="16" t="str">
        <f>IF('횡철근 입력'!Z52="","",'횡철근 입력'!Z52)</f>
        <v/>
      </c>
      <c r="BW51" s="14" t="str">
        <f>IF('종철근 입력'!V51="","",'종철근 입력'!V51)</f>
        <v/>
      </c>
      <c r="BX51" s="16" t="str">
        <f>IF('종철근 입력'!W51="","",'종철근 입력'!W51)</f>
        <v/>
      </c>
      <c r="BY51" s="16" t="str">
        <f>IF('종철근 입력'!X51="","",'종철근 입력'!X51)</f>
        <v/>
      </c>
      <c r="BZ51" s="16" t="str">
        <f>IF('종철근 입력'!Y51="","",IF(ISNUMBER('종철근 입력'!Y51),'종철근 입력'!Y51*$AV$2,'종철근 입력'!Y51))</f>
        <v/>
      </c>
      <c r="CA51" s="16" t="str">
        <f>IF('종철근 입력'!Z51="","",'종철근 입력'!Z51)</f>
        <v/>
      </c>
    </row>
    <row r="52" spans="2:79" x14ac:dyDescent="0.3">
      <c r="J52" s="235"/>
      <c r="L52" s="26">
        <v>0</v>
      </c>
      <c r="N52" s="26">
        <v>0</v>
      </c>
      <c r="P52" s="26">
        <v>0</v>
      </c>
      <c r="R52" s="26">
        <v>0</v>
      </c>
      <c r="AF52" s="24"/>
      <c r="AS52" s="24" t="str">
        <f t="shared" ref="AS52:AS57" si="40">BM71</f>
        <v>T3</v>
      </c>
      <c r="AT52" s="24">
        <f>INDEX(Sheet1!$A$4:$A$21,MATCH(AU52,Sheet1!$B$4:$B$21,0))</f>
        <v>5</v>
      </c>
      <c r="AU52" s="24" t="str">
        <f t="shared" ref="AU52:AU57" si="41">BR71</f>
        <v>D13</v>
      </c>
      <c r="AV52" s="24" t="str">
        <f>BO101</f>
        <v/>
      </c>
      <c r="BA52" s="14" t="str">
        <f>IF('단면 입력'!U52="","",'단면 입력'!U52)</f>
        <v/>
      </c>
      <c r="BB52" s="16" t="str">
        <f>IF('단면 입력'!V52="","",'단면 입력'!V52)</f>
        <v/>
      </c>
      <c r="BC52" s="16" t="str">
        <f>IF('단면 입력'!W52="","",'단면 입력'!W52)</f>
        <v/>
      </c>
      <c r="BD52" s="16" t="str">
        <f>IF('단면 입력'!X52="","",IF(ISNUMBER('단면 입력'!X52),'단면 입력'!X52*$AV$2,'단면 입력'!X52))</f>
        <v/>
      </c>
      <c r="BE52" s="16" t="str">
        <f>IF('단면 입력'!Y52="","",'단면 입력'!Y52)</f>
        <v/>
      </c>
      <c r="BG52" s="16"/>
      <c r="BH52" s="16"/>
      <c r="BI52" s="16"/>
      <c r="BJ52" s="16"/>
      <c r="BK52" s="16"/>
      <c r="BL52" s="14" t="str">
        <f>IF('횡철근 입력'!V52="","",'횡철근 입력'!V52)</f>
        <v/>
      </c>
      <c r="BM52" s="52" t="str">
        <f>IF('횡철근 입력'!W51="","",'횡철근 입력'!W51)</f>
        <v/>
      </c>
      <c r="BN52" s="52" t="str">
        <f>IF('횡철근 입력'!X51="","",'횡철근 입력'!X51)</f>
        <v/>
      </c>
      <c r="BO52" s="16" t="str">
        <f>IF('횡철근 입력'!Y51="","",IF(ISNUMBER('횡철근 입력'!Y51),'횡철근 입력'!Y51*$AV$2,'횡철근 입력'!Y51))</f>
        <v/>
      </c>
      <c r="BP52" s="16" t="str">
        <f>IF('횡철근 입력'!Z53="","",'횡철근 입력'!Z53)</f>
        <v/>
      </c>
      <c r="BW52" s="14" t="str">
        <f>IF('종철근 입력'!V52="","",'종철근 입력'!V52)</f>
        <v/>
      </c>
      <c r="BX52" s="16" t="str">
        <f>IF('종철근 입력'!W52="","",'종철근 입력'!W52)</f>
        <v/>
      </c>
      <c r="BY52" s="16" t="str">
        <f>IF('종철근 입력'!X52="","",'종철근 입력'!X52)</f>
        <v/>
      </c>
      <c r="BZ52" s="16" t="str">
        <f>IF('종철근 입력'!Y52="","",IF(ISNUMBER('종철근 입력'!Y52),'종철근 입력'!Y52*$AV$2,'종철근 입력'!Y52))</f>
        <v/>
      </c>
      <c r="CA52" s="16" t="str">
        <f>IF('종철근 입력'!Z52="","",'종철근 입력'!Z52)</f>
        <v/>
      </c>
    </row>
    <row r="53" spans="2:79" x14ac:dyDescent="0.3">
      <c r="J53" s="235"/>
      <c r="K53" s="24" t="str">
        <f>IF(K50="","",_xlfn.CONCAT(K50,","))</f>
        <v/>
      </c>
      <c r="L53" s="24" t="str">
        <f t="shared" ref="L53:N55" si="42">IF(L50="","",_xlfn.CONCAT(L50,","))</f>
        <v>0,</v>
      </c>
      <c r="M53" s="24" t="str">
        <f t="shared" si="42"/>
        <v/>
      </c>
      <c r="N53" s="24" t="str">
        <f t="shared" si="42"/>
        <v>0,</v>
      </c>
      <c r="O53" s="24" t="str">
        <f>IF(P50="","",_xlfn.CONCAT(P50,","))</f>
        <v>0,</v>
      </c>
      <c r="P53" s="24"/>
      <c r="Q53" s="24" t="str">
        <f>IF(R50="","",_xlfn.CONCAT(R50,","))</f>
        <v>0,</v>
      </c>
      <c r="R53" s="24"/>
      <c r="AF53" s="24"/>
      <c r="AM53" s="28" t="s">
        <v>120</v>
      </c>
      <c r="AS53" s="24" t="str">
        <f t="shared" si="40"/>
        <v>T4</v>
      </c>
      <c r="AT53" s="24">
        <f>INDEX(Sheet1!$A$4:$A$21,MATCH(AU53,Sheet1!$B$4:$B$21,0))</f>
        <v>5</v>
      </c>
      <c r="AU53" s="24" t="str">
        <f t="shared" si="41"/>
        <v>D13</v>
      </c>
      <c r="AV53" s="24" t="str">
        <f>BO102</f>
        <v/>
      </c>
      <c r="BA53" s="14" t="str">
        <f>IF('단면 입력'!U53="","",'단면 입력'!U53)</f>
        <v/>
      </c>
      <c r="BB53" s="16" t="str">
        <f>IF('단면 입력'!V53="","",'단면 입력'!V53)</f>
        <v/>
      </c>
      <c r="BC53" s="16" t="str">
        <f>IF('단면 입력'!W53="","",'단면 입력'!W53)</f>
        <v/>
      </c>
      <c r="BD53" s="16" t="str">
        <f>IF('단면 입력'!X53="","",IF(ISNUMBER('단면 입력'!X53),'단면 입력'!X53*$AV$2,'단면 입력'!X53))</f>
        <v/>
      </c>
      <c r="BE53" s="16" t="str">
        <f>IF('단면 입력'!Y53="","",'단면 입력'!Y53)</f>
        <v/>
      </c>
      <c r="BG53" s="16"/>
      <c r="BH53" s="16"/>
      <c r="BI53" s="16"/>
      <c r="BJ53" s="16"/>
      <c r="BK53" s="16"/>
      <c r="BL53" s="14" t="str">
        <f>IF('횡철근 입력'!V53="","",'횡철근 입력'!V53)</f>
        <v/>
      </c>
      <c r="BM53" s="52" t="str">
        <f>IF('횡철근 입력'!W52="","",'횡철근 입력'!W52)</f>
        <v/>
      </c>
      <c r="BN53" s="52" t="str">
        <f>IF('횡철근 입력'!X52="","",'횡철근 입력'!X52)</f>
        <v/>
      </c>
      <c r="BO53" s="16" t="str">
        <f>IF('횡철근 입력'!Y52="","",IF(ISNUMBER('횡철근 입력'!Y52),'횡철근 입력'!Y52*$AV$2,'횡철근 입력'!Y52))</f>
        <v/>
      </c>
      <c r="BP53" s="16" t="str">
        <f>IF('횡철근 입력'!Z54="","",'횡철근 입력'!Z54)</f>
        <v/>
      </c>
      <c r="BW53" s="14" t="str">
        <f>IF('종철근 입력'!V53="","",'종철근 입력'!V53)</f>
        <v/>
      </c>
      <c r="BX53" s="16" t="str">
        <f>IF('종철근 입력'!W53="","",'종철근 입력'!W53)</f>
        <v/>
      </c>
      <c r="BY53" s="16" t="str">
        <f>IF('종철근 입력'!X53="","",'종철근 입력'!X53)</f>
        <v/>
      </c>
      <c r="BZ53" s="16" t="str">
        <f>IF('종철근 입력'!Y53="","",IF(ISNUMBER('종철근 입력'!Y53),'종철근 입력'!Y53*$AV$2,'종철근 입력'!Y53))</f>
        <v/>
      </c>
      <c r="CA53" s="16" t="str">
        <f>IF('종철근 입력'!Z53="","",'종철근 입력'!Z53)</f>
        <v/>
      </c>
    </row>
    <row r="54" spans="2:79" x14ac:dyDescent="0.3">
      <c r="J54" s="235"/>
      <c r="K54" s="24" t="str">
        <f>_xlfn.CONCAT((INDEX($K$19:$AF$19,1,MATCH(K51,$K$2:$AF$2,0))+K49+$BO$5),",")</f>
        <v>0.0859,</v>
      </c>
      <c r="L54" s="24" t="str">
        <f>_xlfn.CONCAT((INDEX($K$19:$AF$19,1,MATCH(L51,$K$2:$AF$2,0))+L49+$BO$6),",")</f>
        <v>0.0859,</v>
      </c>
      <c r="M54" s="24" t="str">
        <f>_xlfn.CONCAT((INDEX($K$19:$AF$19,1,MATCH(M51,$K$2:$AF$2,0))+M49+$BO$5),",")</f>
        <v>0.0859,</v>
      </c>
      <c r="N54" s="24" t="str">
        <f>_xlfn.CONCAT((INDEX($K$19:$AF$19,1,MATCH(N51,$K$2:$AF$2,0))+N49+$BO$6),",")</f>
        <v>0.0843,</v>
      </c>
      <c r="O54" s="24" t="str">
        <f>_xlfn.CONCAT((INDEX($K$19:$AF$19,1,MATCH(O51,$K$2:$AF$2,0))+P49+$BO$6),",")</f>
        <v>0.0859,</v>
      </c>
      <c r="P54" s="24" t="str">
        <f>_xlfn.CONCAT((INDEX($K$19:$AF$19,1,MATCH(P51,$K$2:$AF$2,0))+O49+$BO$5),",")</f>
        <v>0.0859,</v>
      </c>
      <c r="Q54" s="24" t="str">
        <f>_xlfn.CONCAT((INDEX($K$19:$AF$19,1,MATCH(Q51,$K$2:$AF$2,0))+R49+$BO$6),",")</f>
        <v>0.0859,</v>
      </c>
      <c r="R54" s="24" t="str">
        <f>_xlfn.CONCAT((INDEX($K$19:$AF$19,1,MATCH(R51,$K$2:$AF$2,0))+Q49+$BO$5),",")</f>
        <v>0.0859,</v>
      </c>
      <c r="AM54" s="28" t="s">
        <v>137</v>
      </c>
      <c r="AN54" s="24" t="s">
        <v>136</v>
      </c>
      <c r="AP54" s="16">
        <f>SQRT((BD15+BD16)^2/2)</f>
        <v>0.60104076400856543</v>
      </c>
      <c r="AS54" s="24" t="str">
        <f t="shared" si="40"/>
        <v>T5</v>
      </c>
      <c r="AT54" s="24">
        <f>INDEX(Sheet1!$A$4:$A$21,MATCH(AU54,Sheet1!$B$4:$B$21,0))</f>
        <v>6</v>
      </c>
      <c r="AU54" s="24" t="str">
        <f t="shared" si="41"/>
        <v>D16</v>
      </c>
      <c r="AV54" s="24" t="str">
        <f>BO103</f>
        <v/>
      </c>
      <c r="BA54" s="14" t="str">
        <f>IF('단면 입력'!U54="","",'단면 입력'!U54)</f>
        <v/>
      </c>
      <c r="BB54" s="16" t="str">
        <f>IF('단면 입력'!V54="","",'단면 입력'!V54)</f>
        <v/>
      </c>
      <c r="BC54" s="16" t="str">
        <f>IF('단면 입력'!W54="","",'단면 입력'!W54)</f>
        <v/>
      </c>
      <c r="BD54" s="16" t="str">
        <f>IF('단면 입력'!X54="","",IF(ISNUMBER('단면 입력'!X54),'단면 입력'!X54*$AV$2,'단면 입력'!X54))</f>
        <v/>
      </c>
      <c r="BE54" s="16" t="str">
        <f>IF('단면 입력'!Y54="","",'단면 입력'!Y54)</f>
        <v/>
      </c>
      <c r="BG54" s="16"/>
      <c r="BH54" s="16"/>
      <c r="BI54" s="16"/>
      <c r="BJ54" s="16"/>
      <c r="BK54" s="16"/>
      <c r="BL54" s="14" t="str">
        <f>IF('횡철근 입력'!V54="","",'횡철근 입력'!V54)</f>
        <v/>
      </c>
      <c r="BM54" s="52" t="str">
        <f>IF('횡철근 입력'!W53="","",'횡철근 입력'!W53)</f>
        <v/>
      </c>
      <c r="BN54" s="52" t="str">
        <f>IF('횡철근 입력'!X53="","",'횡철근 입력'!X53)</f>
        <v/>
      </c>
      <c r="BO54" s="16" t="str">
        <f>IF('횡철근 입력'!Y53="","",IF(ISNUMBER('횡철근 입력'!Y53),'횡철근 입력'!Y53*$AV$2,'횡철근 입력'!Y53))</f>
        <v/>
      </c>
      <c r="BP54" s="16" t="str">
        <f>IF('횡철근 입력'!Z55="","",'횡철근 입력'!Z55)</f>
        <v/>
      </c>
      <c r="BW54" s="14" t="str">
        <f>IF('종철근 입력'!V54="","",'종철근 입력'!V54)</f>
        <v/>
      </c>
      <c r="BX54" s="16" t="str">
        <f>IF('종철근 입력'!W54="","",'종철근 입력'!W54)</f>
        <v/>
      </c>
      <c r="BY54" s="16" t="str">
        <f>IF('종철근 입력'!X54="","",'종철근 입력'!X54)</f>
        <v/>
      </c>
      <c r="BZ54" s="16" t="str">
        <f>IF('종철근 입력'!Y54="","",IF(ISNUMBER('종철근 입력'!Y54),'종철근 입력'!Y54*$AV$2,'종철근 입력'!Y54))</f>
        <v/>
      </c>
      <c r="CA54" s="16" t="str">
        <f>IF('종철근 입력'!Z54="","",'종철근 입력'!Z54)</f>
        <v/>
      </c>
    </row>
    <row r="55" spans="2:79" x14ac:dyDescent="0.3">
      <c r="J55" s="235"/>
      <c r="K55" s="24" t="str">
        <f>IF(K52="","",_xlfn.CONCAT(K52,","))</f>
        <v/>
      </c>
      <c r="L55" s="24" t="str">
        <f t="shared" si="42"/>
        <v>0,</v>
      </c>
      <c r="M55" s="24" t="str">
        <f t="shared" si="42"/>
        <v/>
      </c>
      <c r="N55" s="24" t="str">
        <f t="shared" si="42"/>
        <v>0,</v>
      </c>
      <c r="O55" s="24" t="str">
        <f>IF(R50="","",_xlfn.CONCAT(R50,","))</f>
        <v>0,</v>
      </c>
      <c r="P55" s="24"/>
      <c r="Q55" s="24" t="str">
        <f>IF(R50="","",_xlfn.CONCAT(R50,","))</f>
        <v>0,</v>
      </c>
      <c r="R55" s="24"/>
      <c r="AF55" s="24"/>
      <c r="AM55" s="28" t="s">
        <v>121</v>
      </c>
      <c r="AN55" s="24" t="s">
        <v>122</v>
      </c>
      <c r="AP55" s="16">
        <f>AP54*0.4</f>
        <v>0.24041630560342619</v>
      </c>
      <c r="AS55" s="24" t="str">
        <f t="shared" si="40"/>
        <v>B3</v>
      </c>
      <c r="AT55" s="24">
        <f>INDEX(Sheet1!$A$4:$A$21,MATCH(AU55,Sheet1!$B$4:$B$21,0))</f>
        <v>6</v>
      </c>
      <c r="AU55" s="24" t="str">
        <f t="shared" si="41"/>
        <v>D16</v>
      </c>
      <c r="AV55" s="24" t="str">
        <f>BO104</f>
        <v/>
      </c>
      <c r="BA55" s="14" t="str">
        <f>IF('단면 입력'!U52="","",'단면 입력'!U52)</f>
        <v/>
      </c>
      <c r="BB55" s="16" t="str">
        <f>IF('단면 입력'!V52="","",'단면 입력'!V52)</f>
        <v/>
      </c>
      <c r="BC55" s="16" t="str">
        <f>IF('단면 입력'!W52="","",'단면 입력'!W52)</f>
        <v/>
      </c>
      <c r="BD55" s="16" t="str">
        <f>IF('단면 입력'!X52="","",IF(ISNUMBER('단면 입력'!X52),'단면 입력'!X52*$AV$2,'단면 입력'!X52))</f>
        <v/>
      </c>
      <c r="BE55" s="16" t="str">
        <f>IF('단면 입력'!Y52="","",'단면 입력'!Y52)</f>
        <v/>
      </c>
      <c r="BG55" s="16"/>
      <c r="BH55" s="16"/>
      <c r="BI55" s="16"/>
      <c r="BJ55" s="16"/>
      <c r="BK55" s="16"/>
      <c r="BL55" s="14" t="str">
        <f>IF('횡철근 입력'!V55="","",'횡철근 입력'!V55)</f>
        <v/>
      </c>
      <c r="BM55" s="52" t="str">
        <f>IF('횡철근 입력'!W54="","",'횡철근 입력'!W54)</f>
        <v/>
      </c>
      <c r="BN55" s="52" t="str">
        <f>IF('횡철근 입력'!X54="","",'횡철근 입력'!X54)</f>
        <v/>
      </c>
      <c r="BO55" s="16" t="str">
        <f>IF('횡철근 입력'!Y54="","",IF(ISNUMBER('횡철근 입력'!Y54),'횡철근 입력'!Y54*$AV$2,'횡철근 입력'!Y54))</f>
        <v/>
      </c>
      <c r="BP55" s="16" t="str">
        <f>IF('횡철근 입력'!Z56="","",'횡철근 입력'!Z56)</f>
        <v/>
      </c>
      <c r="BW55" s="14" t="str">
        <f>IF('종철근 입력'!V55="","",'종철근 입력'!V55)</f>
        <v/>
      </c>
      <c r="BX55" s="16" t="str">
        <f>IF('종철근 입력'!W55="","",'종철근 입력'!W55)</f>
        <v/>
      </c>
      <c r="BY55" s="16" t="str">
        <f>IF('종철근 입력'!X55="","",'종철근 입력'!X55)</f>
        <v/>
      </c>
      <c r="BZ55" s="16" t="str">
        <f>IF('종철근 입력'!Y55="","",IF(ISNUMBER('종철근 입력'!Y55),'종철근 입력'!Y55*$AV$2,'종철근 입력'!Y55))</f>
        <v/>
      </c>
      <c r="CA55" s="16" t="str">
        <f>IF('종철근 입력'!Z55="","",'종철근 입력'!Z55)</f>
        <v/>
      </c>
    </row>
    <row r="56" spans="2:79" x14ac:dyDescent="0.3">
      <c r="J56" s="55"/>
      <c r="K56" s="24" t="s">
        <v>159</v>
      </c>
      <c r="AF56" s="24"/>
      <c r="AS56" s="24" t="str">
        <f t="shared" si="40"/>
        <v>B4</v>
      </c>
      <c r="AT56" s="24">
        <f>INDEX(Sheet1!$A$4:$A$21,MATCH(AU56,Sheet1!$B$4:$B$21,0))</f>
        <v>5</v>
      </c>
      <c r="AU56" s="24" t="str">
        <f t="shared" si="41"/>
        <v>D13</v>
      </c>
      <c r="BA56" s="14" t="str">
        <f>IF('단면 입력'!U53="","",'단면 입력'!U53)</f>
        <v/>
      </c>
      <c r="BB56" s="16" t="str">
        <f>IF('단면 입력'!V53="","",'단면 입력'!V53)</f>
        <v/>
      </c>
      <c r="BC56" s="16" t="str">
        <f>IF('단면 입력'!W53="","",'단면 입력'!W53)</f>
        <v/>
      </c>
      <c r="BD56" s="16" t="str">
        <f>IF('단면 입력'!X53="","",IF(ISNUMBER('단면 입력'!X53),'단면 입력'!X53*$AV$2,'단면 입력'!X53))</f>
        <v/>
      </c>
      <c r="BE56" s="16" t="str">
        <f>IF('단면 입력'!Y53="","",'단면 입력'!Y53)</f>
        <v/>
      </c>
      <c r="BG56" s="16"/>
      <c r="BH56" s="16"/>
      <c r="BI56" s="16"/>
      <c r="BJ56" s="16"/>
      <c r="BK56" s="16"/>
      <c r="BL56" s="14" t="str">
        <f>IF('횡철근 입력'!V56="","",'횡철근 입력'!V56)</f>
        <v/>
      </c>
      <c r="BM56" s="52" t="str">
        <f>IF('횡철근 입력'!W55="","",'횡철근 입력'!W55)</f>
        <v/>
      </c>
      <c r="BN56" s="52" t="str">
        <f>IF('횡철근 입력'!X55="","",'횡철근 입력'!X55)</f>
        <v/>
      </c>
      <c r="BO56" s="16" t="str">
        <f>IF('횡철근 입력'!Y55="","",IF(ISNUMBER('횡철근 입력'!Y55),'횡철근 입력'!Y55*$AV$2,'횡철근 입력'!Y55))</f>
        <v/>
      </c>
      <c r="BP56" s="16" t="str">
        <f>IF('횡철근 입력'!Z57="","",'횡철근 입력'!Z57)</f>
        <v/>
      </c>
      <c r="BW56" s="14" t="str">
        <f>IF('종철근 입력'!V56="","",'종철근 입력'!V56)</f>
        <v/>
      </c>
      <c r="BX56" s="16" t="str">
        <f>IF('종철근 입력'!W56="","",'종철근 입력'!W56)</f>
        <v/>
      </c>
      <c r="BY56" s="16" t="str">
        <f>IF('종철근 입력'!X56="","",'종철근 입력'!X56)</f>
        <v/>
      </c>
      <c r="BZ56" s="16" t="str">
        <f>IF('종철근 입력'!Y56="","",IF(ISNUMBER('종철근 입력'!Y56),'종철근 입력'!Y56*$AV$2,'종철근 입력'!Y56))</f>
        <v/>
      </c>
      <c r="CA56" s="16" t="str">
        <f>IF('종철근 입력'!Z56="","",'종철근 입력'!Z56)</f>
        <v/>
      </c>
    </row>
    <row r="57" spans="2:79" x14ac:dyDescent="0.3">
      <c r="J57" s="235"/>
      <c r="K57" s="24">
        <f>$AP$79</f>
        <v>0.27</v>
      </c>
      <c r="L57" s="24">
        <f t="shared" ref="L57:R58" si="43">$AP$79</f>
        <v>0.27</v>
      </c>
      <c r="M57" s="24">
        <f t="shared" ref="M57:R58" si="44">$AP$80</f>
        <v>0.27</v>
      </c>
      <c r="N57" s="24">
        <f t="shared" si="44"/>
        <v>0.27</v>
      </c>
      <c r="O57" s="24">
        <f t="shared" si="43"/>
        <v>0.27</v>
      </c>
      <c r="P57" s="24">
        <f t="shared" si="43"/>
        <v>0.27</v>
      </c>
      <c r="Q57" s="24">
        <f t="shared" si="43"/>
        <v>0.27</v>
      </c>
      <c r="R57" s="24">
        <f t="shared" si="43"/>
        <v>0.27</v>
      </c>
      <c r="AF57" s="24"/>
      <c r="AM57" s="28" t="s">
        <v>123</v>
      </c>
      <c r="AS57" s="24" t="str">
        <f t="shared" si="40"/>
        <v>B5</v>
      </c>
      <c r="AT57" s="24">
        <f>INDEX(Sheet1!$A$4:$A$21,MATCH(AU57,Sheet1!$B$4:$B$21,0))</f>
        <v>5</v>
      </c>
      <c r="AU57" s="24" t="str">
        <f t="shared" si="41"/>
        <v>D13</v>
      </c>
      <c r="BA57" s="14" t="str">
        <f>IF('단면 입력'!U54="","",'단면 입력'!U54)</f>
        <v/>
      </c>
      <c r="BB57" s="16" t="str">
        <f>IF('단면 입력'!V54="","",'단면 입력'!V54)</f>
        <v/>
      </c>
      <c r="BC57" s="16" t="str">
        <f>IF('단면 입력'!W54="","",'단면 입력'!W54)</f>
        <v/>
      </c>
      <c r="BD57" s="16" t="str">
        <f>IF('단면 입력'!X54="","",IF(ISNUMBER('단면 입력'!X54),'단면 입력'!X54*$AV$2,'단면 입력'!X54))</f>
        <v/>
      </c>
      <c r="BE57" s="16" t="str">
        <f>IF('단면 입력'!Y54="","",'단면 입력'!Y54)</f>
        <v/>
      </c>
      <c r="BG57" s="16"/>
      <c r="BH57" s="16"/>
      <c r="BI57" s="16"/>
      <c r="BJ57" s="16"/>
      <c r="BK57" s="16"/>
      <c r="BL57" s="14" t="str">
        <f>IF('횡철근 입력'!V57="","",'횡철근 입력'!V57)</f>
        <v/>
      </c>
      <c r="BM57" s="52" t="str">
        <f>IF('횡철근 입력'!W56="","",'횡철근 입력'!W56)</f>
        <v/>
      </c>
      <c r="BN57" s="52" t="str">
        <f>IF('횡철근 입력'!X56="","",'횡철근 입력'!X56)</f>
        <v/>
      </c>
      <c r="BO57" s="16" t="str">
        <f>IF('횡철근 입력'!Y56="","",IF(ISNUMBER('횡철근 입력'!Y56),'횡철근 입력'!Y56*$AV$2,'횡철근 입력'!Y56))</f>
        <v/>
      </c>
      <c r="BP57" s="16" t="str">
        <f>IF('횡철근 입력'!Z58="","",'횡철근 입력'!Z58)</f>
        <v/>
      </c>
      <c r="BW57" s="14" t="str">
        <f>IF('종철근 입력'!V57="","",'종철근 입력'!V57)</f>
        <v/>
      </c>
      <c r="BX57" s="16" t="str">
        <f>IF('종철근 입력'!W57="","",'종철근 입력'!W57)</f>
        <v/>
      </c>
      <c r="BY57" s="16" t="str">
        <f>IF('종철근 입력'!X57="","",'종철근 입력'!X57)</f>
        <v/>
      </c>
      <c r="BZ57" s="16" t="str">
        <f>IF('종철근 입력'!Y57="","",IF(ISNUMBER('종철근 입력'!Y57),'종철근 입력'!Y57*$AV$2,'종철근 입력'!Y57))</f>
        <v/>
      </c>
      <c r="CA57" s="16" t="str">
        <f>IF('종철근 입력'!Z57="","",'종철근 입력'!Z57)</f>
        <v/>
      </c>
    </row>
    <row r="58" spans="2:79" x14ac:dyDescent="0.3">
      <c r="J58" s="235"/>
      <c r="K58" s="24">
        <f>$AP$79</f>
        <v>0.27</v>
      </c>
      <c r="L58" s="24">
        <f t="shared" si="43"/>
        <v>0.27</v>
      </c>
      <c r="M58" s="24">
        <f t="shared" si="44"/>
        <v>0.27</v>
      </c>
      <c r="N58" s="24">
        <f t="shared" si="44"/>
        <v>0.27</v>
      </c>
      <c r="O58" s="24">
        <f t="shared" si="44"/>
        <v>0.27</v>
      </c>
      <c r="P58" s="24">
        <f t="shared" si="44"/>
        <v>0.27</v>
      </c>
      <c r="Q58" s="24">
        <f t="shared" si="44"/>
        <v>0.27</v>
      </c>
      <c r="R58" s="24">
        <f t="shared" si="44"/>
        <v>0.27</v>
      </c>
      <c r="AM58" s="28" t="s">
        <v>126</v>
      </c>
      <c r="AN58" s="24" t="s">
        <v>125</v>
      </c>
      <c r="AP58" s="16">
        <f>SQRT((BO5+BO62+BO5)^2/2)</f>
        <v>0.24041630560342619</v>
      </c>
      <c r="AS58" s="24" t="str">
        <f>BM45</f>
        <v>H1</v>
      </c>
      <c r="AT58" s="24">
        <f>INDEX(Sheet1!$A$4:$A$21,MATCH(AU58,Sheet1!$B$4:$B$21,0))</f>
        <v>7</v>
      </c>
      <c r="AU58" s="24" t="str">
        <f>CC27</f>
        <v>D19</v>
      </c>
      <c r="AV58" s="24">
        <f>BO45</f>
        <v>0.1</v>
      </c>
      <c r="BA58" s="14" t="str">
        <f>IF('단면 입력'!U55="","",'단면 입력'!U55)</f>
        <v/>
      </c>
      <c r="BB58" s="16" t="str">
        <f>IF('단면 입력'!V55="","",'단면 입력'!V55)</f>
        <v/>
      </c>
      <c r="BC58" s="16" t="str">
        <f>IF('단면 입력'!W55="","",'단면 입력'!W55)</f>
        <v/>
      </c>
      <c r="BD58" s="16" t="str">
        <f>IF('단면 입력'!X55="","",IF(ISNUMBER('단면 입력'!X55),'단면 입력'!X55*$AV$2,'단면 입력'!X55))</f>
        <v/>
      </c>
      <c r="BE58" s="16" t="str">
        <f>IF('단면 입력'!Y55="","",'단면 입력'!Y55)</f>
        <v/>
      </c>
      <c r="BG58" s="16"/>
      <c r="BH58" s="16"/>
      <c r="BI58" s="16"/>
      <c r="BJ58" s="16"/>
      <c r="BK58" s="16"/>
      <c r="BL58" s="14" t="str">
        <f>IF('횡철근 입력'!V58="","",'횡철근 입력'!V58)</f>
        <v/>
      </c>
      <c r="BM58" s="52" t="str">
        <f>IF('횡철근 입력'!W57="","",'횡철근 입력'!W57)</f>
        <v/>
      </c>
      <c r="BN58" s="52" t="str">
        <f>IF('횡철근 입력'!X57="","",'횡철근 입력'!X57)</f>
        <v/>
      </c>
      <c r="BO58" s="16" t="str">
        <f>IF('횡철근 입력'!Y57="","",IF(ISNUMBER('횡철근 입력'!Y57),'횡철근 입력'!Y57*$AV$2,'횡철근 입력'!Y57))</f>
        <v/>
      </c>
      <c r="BP58" s="16" t="str">
        <f>IF('횡철근 입력'!Z59="","",'횡철근 입력'!Z59)</f>
        <v/>
      </c>
      <c r="BW58" s="14" t="str">
        <f>IF('종철근 입력'!V58="","",'종철근 입력'!V58)</f>
        <v/>
      </c>
      <c r="BX58" s="16" t="str">
        <f>IF('종철근 입력'!W58="","",'종철근 입력'!W58)</f>
        <v/>
      </c>
      <c r="BY58" s="16" t="str">
        <f>IF('종철근 입력'!X58="","",'종철근 입력'!X58)</f>
        <v/>
      </c>
      <c r="BZ58" s="16" t="str">
        <f>IF('종철근 입력'!Y58="","",IF(ISNUMBER('종철근 입력'!Y58),'종철근 입력'!Y58*$AV$2,'종철근 입력'!Y58))</f>
        <v/>
      </c>
      <c r="CA58" s="16" t="str">
        <f>IF('종철근 입력'!Z58="","",'종철근 입력'!Z58)</f>
        <v/>
      </c>
    </row>
    <row r="59" spans="2:79" x14ac:dyDescent="0.3">
      <c r="AS59" s="38" t="str">
        <f>AS58</f>
        <v>H1</v>
      </c>
      <c r="AT59" s="38">
        <f>AT58</f>
        <v>7</v>
      </c>
      <c r="AU59" s="38" t="str">
        <f>AU58</f>
        <v>D19</v>
      </c>
      <c r="BA59" s="14" t="str">
        <f>IF('단면 입력'!U56="","",'단면 입력'!U56)</f>
        <v/>
      </c>
      <c r="BB59" s="16" t="str">
        <f>IF('단면 입력'!V56="","",'단면 입력'!V56)</f>
        <v/>
      </c>
      <c r="BC59" s="16" t="str">
        <f>IF('단면 입력'!W56="","",'단면 입력'!W56)</f>
        <v/>
      </c>
      <c r="BD59" s="16" t="str">
        <f>IF('단면 입력'!X56="","",IF(ISNUMBER('단면 입력'!X56),'단면 입력'!X56*$AV$2,'단면 입력'!X56))</f>
        <v/>
      </c>
      <c r="BE59" s="16" t="str">
        <f>IF('단면 입력'!Y56="","",'단면 입력'!Y56)</f>
        <v/>
      </c>
      <c r="BG59" s="16"/>
      <c r="BH59" s="16"/>
      <c r="BI59" s="16"/>
      <c r="BJ59" s="16"/>
      <c r="BK59" s="16"/>
      <c r="BL59" s="14" t="str">
        <f>IF('횡철근 입력'!V59="","",'횡철근 입력'!V59)</f>
        <v/>
      </c>
      <c r="BM59" s="52" t="str">
        <f>IF('횡철근 입력'!W58="","",'횡철근 입력'!W58)</f>
        <v>CYCLE-2,4</v>
      </c>
      <c r="BN59" s="52" t="str">
        <f>IF('횡철근 입력'!X58="","",'횡철근 입력'!X58)</f>
        <v/>
      </c>
      <c r="BO59" s="16" t="str">
        <f>IF('횡철근 입력'!Y58="","",IF(ISNUMBER('횡철근 입력'!Y58),'횡철근 입력'!Y58*$AV$2,'횡철근 입력'!Y58))</f>
        <v/>
      </c>
      <c r="BP59" s="16" t="str">
        <f>IF('횡철근 입력'!Z60="","",'횡철근 입력'!Z60)</f>
        <v/>
      </c>
      <c r="BW59" s="14" t="str">
        <f>IF('종철근 입력'!V59="","",'종철근 입력'!V59)</f>
        <v/>
      </c>
      <c r="BX59" s="16" t="str">
        <f>IF('종철근 입력'!W59="","",'종철근 입력'!W59)</f>
        <v/>
      </c>
      <c r="BY59" s="16" t="str">
        <f>IF('종철근 입력'!X59="","",'종철근 입력'!X59)</f>
        <v/>
      </c>
      <c r="BZ59" s="16" t="str">
        <f>IF('종철근 입력'!Y59="","",IF(ISNUMBER('종철근 입력'!Y59),'종철근 입력'!Y59*$AV$2,'종철근 입력'!Y59))</f>
        <v/>
      </c>
      <c r="CA59" s="16" t="str">
        <f>IF('종철근 입력'!Z59="","",'종철근 입력'!Z59)</f>
        <v/>
      </c>
    </row>
    <row r="60" spans="2:79" x14ac:dyDescent="0.3">
      <c r="I60" s="241"/>
      <c r="J60" s="59"/>
      <c r="K60" s="59">
        <f>$BD$16-$BO$6-(INDEX($K$19:$AF$19,1,MATCH(K70,$K$2:$AF$2,0))+K49)</f>
        <v>0.31409999999999999</v>
      </c>
      <c r="L60" s="59">
        <f>$BD$16-$BO$6-(INDEX($K$19:$AF$19,1,MATCH(L70,$K$2:$AF$2,0))+L49)</f>
        <v>0.31409999999999999</v>
      </c>
      <c r="M60" s="59">
        <f>$BD$16-$BO$6-(INDEX($K$19:$AF$19,1,MATCH(M70,$K$2:$AF$2,0))+M49)</f>
        <v>0.31409999999999999</v>
      </c>
      <c r="N60" s="59">
        <f>$BD$16-$BO$6-(INDEX($K$19:$AF$19,1,MATCH(N70,$K$2:$AF$2,0))+N49)</f>
        <v>0.31409999999999999</v>
      </c>
      <c r="O60" s="59">
        <f>$BD$13-$BO$6-(INDEX($K$19:$AF$19,1,MATCH(O70,$K$2:$AF$2,0))+N49)</f>
        <v>0.31409999999999999</v>
      </c>
      <c r="P60" s="59">
        <f>$BD$13-$BO$6-(INDEX($K$19:$AF$19,1,MATCH(P70,$K$2:$AF$2,0))+O49)</f>
        <v>0.31409999999999999</v>
      </c>
      <c r="Q60" s="59">
        <f>$BD$13-$BO$6-(INDEX($K$19:$AF$19,1,MATCH(Q70,$K$2:$AF$2,0))+P49)</f>
        <v>0.31409999999999999</v>
      </c>
      <c r="R60" s="60">
        <f>$BD$13-$BO$6-(INDEX($K$19:$AF$19,1,MATCH(R70,$K$2:$AF$2,0))+Q49)</f>
        <v>0.31409999999999999</v>
      </c>
      <c r="AM60" s="28" t="s">
        <v>124</v>
      </c>
      <c r="AS60" s="24" t="str">
        <f>BM46</f>
        <v>H2</v>
      </c>
      <c r="AT60" s="24">
        <f>INDEX(Sheet1!$A$4:$A$21,MATCH(AU60,Sheet1!$B$4:$B$21,0))</f>
        <v>7</v>
      </c>
      <c r="AU60" s="24" t="str">
        <f>CC28</f>
        <v>D19</v>
      </c>
      <c r="AV60" s="24">
        <f>BO46</f>
        <v>0.1</v>
      </c>
      <c r="BA60" s="14" t="str">
        <f>IF('단면 입력'!U57="","",'단면 입력'!U57)</f>
        <v/>
      </c>
      <c r="BB60" s="16" t="str">
        <f>IF('단면 입력'!V57="","",'단면 입력'!V57)</f>
        <v/>
      </c>
      <c r="BC60" s="16" t="str">
        <f>IF('단면 입력'!W57="","",'단면 입력'!W57)</f>
        <v/>
      </c>
      <c r="BD60" s="16" t="str">
        <f>IF('단면 입력'!X57="","",IF(ISNUMBER('단면 입력'!X57),'단면 입력'!X57*$AV$2,'단면 입력'!X57))</f>
        <v/>
      </c>
      <c r="BE60" s="16" t="str">
        <f>IF('단면 입력'!Y57="","",'단면 입력'!Y57)</f>
        <v/>
      </c>
      <c r="BG60" s="16"/>
      <c r="BH60" s="16"/>
      <c r="BI60" s="16"/>
      <c r="BJ60" s="16"/>
      <c r="BK60" s="16"/>
      <c r="BL60" s="14" t="str">
        <f>IF('횡철근 입력'!V60="","",'횡철근 입력'!V60)</f>
        <v/>
      </c>
      <c r="BM60" s="52" t="str">
        <f>IF('횡철근 입력'!W59="","",'횡철근 입력'!W59)</f>
        <v>Name</v>
      </c>
      <c r="BN60" s="52" t="str">
        <f>IF('횡철근 입력'!X59="","",'횡철근 입력'!X59)</f>
        <v>Symbol</v>
      </c>
      <c r="BO60" s="16" t="str">
        <f>IF('횡철근 입력'!Y59="","",IF(ISNUMBER('횡철근 입력'!Y59),'횡철근 입력'!Y59*$AV$2,'횡철근 입력'!Y59))</f>
        <v>Value(mm)</v>
      </c>
      <c r="BP60" s="16" t="str">
        <f>IF('횡철근 입력'!Z61="","",'횡철근 입력'!Z61)</f>
        <v/>
      </c>
      <c r="BR60" s="17" t="s">
        <v>173</v>
      </c>
      <c r="BS60" s="17"/>
      <c r="BT60" s="17"/>
      <c r="BW60" s="14" t="str">
        <f>IF('종철근 입력'!V60="","",'종철근 입력'!V60)</f>
        <v/>
      </c>
      <c r="BX60" s="16" t="str">
        <f>IF('종철근 입력'!W60="","",'종철근 입력'!W60)</f>
        <v/>
      </c>
      <c r="BY60" s="16" t="str">
        <f>IF('종철근 입력'!X60="","",'종철근 입력'!X60)</f>
        <v/>
      </c>
      <c r="BZ60" s="16" t="str">
        <f>IF('종철근 입력'!Y60="","",IF(ISNUMBER('종철근 입력'!Y60),'종철근 입력'!Y60*$AV$2,'종철근 입력'!Y60))</f>
        <v/>
      </c>
      <c r="CA60" s="16" t="str">
        <f>IF('종철근 입력'!Z60="","",'종철근 입력'!Z60)</f>
        <v/>
      </c>
    </row>
    <row r="61" spans="2:79" x14ac:dyDescent="0.3">
      <c r="I61" s="242"/>
      <c r="J61" s="26"/>
      <c r="K61" s="24">
        <f>K57</f>
        <v>0.27</v>
      </c>
      <c r="L61" s="24">
        <f>L57</f>
        <v>0.27</v>
      </c>
      <c r="M61" s="24">
        <f t="shared" ref="M61" si="45">M57</f>
        <v>0.27</v>
      </c>
      <c r="N61" s="24">
        <f>N57</f>
        <v>0.27</v>
      </c>
      <c r="O61" s="24">
        <f>N57</f>
        <v>0.27</v>
      </c>
      <c r="P61" s="24">
        <f>O57</f>
        <v>0.27</v>
      </c>
      <c r="Q61" s="24">
        <f>P57</f>
        <v>0.27</v>
      </c>
      <c r="R61" s="61">
        <f>Q57</f>
        <v>0.27</v>
      </c>
      <c r="AM61" s="28" t="s">
        <v>126</v>
      </c>
      <c r="AN61" s="24" t="s">
        <v>125</v>
      </c>
      <c r="AP61" s="16">
        <f>SQRT((BO5+BO66+BO5)^2/2)</f>
        <v>0.24041630560342619</v>
      </c>
      <c r="AS61" s="38" t="str">
        <f>AS60</f>
        <v>H2</v>
      </c>
      <c r="AT61" s="38">
        <f>AT60</f>
        <v>7</v>
      </c>
      <c r="AU61" s="38" t="str">
        <f>AU60</f>
        <v>D19</v>
      </c>
      <c r="BA61" s="14" t="str">
        <f>IF('단면 입력'!U58="","",'단면 입력'!U58)</f>
        <v/>
      </c>
      <c r="BB61" s="16" t="str">
        <f>IF('단면 입력'!V58="","",'단면 입력'!V58)</f>
        <v/>
      </c>
      <c r="BC61" s="16" t="str">
        <f>IF('단면 입력'!W58="","",'단면 입력'!W58)</f>
        <v/>
      </c>
      <c r="BD61" s="16" t="str">
        <f>IF('단면 입력'!X58="","",IF(ISNUMBER('단면 입력'!X58),'단면 입력'!X58*$AV$2,'단면 입력'!X58))</f>
        <v/>
      </c>
      <c r="BE61" s="16" t="str">
        <f>IF('단면 입력'!Y58="","",'단면 입력'!Y58)</f>
        <v/>
      </c>
      <c r="BG61" s="16"/>
      <c r="BH61" s="16"/>
      <c r="BI61" s="16"/>
      <c r="BJ61" s="16"/>
      <c r="BK61" s="16"/>
      <c r="BL61" s="14" t="str">
        <f>IF('횡철근 입력'!V61="","",'횡철근 입력'!V61)</f>
        <v/>
      </c>
      <c r="BM61" s="52" t="str">
        <f>IF('횡철근 입력'!W60="","",'횡철근 입력'!W60)</f>
        <v>T3L1</v>
      </c>
      <c r="BN61" s="52" t="str">
        <f>IF('횡철근 입력'!X60="","",'횡철근 입력'!X60)</f>
        <v>T3L1</v>
      </c>
      <c r="BO61" s="16">
        <f>IF('횡철근 입력'!Y60="","",IF(ISNUMBER('횡철근 입력'!Y60),'횡철근 입력'!Y60*$AV$2,'횡철근 입력'!Y60))</f>
        <v>1.25</v>
      </c>
      <c r="BP61" s="16" t="str">
        <f>IF('횡철근 입력'!Z62="","",'횡철근 입력'!Z62)</f>
        <v/>
      </c>
      <c r="BR61" s="17"/>
      <c r="BS61" s="17" t="s">
        <v>127</v>
      </c>
      <c r="BT61" s="17">
        <f t="shared" ref="BT61:BT68" si="46">BO61</f>
        <v>1.25</v>
      </c>
      <c r="BW61" s="14" t="str">
        <f>IF('종철근 입력'!V61="","",'종철근 입력'!V61)</f>
        <v/>
      </c>
      <c r="BX61" s="16" t="str">
        <f>IF('종철근 입력'!W61="","",'종철근 입력'!W61)</f>
        <v/>
      </c>
      <c r="BY61" s="16" t="str">
        <f>IF('종철근 입력'!X61="","",'종철근 입력'!X61)</f>
        <v/>
      </c>
      <c r="BZ61" s="16" t="str">
        <f>IF('종철근 입력'!Y61="","",IF(ISNUMBER('종철근 입력'!Y61),'종철근 입력'!Y61*$AV$2,'종철근 입력'!Y61))</f>
        <v/>
      </c>
      <c r="CA61" s="16" t="str">
        <f>IF('종철근 입력'!Z61="","",'종철근 입력'!Z61)</f>
        <v/>
      </c>
    </row>
    <row r="62" spans="2:79" x14ac:dyDescent="0.3">
      <c r="I62" s="242"/>
      <c r="J62" s="26"/>
      <c r="K62" s="24">
        <f>IF(QUOTIENT(K60-K61,K49*2)=0,"X",QUOTIENT((K60-K61),K75)+1)</f>
        <v>1</v>
      </c>
      <c r="L62" s="24">
        <f t="shared" ref="L62:R62" si="47">IF(QUOTIENT(L60-L61,L49*2)=0,"X",QUOTIENT((L60-L61),L75)+1)</f>
        <v>1</v>
      </c>
      <c r="M62" s="24">
        <f t="shared" si="47"/>
        <v>1</v>
      </c>
      <c r="N62" s="24">
        <f t="shared" si="47"/>
        <v>1</v>
      </c>
      <c r="O62" s="24">
        <f t="shared" si="47"/>
        <v>1</v>
      </c>
      <c r="P62" s="24">
        <f t="shared" si="47"/>
        <v>1</v>
      </c>
      <c r="Q62" s="24">
        <f t="shared" si="47"/>
        <v>1</v>
      </c>
      <c r="R62" s="24">
        <f t="shared" si="47"/>
        <v>1</v>
      </c>
      <c r="AS62" s="24" t="str">
        <f>BX17</f>
        <v>D1</v>
      </c>
      <c r="AT62" s="24">
        <f>INDEX(Sheet1!$A$4:$A$21,MATCH(AU62,Sheet1!$B$4:$B$21,0))</f>
        <v>5</v>
      </c>
      <c r="AU62" s="24" t="str">
        <f>CC17</f>
        <v>D13</v>
      </c>
      <c r="AV62" s="24" t="str">
        <f>BZ19</f>
        <v/>
      </c>
      <c r="BA62" s="14" t="str">
        <f>IF('단면 입력'!U59="","",'단면 입력'!U59)</f>
        <v/>
      </c>
      <c r="BB62" s="16" t="str">
        <f>IF('단면 입력'!V59="","",'단면 입력'!V59)</f>
        <v/>
      </c>
      <c r="BC62" s="16" t="str">
        <f>IF('단면 입력'!W59="","",'단면 입력'!W59)</f>
        <v/>
      </c>
      <c r="BD62" s="16" t="str">
        <f>IF('단면 입력'!X59="","",IF(ISNUMBER('단면 입력'!X59),'단면 입력'!X59*$AV$2,'단면 입력'!X59))</f>
        <v/>
      </c>
      <c r="BE62" s="16" t="str">
        <f>IF('단면 입력'!Y59="","",'단면 입력'!Y59)</f>
        <v/>
      </c>
      <c r="BG62" s="16"/>
      <c r="BH62" s="16"/>
      <c r="BI62" s="16"/>
      <c r="BJ62" s="16"/>
      <c r="BK62" s="16"/>
      <c r="BL62" s="14" t="str">
        <f>IF('횡철근 입력'!V62="","",'횡철근 입력'!V62)</f>
        <v/>
      </c>
      <c r="BM62" s="52" t="str">
        <f>IF('횡철근 입력'!W61="","",'횡철근 입력'!W61)</f>
        <v>T3L2</v>
      </c>
      <c r="BN62" s="52" t="str">
        <f>IF('횡철근 입력'!X61="","",'횡철근 입력'!X61)</f>
        <v>T3L2</v>
      </c>
      <c r="BO62" s="16">
        <f>IF('횡철근 입력'!Y61="","",IF(ISNUMBER('횡철근 입력'!Y61),'횡철근 입력'!Y61*$AV$2,'횡철근 입력'!Y61))</f>
        <v>0.2</v>
      </c>
      <c r="BP62" s="16" t="str">
        <f>IF('횡철근 입력'!Z63="","",'횡철근 입력'!Z63)</f>
        <v/>
      </c>
      <c r="BR62" s="17"/>
      <c r="BS62" s="17" t="s">
        <v>128</v>
      </c>
      <c r="BT62" s="17">
        <f t="shared" si="46"/>
        <v>0.2</v>
      </c>
      <c r="BW62" s="14" t="str">
        <f>IF('종철근 입력'!V62="","",'종철근 입력'!V62)</f>
        <v/>
      </c>
      <c r="BX62" s="16" t="str">
        <f>IF('종철근 입력'!W62="","",'종철근 입력'!W62)</f>
        <v/>
      </c>
      <c r="BY62" s="16" t="str">
        <f>IF('종철근 입력'!X62="","",'종철근 입력'!X62)</f>
        <v/>
      </c>
      <c r="BZ62" s="16" t="str">
        <f>IF('종철근 입력'!Y62="","",IF(ISNUMBER('종철근 입력'!Y62),'종철근 입력'!Y62*$AV$2,'종철근 입력'!Y62))</f>
        <v/>
      </c>
      <c r="CA62" s="16" t="str">
        <f>IF('종철근 입력'!Z62="","",'종철근 입력'!Z62)</f>
        <v/>
      </c>
    </row>
    <row r="63" spans="2:79" x14ac:dyDescent="0.3">
      <c r="I63" s="242"/>
      <c r="J63" s="26"/>
      <c r="K63" s="26" t="str">
        <f t="shared" ref="K63:R63" si="48">IF(K62="X","",_xlfn.CONCAT(K62,$AQ$3,(K60-K61)/K62))</f>
        <v>1@0.0441</v>
      </c>
      <c r="L63" s="26" t="str">
        <f t="shared" si="48"/>
        <v>1@0.0441</v>
      </c>
      <c r="M63" s="26" t="str">
        <f t="shared" si="48"/>
        <v>1@0.0441</v>
      </c>
      <c r="N63" s="26" t="str">
        <f t="shared" si="48"/>
        <v>1@0.0441</v>
      </c>
      <c r="O63" s="26" t="str">
        <f t="shared" si="48"/>
        <v>1@0.0441</v>
      </c>
      <c r="P63" s="26" t="str">
        <f t="shared" si="48"/>
        <v>1@0.0441</v>
      </c>
      <c r="Q63" s="26" t="str">
        <f t="shared" si="48"/>
        <v>1@0.0441</v>
      </c>
      <c r="R63" s="62" t="str">
        <f t="shared" si="48"/>
        <v>1@0.0441</v>
      </c>
      <c r="AM63" s="28" t="s">
        <v>135</v>
      </c>
      <c r="AS63" s="38" t="str">
        <f>AS62</f>
        <v>D1</v>
      </c>
      <c r="AT63" s="38">
        <f>AT62</f>
        <v>5</v>
      </c>
      <c r="AU63" s="38" t="str">
        <f>AU62</f>
        <v>D13</v>
      </c>
      <c r="BA63" s="14" t="str">
        <f>IF('단면 입력'!U60="","",'단면 입력'!U60)</f>
        <v/>
      </c>
      <c r="BB63" s="16" t="str">
        <f>IF('단면 입력'!V60="","",'단면 입력'!V60)</f>
        <v/>
      </c>
      <c r="BC63" s="16" t="str">
        <f>IF('단면 입력'!W60="","",'단면 입력'!W60)</f>
        <v/>
      </c>
      <c r="BD63" s="16" t="str">
        <f>IF('단면 입력'!X60="","",IF(ISNUMBER('단면 입력'!X60),'단면 입력'!X60*$AV$2,'단면 입력'!X60))</f>
        <v/>
      </c>
      <c r="BE63" s="16" t="str">
        <f>IF('단면 입력'!Y60="","",'단면 입력'!Y60)</f>
        <v/>
      </c>
      <c r="BG63" s="16"/>
      <c r="BH63" s="16"/>
      <c r="BI63" s="16"/>
      <c r="BJ63" s="16"/>
      <c r="BK63" s="16"/>
      <c r="BL63" s="14" t="str">
        <f>IF('횡철근 입력'!V63="","",'횡철근 입력'!V63)</f>
        <v/>
      </c>
      <c r="BM63" s="52" t="str">
        <f>IF('횡철근 입력'!W62="","",'횡철근 입력'!W62)</f>
        <v>T3L3</v>
      </c>
      <c r="BN63" s="52" t="str">
        <f>IF('횡철근 입력'!X62="","",'횡철근 입력'!X62)</f>
        <v>T3L3</v>
      </c>
      <c r="BO63" s="16">
        <f>IF('횡철근 입력'!Y62="","",IF(ISNUMBER('횡철근 입력'!Y62),'횡철근 입력'!Y62*$AV$2,'횡철근 입력'!Y62))</f>
        <v>0.2</v>
      </c>
      <c r="BP63" s="16" t="str">
        <f>IF('횡철근 입력'!Z64="","",'횡철근 입력'!Z64)</f>
        <v/>
      </c>
      <c r="BR63" s="17"/>
      <c r="BS63" s="17" t="s">
        <v>129</v>
      </c>
      <c r="BT63" s="17">
        <f t="shared" si="46"/>
        <v>0.2</v>
      </c>
      <c r="BW63" s="14" t="str">
        <f>IF('종철근 입력'!V63="","",'종철근 입력'!V63)</f>
        <v/>
      </c>
      <c r="BX63" s="16" t="str">
        <f>IF('종철근 입력'!W63="","",'종철근 입력'!W63)</f>
        <v/>
      </c>
      <c r="BY63" s="16" t="str">
        <f>IF('종철근 입력'!X63="","",'종철근 입력'!X63)</f>
        <v/>
      </c>
      <c r="BZ63" s="16" t="str">
        <f>IF('종철근 입력'!Y63="","",IF(ISNUMBER('종철근 입력'!Y63),'종철근 입력'!Y63*$AV$2,'종철근 입력'!Y63))</f>
        <v/>
      </c>
      <c r="CA63" s="16" t="str">
        <f>IF('종철근 입력'!Z63="","",'종철근 입력'!Z63)</f>
        <v/>
      </c>
    </row>
    <row r="64" spans="2:79" x14ac:dyDescent="0.3">
      <c r="I64" s="63"/>
      <c r="L64" s="24"/>
      <c r="N64" s="24"/>
      <c r="R64" s="62"/>
      <c r="AM64" s="28" t="s">
        <v>138</v>
      </c>
      <c r="AS64" s="24" t="str">
        <f>BX18</f>
        <v>D2</v>
      </c>
      <c r="AT64" s="24">
        <f>INDEX(Sheet1!$A$4:$A$21,MATCH(AU64,Sheet1!$B$4:$B$21,0))</f>
        <v>5</v>
      </c>
      <c r="AU64" s="24" t="str">
        <f>CC18</f>
        <v>D13</v>
      </c>
      <c r="BA64" s="14" t="str">
        <f>IF('단면 입력'!U61="","",'단면 입력'!U61)</f>
        <v/>
      </c>
      <c r="BB64" s="16" t="str">
        <f>IF('단면 입력'!V61="","",'단면 입력'!V61)</f>
        <v/>
      </c>
      <c r="BC64" s="16" t="str">
        <f>IF('단면 입력'!W61="","",'단면 입력'!W61)</f>
        <v/>
      </c>
      <c r="BD64" s="16" t="str">
        <f>IF('단면 입력'!X61="","",IF(ISNUMBER('단면 입력'!X61),'단면 입력'!X61*$AV$2,'단면 입력'!X61))</f>
        <v/>
      </c>
      <c r="BE64" s="16" t="str">
        <f>IF('단면 입력'!Y61="","",'단면 입력'!Y61)</f>
        <v/>
      </c>
      <c r="BG64" s="16"/>
      <c r="BH64" s="16"/>
      <c r="BI64" s="16"/>
      <c r="BJ64" s="16"/>
      <c r="BK64" s="16"/>
      <c r="BL64" s="14" t="str">
        <f>IF('횡철근 입력'!V64="","",'횡철근 입력'!V64)</f>
        <v/>
      </c>
      <c r="BM64" s="52" t="str">
        <f>IF('횡철근 입력'!W63="","",'횡철근 입력'!W63)</f>
        <v>T3L4</v>
      </c>
      <c r="BN64" s="52" t="str">
        <f>IF('횡철근 입력'!X63="","",'횡철근 입력'!X63)</f>
        <v>T3L4</v>
      </c>
      <c r="BO64" s="16">
        <f>IF('횡철근 입력'!Y63="","",IF(ISNUMBER('횡철근 입력'!Y63),'횡철근 입력'!Y63*$AV$2,'횡철근 입력'!Y63))</f>
        <v>1.3</v>
      </c>
      <c r="BP64" s="16" t="str">
        <f>IF('횡철근 입력'!Z65="","",'횡철근 입력'!Z65)</f>
        <v/>
      </c>
      <c r="BR64" s="17"/>
      <c r="BS64" s="17" t="s">
        <v>130</v>
      </c>
      <c r="BT64" s="17">
        <f t="shared" si="46"/>
        <v>1.3</v>
      </c>
      <c r="BW64" s="14" t="str">
        <f>IF('종철근 입력'!V64="","",'종철근 입력'!V64)</f>
        <v/>
      </c>
      <c r="BX64" s="16" t="str">
        <f>IF('종철근 입력'!W64="","",'종철근 입력'!W64)</f>
        <v/>
      </c>
      <c r="BY64" s="16" t="str">
        <f>IF('종철근 입력'!X64="","",'종철근 입력'!X64)</f>
        <v/>
      </c>
      <c r="BZ64" s="16" t="str">
        <f>IF('종철근 입력'!Y64="","",IF(ISNUMBER('종철근 입력'!Y64),'종철근 입력'!Y64*$AV$2,'종철근 입력'!Y64))</f>
        <v/>
      </c>
      <c r="CA64" s="16" t="str">
        <f>IF('종철근 입력'!Z64="","",'종철근 입력'!Z64)</f>
        <v/>
      </c>
    </row>
    <row r="65" spans="9:79" x14ac:dyDescent="0.3">
      <c r="I65" s="242"/>
      <c r="K65" s="24">
        <f>$BD$16-$BO$6-(INDEX($K$19:$AF$19,1,MATCH(K71,$K$2:$AF$2,0))+K49)</f>
        <v>0.31409999999999999</v>
      </c>
      <c r="L65" s="24">
        <f>$BD$16-$BO$6-(INDEX($K$19:$AF$19,1,MATCH(L71,$K$2:$AF$2,0))+L49)</f>
        <v>0.31409999999999999</v>
      </c>
      <c r="M65" s="24">
        <f>$BD$16-$BO$6-(INDEX($K$19:$AF$19,1,MATCH(M71,$K$2:$AF$2,0))+M49)</f>
        <v>0.31409999999999999</v>
      </c>
      <c r="N65" s="24">
        <f>$BD$16-$BO$6-(INDEX($K$19:$AF$19,1,MATCH(N71,$K$2:$AF$2,0))+N49)</f>
        <v>0.31409999999999999</v>
      </c>
      <c r="O65" s="24">
        <f>$BD$15-$BO$6-(INDEX($K$19:$AF$19,1,MATCH(O71,$K$2:$AF$2,0))+N49)</f>
        <v>0.36570000000000003</v>
      </c>
      <c r="P65" s="24">
        <f>$BD$15-$BO$6-(INDEX($K$19:$AF$19,1,MATCH(P71,$K$2:$AF$2,0))+O49)</f>
        <v>0.36570000000000003</v>
      </c>
      <c r="Q65" s="24">
        <f>$BD$15-$BO$6-(INDEX($K$19:$AF$19,1,MATCH(Q71,$K$2:$AF$2,0))+P49)</f>
        <v>0.36570000000000003</v>
      </c>
      <c r="R65" s="61">
        <f>$BD$15-$BO$6-(INDEX($K$19:$AF$19,1,MATCH(R71,$K$2:$AF$2,0))+Q49)</f>
        <v>0.36570000000000003</v>
      </c>
      <c r="AM65" s="28" t="s">
        <v>141</v>
      </c>
      <c r="AN65" s="24" t="s">
        <v>142</v>
      </c>
      <c r="AP65" s="24">
        <f>$BO$5+$BO$20+BT21</f>
        <v>2.5299999999999994</v>
      </c>
      <c r="AS65" s="38" t="str">
        <f>AS64</f>
        <v>D2</v>
      </c>
      <c r="AT65" s="38">
        <f>AT64</f>
        <v>5</v>
      </c>
      <c r="AU65" s="38" t="str">
        <f>AU64</f>
        <v>D13</v>
      </c>
      <c r="BA65" s="14" t="str">
        <f>IF('단면 입력'!U62="","",'단면 입력'!U62)</f>
        <v/>
      </c>
      <c r="BB65" s="16" t="str">
        <f>IF('단면 입력'!V62="","",'단면 입력'!V62)</f>
        <v/>
      </c>
      <c r="BC65" s="16" t="str">
        <f>IF('단면 입력'!W62="","",'단면 입력'!W62)</f>
        <v/>
      </c>
      <c r="BD65" s="16" t="str">
        <f>IF('단면 입력'!X62="","",IF(ISNUMBER('단면 입력'!X62),'단면 입력'!X62*$AV$2,'단면 입력'!X62))</f>
        <v/>
      </c>
      <c r="BE65" s="16" t="str">
        <f>IF('단면 입력'!Y62="","",'단면 입력'!Y62)</f>
        <v/>
      </c>
      <c r="BG65" s="16"/>
      <c r="BH65" s="16"/>
      <c r="BI65" s="16"/>
      <c r="BJ65" s="16"/>
      <c r="BK65" s="16"/>
      <c r="BL65" s="14" t="str">
        <f>IF('횡철근 입력'!V65="","",'횡철근 입력'!V65)</f>
        <v/>
      </c>
      <c r="BM65" s="52" t="str">
        <f>IF('횡철근 입력'!W64="","",'횡철근 입력'!W64)</f>
        <v>B4L1</v>
      </c>
      <c r="BN65" s="52" t="str">
        <f>IF('횡철근 입력'!X64="","",'횡철근 입력'!X64)</f>
        <v>B4L1</v>
      </c>
      <c r="BO65" s="16">
        <f>IF('횡철근 입력'!Y64="","",IF(ISNUMBER('횡철근 입력'!Y64),'횡철근 입력'!Y64*$AV$2,'횡철근 입력'!Y64))</f>
        <v>1.25</v>
      </c>
      <c r="BP65" s="16" t="str">
        <f>IF('횡철근 입력'!Z66="","",'횡철근 입력'!Z66)</f>
        <v/>
      </c>
      <c r="BR65" s="17"/>
      <c r="BS65" s="17" t="s">
        <v>131</v>
      </c>
      <c r="BT65" s="17">
        <f t="shared" si="46"/>
        <v>1.25</v>
      </c>
      <c r="BW65" s="14" t="str">
        <f>IF('종철근 입력'!V65="","",'종철근 입력'!V65)</f>
        <v/>
      </c>
      <c r="BX65" s="16" t="str">
        <f>IF('종철근 입력'!W65="","",'종철근 입력'!W65)</f>
        <v/>
      </c>
      <c r="BY65" s="16" t="str">
        <f>IF('종철근 입력'!X65="","",'종철근 입력'!X65)</f>
        <v/>
      </c>
      <c r="BZ65" s="16" t="str">
        <f>IF('종철근 입력'!Y65="","",IF(ISNUMBER('종철근 입력'!Y65),'종철근 입력'!Y65*$AV$2,'종철근 입력'!Y65))</f>
        <v/>
      </c>
      <c r="CA65" s="16" t="str">
        <f>IF('종철근 입력'!Z65="","",'종철근 입력'!Z65)</f>
        <v/>
      </c>
    </row>
    <row r="66" spans="9:79" x14ac:dyDescent="0.3">
      <c r="I66" s="242"/>
      <c r="J66" s="26"/>
      <c r="K66" s="24">
        <f>K58</f>
        <v>0.27</v>
      </c>
      <c r="L66" s="24">
        <f>L58</f>
        <v>0.27</v>
      </c>
      <c r="M66" s="24">
        <f t="shared" ref="M66" si="49">M58</f>
        <v>0.27</v>
      </c>
      <c r="N66" s="24">
        <f>N58</f>
        <v>0.27</v>
      </c>
      <c r="O66" s="24">
        <f>N58</f>
        <v>0.27</v>
      </c>
      <c r="P66" s="24">
        <f>O58</f>
        <v>0.27</v>
      </c>
      <c r="Q66" s="24">
        <f>P58</f>
        <v>0.27</v>
      </c>
      <c r="R66" s="61">
        <f>Q58</f>
        <v>0.27</v>
      </c>
      <c r="AP66" s="24">
        <f>$BO$5+$BO$20+BT22</f>
        <v>2.089999999999999</v>
      </c>
      <c r="AS66" s="24" t="str">
        <f>BX19</f>
        <v>D3</v>
      </c>
      <c r="AT66" s="24">
        <f>INDEX(Sheet1!$A$4:$A$21,MATCH(AU66,Sheet1!$B$4:$B$21,0))</f>
        <v>5</v>
      </c>
      <c r="AU66" s="24" t="str">
        <f>CC19</f>
        <v>D13</v>
      </c>
      <c r="BA66" s="14" t="str">
        <f>IF('단면 입력'!U63="","",'단면 입력'!U63)</f>
        <v/>
      </c>
      <c r="BB66" s="16" t="str">
        <f>IF('단면 입력'!V63="","",'단면 입력'!V63)</f>
        <v/>
      </c>
      <c r="BC66" s="16" t="str">
        <f>IF('단면 입력'!W63="","",'단면 입력'!W63)</f>
        <v/>
      </c>
      <c r="BD66" s="16" t="str">
        <f>IF('단면 입력'!X63="","",IF(ISNUMBER('단면 입력'!X63),'단면 입력'!X63*$AV$2,'단면 입력'!X63))</f>
        <v/>
      </c>
      <c r="BE66" s="16" t="str">
        <f>IF('단면 입력'!Y63="","",'단면 입력'!Y63)</f>
        <v/>
      </c>
      <c r="BG66" s="16"/>
      <c r="BH66" s="16"/>
      <c r="BI66" s="16"/>
      <c r="BJ66" s="16"/>
      <c r="BK66" s="16"/>
      <c r="BL66" s="14" t="str">
        <f>IF('횡철근 입력'!V66="","",'횡철근 입력'!V66)</f>
        <v/>
      </c>
      <c r="BM66" s="52" t="str">
        <f>IF('횡철근 입력'!W65="","",'횡철근 입력'!W65)</f>
        <v>B4L2</v>
      </c>
      <c r="BN66" s="52" t="str">
        <f>IF('횡철근 입력'!X65="","",'횡철근 입력'!X65)</f>
        <v>B4L2</v>
      </c>
      <c r="BO66" s="16">
        <f>IF('횡철근 입력'!Y65="","",IF(ISNUMBER('횡철근 입력'!Y65),'횡철근 입력'!Y65*$AV$2,'횡철근 입력'!Y65))</f>
        <v>0.2</v>
      </c>
      <c r="BP66" s="16" t="str">
        <f>IF('횡철근 입력'!Z67="","",'횡철근 입력'!Z67)</f>
        <v/>
      </c>
      <c r="BR66" s="17"/>
      <c r="BS66" s="17" t="s">
        <v>132</v>
      </c>
      <c r="BT66" s="17">
        <f t="shared" si="46"/>
        <v>0.2</v>
      </c>
      <c r="BW66" s="14" t="str">
        <f>IF('종철근 입력'!V66="","",'종철근 입력'!V66)</f>
        <v/>
      </c>
      <c r="BX66" s="16" t="str">
        <f>IF('종철근 입력'!W66="","",'종철근 입력'!W66)</f>
        <v/>
      </c>
      <c r="BY66" s="16" t="str">
        <f>IF('종철근 입력'!X66="","",'종철근 입력'!X66)</f>
        <v/>
      </c>
      <c r="BZ66" s="16" t="str">
        <f>IF('종철근 입력'!Y66="","",IF(ISNUMBER('종철근 입력'!Y66),'종철근 입력'!Y66*$AV$2,'종철근 입력'!Y66))</f>
        <v/>
      </c>
      <c r="CA66" s="16" t="str">
        <f>IF('종철근 입력'!Z66="","",'종철근 입력'!Z66)</f>
        <v/>
      </c>
    </row>
    <row r="67" spans="9:79" x14ac:dyDescent="0.3">
      <c r="I67" s="242"/>
      <c r="J67" s="26"/>
      <c r="K67" s="24">
        <f>IF(QUOTIENT(K65-K66,K49*2)=0,"X",QUOTIENT((K65-K66),K75)+1)</f>
        <v>1</v>
      </c>
      <c r="L67" s="24">
        <f t="shared" ref="L67:R67" si="50">IF(QUOTIENT(L65-L66,L49*2)=0,"X",QUOTIENT((L65-L66),L75)+1)</f>
        <v>1</v>
      </c>
      <c r="M67" s="24">
        <f t="shared" si="50"/>
        <v>1</v>
      </c>
      <c r="N67" s="24">
        <f t="shared" si="50"/>
        <v>1</v>
      </c>
      <c r="O67" s="24">
        <f t="shared" si="50"/>
        <v>1</v>
      </c>
      <c r="P67" s="24">
        <f t="shared" si="50"/>
        <v>1</v>
      </c>
      <c r="Q67" s="24">
        <f t="shared" si="50"/>
        <v>1</v>
      </c>
      <c r="R67" s="24">
        <f t="shared" si="50"/>
        <v>1</v>
      </c>
      <c r="AM67" s="28" t="s">
        <v>139</v>
      </c>
      <c r="AS67" s="38" t="str">
        <f t="shared" ref="AS67:AU69" si="51">AS66</f>
        <v>D3</v>
      </c>
      <c r="AT67" s="38">
        <f t="shared" si="51"/>
        <v>5</v>
      </c>
      <c r="AU67" s="38" t="str">
        <f t="shared" si="51"/>
        <v>D13</v>
      </c>
      <c r="BA67" s="14" t="str">
        <f>IF('단면 입력'!U64="","",'단면 입력'!U64)</f>
        <v/>
      </c>
      <c r="BB67" s="16" t="str">
        <f>IF('단면 입력'!V64="","",'단면 입력'!V64)</f>
        <v/>
      </c>
      <c r="BC67" s="16" t="str">
        <f>IF('단면 입력'!W64="","",'단면 입력'!W64)</f>
        <v/>
      </c>
      <c r="BD67" s="16" t="str">
        <f>IF('단면 입력'!X64="","",IF(ISNUMBER('단면 입력'!X64),'단면 입력'!X64*$AV$2,'단면 입력'!X64))</f>
        <v/>
      </c>
      <c r="BE67" s="16" t="str">
        <f>IF('단면 입력'!Y64="","",'단면 입력'!Y64)</f>
        <v/>
      </c>
      <c r="BG67" s="16"/>
      <c r="BH67" s="16"/>
      <c r="BI67" s="16"/>
      <c r="BJ67" s="16"/>
      <c r="BK67" s="16"/>
      <c r="BL67" s="14" t="str">
        <f>IF('횡철근 입력'!V67="","",'횡철근 입력'!V67)</f>
        <v/>
      </c>
      <c r="BM67" s="52" t="str">
        <f>IF('횡철근 입력'!W66="","",'횡철근 입력'!W66)</f>
        <v>B4L3</v>
      </c>
      <c r="BN67" s="52" t="str">
        <f>IF('횡철근 입력'!X66="","",'횡철근 입력'!X66)</f>
        <v>B4L3</v>
      </c>
      <c r="BO67" s="16">
        <f>IF('횡철근 입력'!Y66="","",IF(ISNUMBER('횡철근 입력'!Y66),'횡철근 입력'!Y66*$AV$2,'횡철근 입력'!Y66))</f>
        <v>0.2</v>
      </c>
      <c r="BP67" s="16" t="str">
        <f>IF('횡철근 입력'!Z68="","",'횡철근 입력'!Z68)</f>
        <v/>
      </c>
      <c r="BR67" s="17"/>
      <c r="BS67" s="17" t="s">
        <v>133</v>
      </c>
      <c r="BT67" s="17">
        <f t="shared" si="46"/>
        <v>0.2</v>
      </c>
      <c r="BW67" s="14" t="str">
        <f>IF('종철근 입력'!V67="","",'종철근 입력'!V67)</f>
        <v/>
      </c>
      <c r="BX67" s="16" t="str">
        <f>IF('종철근 입력'!W67="","",'종철근 입력'!W67)</f>
        <v/>
      </c>
      <c r="BY67" s="16" t="str">
        <f>IF('종철근 입력'!X67="","",'종철근 입력'!X67)</f>
        <v/>
      </c>
      <c r="BZ67" s="16" t="str">
        <f>IF('종철근 입력'!Y67="","",IF(ISNUMBER('종철근 입력'!Y67),'종철근 입력'!Y67*$AV$2,'종철근 입력'!Y67))</f>
        <v/>
      </c>
      <c r="CA67" s="16" t="str">
        <f>IF('종철근 입력'!Z67="","",'종철근 입력'!Z67)</f>
        <v/>
      </c>
    </row>
    <row r="68" spans="9:79" x14ac:dyDescent="0.3">
      <c r="I68" s="242"/>
      <c r="J68" s="26"/>
      <c r="K68" s="26" t="str">
        <f t="shared" ref="K68:R68" si="52">IF(K67="X","",_xlfn.CONCAT(K67,$AQ$3,(K65-K66)/K67))</f>
        <v>1@0.0441</v>
      </c>
      <c r="L68" s="26" t="str">
        <f t="shared" si="52"/>
        <v>1@0.0441</v>
      </c>
      <c r="M68" s="26" t="str">
        <f t="shared" si="52"/>
        <v>1@0.0441</v>
      </c>
      <c r="N68" s="26" t="str">
        <f t="shared" si="52"/>
        <v>1@0.0441</v>
      </c>
      <c r="O68" s="26" t="str">
        <f t="shared" si="52"/>
        <v>1@0.0957</v>
      </c>
      <c r="P68" s="26" t="str">
        <f t="shared" si="52"/>
        <v>1@0.0957</v>
      </c>
      <c r="Q68" s="26" t="str">
        <f t="shared" si="52"/>
        <v>1@0.0957</v>
      </c>
      <c r="R68" s="62" t="str">
        <f t="shared" si="52"/>
        <v>1@0.0957</v>
      </c>
      <c r="AM68" s="28" t="s">
        <v>140</v>
      </c>
      <c r="AS68" s="38" t="str">
        <f t="shared" si="51"/>
        <v>D3</v>
      </c>
      <c r="AT68" s="38">
        <f t="shared" si="51"/>
        <v>5</v>
      </c>
      <c r="AU68" s="38" t="str">
        <f t="shared" si="51"/>
        <v>D13</v>
      </c>
      <c r="BA68" s="14" t="str">
        <f>IF('단면 입력'!U65="","",'단면 입력'!U65)</f>
        <v/>
      </c>
      <c r="BB68" s="16" t="str">
        <f>IF('단면 입력'!V65="","",'단면 입력'!V65)</f>
        <v/>
      </c>
      <c r="BC68" s="16" t="str">
        <f>IF('단면 입력'!W65="","",'단면 입력'!W65)</f>
        <v/>
      </c>
      <c r="BD68" s="16" t="str">
        <f>IF('단면 입력'!X65="","",IF(ISNUMBER('단면 입력'!X65),'단면 입력'!X65*$AV$2,'단면 입력'!X65))</f>
        <v/>
      </c>
      <c r="BE68" s="16" t="str">
        <f>IF('단면 입력'!Y65="","",'단면 입력'!Y65)</f>
        <v/>
      </c>
      <c r="BG68" s="16"/>
      <c r="BH68" s="16"/>
      <c r="BI68" s="16"/>
      <c r="BJ68" s="16"/>
      <c r="BK68" s="16"/>
      <c r="BL68" s="14" t="str">
        <f>IF('횡철근 입력'!V68="","",'횡철근 입력'!V68)</f>
        <v/>
      </c>
      <c r="BM68" s="52" t="str">
        <f>IF('횡철근 입력'!W67="","",'횡철근 입력'!W67)</f>
        <v>B4L4</v>
      </c>
      <c r="BN68" s="52" t="str">
        <f>IF('횡철근 입력'!X67="","",'횡철근 입력'!X67)</f>
        <v>B4L4</v>
      </c>
      <c r="BO68" s="16">
        <f>IF('횡철근 입력'!Y67="","",IF(ISNUMBER('횡철근 입력'!Y67),'횡철근 입력'!Y67*$AV$2,'횡철근 입력'!Y67))</f>
        <v>1.19</v>
      </c>
      <c r="BP68" s="16" t="str">
        <f>IF('횡철근 입력'!Z69="","",'횡철근 입력'!Z69)</f>
        <v/>
      </c>
      <c r="BR68" s="17"/>
      <c r="BS68" s="17" t="s">
        <v>134</v>
      </c>
      <c r="BT68" s="17">
        <f t="shared" si="46"/>
        <v>1.19</v>
      </c>
      <c r="BW68" s="14" t="str">
        <f>IF('종철근 입력'!V68="","",'종철근 입력'!V68)</f>
        <v/>
      </c>
      <c r="BX68" s="16" t="str">
        <f>IF('종철근 입력'!W68="","",'종철근 입력'!W68)</f>
        <v/>
      </c>
      <c r="BY68" s="16" t="str">
        <f>IF('종철근 입력'!X68="","",'종철근 입력'!X68)</f>
        <v/>
      </c>
      <c r="BZ68" s="16" t="str">
        <f>IF('종철근 입력'!Y68="","",IF(ISNUMBER('종철근 입력'!Y68),'종철근 입력'!Y68*$AV$2,'종철근 입력'!Y68))</f>
        <v/>
      </c>
      <c r="CA68" s="16" t="str">
        <f>IF('종철근 입력'!Z68="","",'종철근 입력'!Z68)</f>
        <v/>
      </c>
    </row>
    <row r="69" spans="9:79" x14ac:dyDescent="0.3">
      <c r="I69" s="63"/>
      <c r="R69" s="62"/>
      <c r="AM69" s="28" t="s">
        <v>141</v>
      </c>
      <c r="AN69" s="24" t="s">
        <v>142</v>
      </c>
      <c r="AP69" s="24">
        <f>$BO$5+$BO$19+BO21</f>
        <v>1.36</v>
      </c>
      <c r="AS69" s="38" t="str">
        <f t="shared" si="51"/>
        <v>D3</v>
      </c>
      <c r="AT69" s="38">
        <f t="shared" si="51"/>
        <v>5</v>
      </c>
      <c r="AU69" s="38" t="str">
        <f t="shared" si="51"/>
        <v>D13</v>
      </c>
      <c r="BA69" s="14" t="str">
        <f>IF('단면 입력'!U66="","",'단면 입력'!U66)</f>
        <v/>
      </c>
      <c r="BB69" s="16" t="str">
        <f>IF('단면 입력'!V66="","",'단면 입력'!V66)</f>
        <v/>
      </c>
      <c r="BC69" s="16" t="str">
        <f>IF('단면 입력'!W66="","",'단면 입력'!W66)</f>
        <v/>
      </c>
      <c r="BD69" s="16" t="str">
        <f>IF('단면 입력'!X66="","",IF(ISNUMBER('단면 입력'!X66),'단면 입력'!X66*$AV$2,'단면 입력'!X66))</f>
        <v/>
      </c>
      <c r="BE69" s="16" t="str">
        <f>IF('단면 입력'!Y66="","",'단면 입력'!Y66)</f>
        <v/>
      </c>
      <c r="BG69" s="16"/>
      <c r="BH69" s="16"/>
      <c r="BI69" s="16"/>
      <c r="BJ69" s="16"/>
      <c r="BK69" s="16"/>
      <c r="BL69" s="14" t="str">
        <f>IF('횡철근 입력'!V69="","",'횡철근 입력'!V69)</f>
        <v/>
      </c>
      <c r="BM69" s="52" t="str">
        <f>IF('횡철근 입력'!W68="","",'횡철근 입력'!W68)</f>
        <v/>
      </c>
      <c r="BN69" s="52" t="str">
        <f>IF('횡철근 입력'!X68="","",'횡철근 입력'!X68)</f>
        <v/>
      </c>
      <c r="BO69" s="16" t="str">
        <f>IF('횡철근 입력'!Y68="","",IF(ISNUMBER('횡철근 입력'!Y68),'횡철근 입력'!Y68*$AV$2,'횡철근 입력'!Y68))</f>
        <v/>
      </c>
      <c r="BP69" s="16" t="str">
        <f>IF('횡철근 입력'!Z70="","",'횡철근 입력'!Z70)</f>
        <v/>
      </c>
      <c r="BW69" s="14" t="str">
        <f>IF('종철근 입력'!V69="","",'종철근 입력'!V69)</f>
        <v/>
      </c>
      <c r="BX69" s="16" t="str">
        <f>IF('종철근 입력'!W69="","",'종철근 입력'!W69)</f>
        <v/>
      </c>
      <c r="BY69" s="16" t="str">
        <f>IF('종철근 입력'!X69="","",'종철근 입력'!X69)</f>
        <v/>
      </c>
      <c r="BZ69" s="16" t="str">
        <f>IF('종철근 입력'!Y69="","",IF(ISNUMBER('종철근 입력'!Y69),'종철근 입력'!Y69*$AV$2,'종철근 입력'!Y69))</f>
        <v/>
      </c>
      <c r="CA69" s="16" t="str">
        <f>IF('종철근 입력'!Z69="","",'종철근 입력'!Z69)</f>
        <v/>
      </c>
    </row>
    <row r="70" spans="9:79" x14ac:dyDescent="0.3">
      <c r="I70" s="242"/>
      <c r="K70" s="57" t="str">
        <f>$Q$2</f>
        <v>W1</v>
      </c>
      <c r="L70" s="57" t="str">
        <f>$Q$2</f>
        <v>W1</v>
      </c>
      <c r="M70" s="57" t="str">
        <f>$Q$2</f>
        <v>W1</v>
      </c>
      <c r="N70" s="57" t="str">
        <f>$Q$2</f>
        <v>W1</v>
      </c>
      <c r="O70" s="56" t="str">
        <f t="shared" ref="O70:R70" si="53">$M$2</f>
        <v>T2</v>
      </c>
      <c r="P70" s="56" t="str">
        <f>$M$2</f>
        <v>T2</v>
      </c>
      <c r="Q70" s="56" t="str">
        <f t="shared" si="53"/>
        <v>T2</v>
      </c>
      <c r="R70" s="64" t="str">
        <f t="shared" si="53"/>
        <v>T2</v>
      </c>
      <c r="AP70" s="24">
        <f>$BO$5+$BO$19+BO22</f>
        <v>1.8</v>
      </c>
      <c r="BA70" s="14" t="str">
        <f>IF('단면 입력'!U67="","",'단면 입력'!U67)</f>
        <v/>
      </c>
      <c r="BB70" s="16" t="str">
        <f>IF('단면 입력'!V67="","",'단면 입력'!V67)</f>
        <v/>
      </c>
      <c r="BC70" s="16" t="str">
        <f>IF('단면 입력'!W67="","",'단면 입력'!W67)</f>
        <v/>
      </c>
      <c r="BD70" s="16" t="str">
        <f>IF('단면 입력'!X67="","",IF(ISNUMBER('단면 입력'!X67),'단면 입력'!X67*$AV$2,'단면 입력'!X67))</f>
        <v/>
      </c>
      <c r="BE70" s="16" t="str">
        <f>IF('단면 입력'!Y67="","",'단면 입력'!Y67)</f>
        <v/>
      </c>
      <c r="BG70" s="16"/>
      <c r="BH70" s="16"/>
      <c r="BI70" s="16"/>
      <c r="BJ70" s="16"/>
      <c r="BK70" s="16"/>
      <c r="BL70" s="14" t="str">
        <f>IF('횡철근 입력'!V70="","",'횡철근 입력'!V70)</f>
        <v/>
      </c>
      <c r="BM70" s="52" t="str">
        <f>IF('횡철근 입력'!W69="","",'횡철근 입력'!W69)</f>
        <v>Rebar Name</v>
      </c>
      <c r="BN70" s="52" t="str">
        <f>IF('횡철근 입력'!X69="","",'횡철근 입력'!X69)</f>
        <v>Dia.</v>
      </c>
      <c r="BO70" s="16" t="str">
        <f>IF('횡철근 입력'!Y69="","",IF(ISNUMBER('횡철근 입력'!Y69),'횡철근 입력'!Y69*$AV$2,'횡철근 입력'!Y69))</f>
        <v/>
      </c>
      <c r="BP70" s="16" t="str">
        <f>IF('횡철근 입력'!Z71="","",'횡철근 입력'!Z71)</f>
        <v/>
      </c>
      <c r="BR70" s="17" t="s">
        <v>33</v>
      </c>
      <c r="BW70" s="14" t="str">
        <f>IF('종철근 입력'!V70="","",'종철근 입력'!V70)</f>
        <v/>
      </c>
      <c r="BX70" s="16" t="str">
        <f>IF('종철근 입력'!W70="","",'종철근 입력'!W70)</f>
        <v/>
      </c>
      <c r="BY70" s="16" t="str">
        <f>IF('종철근 입력'!X70="","",'종철근 입력'!X70)</f>
        <v/>
      </c>
      <c r="BZ70" s="16" t="str">
        <f>IF('종철근 입력'!Y70="","",IF(ISNUMBER('종철근 입력'!Y70),'종철근 입력'!Y70*$AV$2,'종철근 입력'!Y70))</f>
        <v/>
      </c>
      <c r="CA70" s="16" t="str">
        <f>IF('종철근 입력'!Z70="","",'종철근 입력'!Z70)</f>
        <v/>
      </c>
    </row>
    <row r="71" spans="9:79" x14ac:dyDescent="0.3">
      <c r="I71" s="242"/>
      <c r="K71" s="57" t="str">
        <f>$R$2</f>
        <v>W2</v>
      </c>
      <c r="L71" s="57" t="str">
        <f>$R$2</f>
        <v>W2</v>
      </c>
      <c r="M71" s="57" t="str">
        <f>$R$2</f>
        <v>W2</v>
      </c>
      <c r="N71" s="57" t="str">
        <f>$R$2</f>
        <v>W2</v>
      </c>
      <c r="O71" s="57" t="str">
        <f t="shared" ref="O71:R71" si="54">$N$2</f>
        <v>B1</v>
      </c>
      <c r="P71" s="57" t="str">
        <f>$N$2</f>
        <v>B1</v>
      </c>
      <c r="Q71" s="57" t="str">
        <f t="shared" si="54"/>
        <v>B1</v>
      </c>
      <c r="R71" s="65" t="str">
        <f t="shared" si="54"/>
        <v>B1</v>
      </c>
      <c r="AM71" s="26" t="s">
        <v>144</v>
      </c>
      <c r="AN71" s="24" t="s">
        <v>151</v>
      </c>
      <c r="BA71" s="14" t="str">
        <f>IF('단면 입력'!U68="","",'단면 입력'!U68)</f>
        <v/>
      </c>
      <c r="BB71" s="16" t="str">
        <f>IF('단면 입력'!V68="","",'단면 입력'!V68)</f>
        <v/>
      </c>
      <c r="BC71" s="16" t="str">
        <f>IF('단면 입력'!W68="","",'단면 입력'!W68)</f>
        <v/>
      </c>
      <c r="BD71" s="16" t="str">
        <f>IF('단면 입력'!X68="","",IF(ISNUMBER('단면 입력'!X68),'단면 입력'!X68*$AV$2,'단면 입력'!X68))</f>
        <v/>
      </c>
      <c r="BE71" s="16" t="str">
        <f>IF('단면 입력'!Y68="","",'단면 입력'!Y68)</f>
        <v/>
      </c>
      <c r="BG71" s="16"/>
      <c r="BH71" s="16"/>
      <c r="BI71" s="16"/>
      <c r="BJ71" s="16"/>
      <c r="BK71" s="16"/>
      <c r="BL71" s="14" t="str">
        <f>IF('횡철근 입력'!V71="","",'횡철근 입력'!V71)</f>
        <v/>
      </c>
      <c r="BM71" s="52" t="str">
        <f>IF('횡철근 입력'!W70="","",'횡철근 입력'!W70)</f>
        <v>T3</v>
      </c>
      <c r="BN71" s="52">
        <f>IF('횡철근 입력'!X70="","",'횡철근 입력'!X70)</f>
        <v>13</v>
      </c>
      <c r="BO71" s="16" t="str">
        <f>IF('횡철근 입력'!Y70="","",IF(ISNUMBER('횡철근 입력'!Y70),'횡철근 입력'!Y70*$AV$2,'횡철근 입력'!Y70))</f>
        <v/>
      </c>
      <c r="BP71" s="16" t="str">
        <f>IF('횡철근 입력'!Z72="","",'횡철근 입력'!Z72)</f>
        <v/>
      </c>
      <c r="BR71" s="17" t="str">
        <f t="shared" ref="BR71:BR76" si="55">_xlfn.CONCAT(LEFT($D$25,1),BN71)</f>
        <v>D13</v>
      </c>
      <c r="BW71" s="14" t="str">
        <f>IF('종철근 입력'!V71="","",'종철근 입력'!V71)</f>
        <v/>
      </c>
      <c r="BX71" s="16" t="str">
        <f>IF('종철근 입력'!W71="","",'종철근 입력'!W71)</f>
        <v/>
      </c>
      <c r="BY71" s="16" t="str">
        <f>IF('종철근 입력'!X71="","",'종철근 입력'!X71)</f>
        <v/>
      </c>
      <c r="BZ71" s="16" t="str">
        <f>IF('종철근 입력'!Y71="","",IF(ISNUMBER('종철근 입력'!Y71),'종철근 입력'!Y71*$AV$2,'종철근 입력'!Y71))</f>
        <v/>
      </c>
      <c r="CA71" s="16" t="str">
        <f>IF('종철근 입력'!Z71="","",'종철근 입력'!Z71)</f>
        <v/>
      </c>
    </row>
    <row r="72" spans="9:79" x14ac:dyDescent="0.3">
      <c r="I72" s="242"/>
      <c r="K72" s="24">
        <f>INDEX($K$19:$AF$19,1,MATCH(K70,$K$2:$AF$2,0))+K49</f>
        <v>1.5900000000000001E-2</v>
      </c>
      <c r="L72" s="24">
        <f>INDEX($K$19:$AF$19,1,MATCH(L70,$K$2:$AF$2,0))+L49</f>
        <v>1.5900000000000001E-2</v>
      </c>
      <c r="M72" s="24">
        <f>INDEX($K$19:$AF$19,1,MATCH(M70,$K$2:$AF$2,0))+M49</f>
        <v>1.5900000000000001E-2</v>
      </c>
      <c r="N72" s="24">
        <f>INDEX($K$19:$AF$19,1,MATCH(N70,$K$2:$AF$2,0))+N49</f>
        <v>1.5900000000000001E-2</v>
      </c>
      <c r="O72" s="24">
        <f>INDEX($K$19:$AF$19,1,MATCH(O70,$K$2:$AF$2,0))+P49</f>
        <v>1.5900000000000001E-2</v>
      </c>
      <c r="P72" s="24">
        <f>INDEX($K$19:$AF$19,1,MATCH(P70,$K$2:$AF$2,0))+O49</f>
        <v>1.5900000000000001E-2</v>
      </c>
      <c r="Q72" s="24">
        <f>INDEX($K$19:$AF$19,1,MATCH(Q70,$K$2:$AF$2,0))+R49</f>
        <v>1.5900000000000001E-2</v>
      </c>
      <c r="R72" s="61">
        <f>INDEX($K$19:$AF$19,1,MATCH(R70,$K$2:$AF$2,0))+Q49</f>
        <v>1.5900000000000001E-2</v>
      </c>
      <c r="AL72" s="24" t="s">
        <v>151</v>
      </c>
      <c r="AM72" s="28" t="s">
        <v>126</v>
      </c>
      <c r="AN72" s="24" t="s">
        <v>188</v>
      </c>
      <c r="AP72" s="24">
        <f>BO5++$BO$9/$AX$3</f>
        <v>0.19500000000000001</v>
      </c>
      <c r="BA72" s="14" t="str">
        <f>IF('단면 입력'!U69="","",'단면 입력'!U69)</f>
        <v/>
      </c>
      <c r="BB72" s="16" t="str">
        <f>IF('단면 입력'!V69="","",'단면 입력'!V69)</f>
        <v/>
      </c>
      <c r="BC72" s="16" t="str">
        <f>IF('단면 입력'!W69="","",'단면 입력'!W69)</f>
        <v/>
      </c>
      <c r="BD72" s="16" t="str">
        <f>IF('단면 입력'!X69="","",IF(ISNUMBER('단면 입력'!X69),'단면 입력'!X69*$AV$2,'단면 입력'!X69))</f>
        <v/>
      </c>
      <c r="BE72" s="16" t="str">
        <f>IF('단면 입력'!Y69="","",'단면 입력'!Y69)</f>
        <v/>
      </c>
      <c r="BG72" s="16"/>
      <c r="BH72" s="16"/>
      <c r="BI72" s="16"/>
      <c r="BJ72" s="16"/>
      <c r="BK72" s="16"/>
      <c r="BL72" s="14" t="str">
        <f>IF('횡철근 입력'!V72="","",'횡철근 입력'!V72)</f>
        <v/>
      </c>
      <c r="BM72" s="52" t="str">
        <f>IF('횡철근 입력'!W71="","",'횡철근 입력'!W71)</f>
        <v>T4</v>
      </c>
      <c r="BN72" s="52">
        <f>IF('횡철근 입력'!X71="","",'횡철근 입력'!X71)</f>
        <v>13</v>
      </c>
      <c r="BO72" s="16" t="str">
        <f>IF('횡철근 입력'!Y71="","",IF(ISNUMBER('횡철근 입력'!Y71),'횡철근 입력'!Y71*$AV$2,'횡철근 입력'!Y71))</f>
        <v/>
      </c>
      <c r="BP72" s="16" t="str">
        <f>IF('횡철근 입력'!Z73="","",'횡철근 입력'!Z73)</f>
        <v/>
      </c>
      <c r="BR72" s="17" t="str">
        <f t="shared" si="55"/>
        <v>D13</v>
      </c>
      <c r="BW72" s="14" t="str">
        <f>IF('종철근 입력'!V72="","",'종철근 입력'!V72)</f>
        <v/>
      </c>
      <c r="BX72" s="16" t="str">
        <f>IF('종철근 입력'!W72="","",'종철근 입력'!W72)</f>
        <v/>
      </c>
      <c r="BY72" s="16" t="str">
        <f>IF('종철근 입력'!X72="","",'종철근 입력'!X72)</f>
        <v/>
      </c>
      <c r="BZ72" s="16" t="str">
        <f>IF('종철근 입력'!Y72="","",IF(ISNUMBER('종철근 입력'!Y72),'종철근 입력'!Y72*$AV$2,'종철근 입력'!Y72))</f>
        <v/>
      </c>
      <c r="CA72" s="16" t="str">
        <f>IF('종철근 입력'!Z72="","",'종철근 입력'!Z72)</f>
        <v/>
      </c>
    </row>
    <row r="73" spans="9:79" x14ac:dyDescent="0.3">
      <c r="I73" s="242"/>
      <c r="J73" s="26"/>
      <c r="K73" s="24">
        <f>INDEX($K$19:$AF$19,1,MATCH(K71,$K$2:$AF$2,0))+K49</f>
        <v>1.5900000000000001E-2</v>
      </c>
      <c r="L73" s="24">
        <f>INDEX($K$19:$AF$19,1,MATCH(L71,$K$2:$AF$2,0))+L49</f>
        <v>1.5900000000000001E-2</v>
      </c>
      <c r="M73" s="24">
        <f>INDEX($K$19:$AF$19,1,MATCH(M71,$K$2:$AF$2,0))+M49</f>
        <v>1.5900000000000001E-2</v>
      </c>
      <c r="N73" s="24">
        <f>INDEX($K$19:$AF$19,1,MATCH(N71,$K$2:$AF$2,0))+N49</f>
        <v>1.5900000000000001E-2</v>
      </c>
      <c r="O73" s="24">
        <f>INDEX($K$19:$AF$19,1,MATCH(O71,$K$2:$AF$2,0))+P49</f>
        <v>1.43E-2</v>
      </c>
      <c r="P73" s="24">
        <f>INDEX($K$19:$AF$19,1,MATCH(P71,$K$2:$AF$2,0))+O49</f>
        <v>1.43E-2</v>
      </c>
      <c r="Q73" s="24">
        <f>INDEX($K$19:$AF$19,1,MATCH(Q71,$K$2:$AF$2,0))+R49</f>
        <v>1.43E-2</v>
      </c>
      <c r="R73" s="61">
        <f>INDEX($K$19:$AF$19,1,MATCH(R71,$K$2:$AF$2,0))+Q49</f>
        <v>1.43E-2</v>
      </c>
      <c r="AL73" s="24" t="s">
        <v>155</v>
      </c>
      <c r="AM73" s="28" t="s">
        <v>152</v>
      </c>
      <c r="AN73" s="24" t="s">
        <v>153</v>
      </c>
      <c r="AP73" s="26" t="s">
        <v>154</v>
      </c>
      <c r="BA73" s="14" t="str">
        <f>IF('단면 입력'!U70="","",'단면 입력'!U70)</f>
        <v/>
      </c>
      <c r="BB73" s="16" t="str">
        <f>IF('단면 입력'!V70="","",'단면 입력'!V70)</f>
        <v/>
      </c>
      <c r="BC73" s="16" t="str">
        <f>IF('단면 입력'!W70="","",'단면 입력'!W70)</f>
        <v/>
      </c>
      <c r="BD73" s="16" t="str">
        <f>IF('단면 입력'!X70="","",IF(ISNUMBER('단면 입력'!X70),'단면 입력'!X70*$AV$2,'단면 입력'!X70))</f>
        <v/>
      </c>
      <c r="BE73" s="16" t="str">
        <f>IF('단면 입력'!Y70="","",'단면 입력'!Y70)</f>
        <v/>
      </c>
      <c r="BG73" s="16"/>
      <c r="BH73" s="16"/>
      <c r="BI73" s="16"/>
      <c r="BJ73" s="16"/>
      <c r="BK73" s="16"/>
      <c r="BL73" s="14" t="str">
        <f>IF('횡철근 입력'!V73="","",'횡철근 입력'!V73)</f>
        <v/>
      </c>
      <c r="BM73" s="52" t="str">
        <f>IF('횡철근 입력'!W72="","",'횡철근 입력'!W72)</f>
        <v>T5</v>
      </c>
      <c r="BN73" s="52">
        <f>IF('횡철근 입력'!X72="","",'횡철근 입력'!X72)</f>
        <v>16</v>
      </c>
      <c r="BO73" s="16" t="str">
        <f>IF('횡철근 입력'!Y72="","",IF(ISNUMBER('횡철근 입력'!Y72),'횡철근 입력'!Y72*$AV$2,'횡철근 입력'!Y72))</f>
        <v/>
      </c>
      <c r="BP73" s="16" t="str">
        <f>IF('횡철근 입력'!Z74="","",'횡철근 입력'!Z74)</f>
        <v/>
      </c>
      <c r="BR73" s="17" t="str">
        <f t="shared" si="55"/>
        <v>D16</v>
      </c>
      <c r="BW73" s="14" t="str">
        <f>IF('종철근 입력'!V73="","",'종철근 입력'!V73)</f>
        <v/>
      </c>
      <c r="BX73" s="16" t="str">
        <f>IF('종철근 입력'!W73="","",'종철근 입력'!W73)</f>
        <v/>
      </c>
      <c r="BY73" s="16" t="str">
        <f>IF('종철근 입력'!X73="","",'종철근 입력'!X73)</f>
        <v/>
      </c>
      <c r="BZ73" s="16" t="str">
        <f>IF('종철근 입력'!Y73="","",IF(ISNUMBER('종철근 입력'!Y73),'종철근 입력'!Y73*$AV$2,'종철근 입력'!Y73))</f>
        <v/>
      </c>
      <c r="CA73" s="16" t="str">
        <f>IF('종철근 입력'!Z73="","",'종철근 입력'!Z73)</f>
        <v/>
      </c>
    </row>
    <row r="74" spans="9:79" x14ac:dyDescent="0.3">
      <c r="I74" s="242"/>
      <c r="K74" s="24">
        <f>$BI$22-2*$BD$16+2*$BO$6+(INDEX($K$19:$AF$19,1,MATCH(K70,$K$2:$AF$2,0))+K49)+(INDEX($K$19:$AF$19,1,MATCH(K71,$K$2:$AF$2,0))+K49)</f>
        <v>3.6717999999999997</v>
      </c>
      <c r="L74" s="24">
        <f>$BI$22-2*$BD$16+2*$BO$6+(INDEX($K$19:$AF$19,1,MATCH(L70,$K$2:$AF$2,0))+L49)+(INDEX($K$19:$AF$19,1,MATCH(L71,$K$2:$AF$2,0))+L49)</f>
        <v>3.6717999999999997</v>
      </c>
      <c r="M74" s="24">
        <f>$BI$22-2*$BD$16+2*$BO$6+(INDEX($K$19:$AF$19,1,MATCH(M70,$K$2:$AF$2,0))+M49)+(INDEX($K$19:$AF$19,1,MATCH(M71,$K$2:$AF$2,0))+M49)</f>
        <v>3.6717999999999997</v>
      </c>
      <c r="N74" s="24">
        <f>$BI$22-2*$BD$16+2*$BO$6+(INDEX($K$19:$AF$19,1,MATCH(N70,$K$2:$AF$2,0))+N49)+(INDEX($K$19:$AF$19,1,MATCH(N71,$K$2:$AF$2,0))+N49)</f>
        <v>3.6717999999999997</v>
      </c>
      <c r="O74" s="24">
        <f>$BI$23-$BD$13-$BD$15+$BO$6+(INDEX($K$19:$AF$19,1,MATCH(O70,$K$2:$AF$2,0))+P49)-$AO$3</f>
        <v>3.5358999999999994</v>
      </c>
      <c r="P74" s="24">
        <f>$BI$23-$BD$13-$BD$15+$BO$6+(INDEX($K$19:$AF$19,1,MATCH(P70,$K$2:$AF$2,0))+O49)-$AO$3</f>
        <v>3.5358999999999994</v>
      </c>
      <c r="Q74" s="24">
        <f>$BI$23-$BD$13-$BD$15+$BO$6+(INDEX($K$19:$AF$19,1,MATCH(Q70,$K$2:$AF$2,0))+R49)-$AO$3</f>
        <v>3.5358999999999994</v>
      </c>
      <c r="R74" s="61">
        <f>$BI$23-$BD$13-$BD$15+$BO$6+(INDEX($K$19:$AF$19,1,MATCH(R70,$K$2:$AF$2,0))+Q49)-$AO$3</f>
        <v>3.5358999999999994</v>
      </c>
      <c r="BA74" s="14" t="str">
        <f>IF('단면 입력'!U71="","",'단면 입력'!U71)</f>
        <v/>
      </c>
      <c r="BB74" s="16" t="str">
        <f>IF('단면 입력'!V71="","",'단면 입력'!V71)</f>
        <v/>
      </c>
      <c r="BC74" s="16" t="str">
        <f>IF('단면 입력'!W71="","",'단면 입력'!W71)</f>
        <v/>
      </c>
      <c r="BD74" s="16" t="str">
        <f>IF('단면 입력'!X71="","",IF(ISNUMBER('단면 입력'!X71),'단면 입력'!X71*$AV$2,'단면 입력'!X71))</f>
        <v/>
      </c>
      <c r="BE74" s="16" t="str">
        <f>IF('단면 입력'!Y71="","",'단면 입력'!Y71)</f>
        <v/>
      </c>
      <c r="BG74" s="16"/>
      <c r="BH74" s="16"/>
      <c r="BI74" s="16"/>
      <c r="BJ74" s="16"/>
      <c r="BK74" s="16"/>
      <c r="BL74" s="14" t="str">
        <f>IF('횡철근 입력'!V74="","",'횡철근 입력'!V74)</f>
        <v/>
      </c>
      <c r="BM74" s="52" t="str">
        <f>IF('횡철근 입력'!W73="","",'횡철근 입력'!W73)</f>
        <v>B3</v>
      </c>
      <c r="BN74" s="52">
        <f>IF('횡철근 입력'!X73="","",'횡철근 입력'!X73)</f>
        <v>16</v>
      </c>
      <c r="BO74" s="16" t="str">
        <f>IF('횡철근 입력'!Y73="","",IF(ISNUMBER('횡철근 입력'!Y73),'횡철근 입력'!Y73*$AV$2,'횡철근 입력'!Y73))</f>
        <v/>
      </c>
      <c r="BP74" s="16" t="str">
        <f>IF('횡철근 입력'!Z75="","",'횡철근 입력'!Z75)</f>
        <v/>
      </c>
      <c r="BR74" s="17" t="str">
        <f t="shared" si="55"/>
        <v>D16</v>
      </c>
      <c r="BW74" s="14" t="str">
        <f>IF('종철근 입력'!V74="","",'종철근 입력'!V74)</f>
        <v/>
      </c>
      <c r="BX74" s="16" t="str">
        <f>IF('종철근 입력'!W74="","",'종철근 입력'!W74)</f>
        <v/>
      </c>
      <c r="BY74" s="16" t="str">
        <f>IF('종철근 입력'!X74="","",'종철근 입력'!X74)</f>
        <v/>
      </c>
      <c r="BZ74" s="16" t="str">
        <f>IF('종철근 입력'!Y74="","",IF(ISNUMBER('종철근 입력'!Y74),'종철근 입력'!Y74*$AV$2,'종철근 입력'!Y74))</f>
        <v/>
      </c>
      <c r="CA74" s="16" t="str">
        <f>IF('종철근 입력'!Z74="","",'종철근 입력'!Z74)</f>
        <v/>
      </c>
    </row>
    <row r="75" spans="9:79" x14ac:dyDescent="0.3">
      <c r="I75" s="242"/>
      <c r="K75" s="26">
        <f>$BZ$13</f>
        <v>0.2</v>
      </c>
      <c r="L75" s="26">
        <f>$BZ$13</f>
        <v>0.2</v>
      </c>
      <c r="M75" s="26">
        <f>$BZ$13</f>
        <v>0.2</v>
      </c>
      <c r="N75" s="26">
        <f>$BZ$13</f>
        <v>0.2</v>
      </c>
      <c r="O75" s="24">
        <f>$BZ$14</f>
        <v>0.2</v>
      </c>
      <c r="P75" s="24">
        <f>$BZ$14</f>
        <v>0.2</v>
      </c>
      <c r="Q75" s="24">
        <f>$BZ$14</f>
        <v>0.2</v>
      </c>
      <c r="R75" s="24">
        <f>$BZ$14</f>
        <v>0.2</v>
      </c>
      <c r="AM75" s="26" t="s">
        <v>149</v>
      </c>
      <c r="AN75" s="24" t="s">
        <v>147</v>
      </c>
      <c r="BA75" s="14" t="str">
        <f>IF('단면 입력'!U72="","",'단면 입력'!U72)</f>
        <v/>
      </c>
      <c r="BB75" s="16" t="str">
        <f>IF('단면 입력'!V72="","",'단면 입력'!V72)</f>
        <v/>
      </c>
      <c r="BC75" s="16" t="str">
        <f>IF('단면 입력'!W72="","",'단면 입력'!W72)</f>
        <v/>
      </c>
      <c r="BD75" s="16" t="str">
        <f>IF('단면 입력'!X72="","",IF(ISNUMBER('단면 입력'!X72),'단면 입력'!X72*$AV$2,'단면 입력'!X72))</f>
        <v/>
      </c>
      <c r="BE75" s="16" t="str">
        <f>IF('단면 입력'!Y72="","",'단면 입력'!Y72)</f>
        <v/>
      </c>
      <c r="BG75" s="16"/>
      <c r="BH75" s="16"/>
      <c r="BI75" s="16"/>
      <c r="BJ75" s="16"/>
      <c r="BK75" s="16"/>
      <c r="BL75" s="14" t="str">
        <f>IF('횡철근 입력'!V75="","",'횡철근 입력'!V75)</f>
        <v/>
      </c>
      <c r="BM75" s="52" t="str">
        <f>IF('횡철근 입력'!W74="","",'횡철근 입력'!W74)</f>
        <v>B4</v>
      </c>
      <c r="BN75" s="52">
        <f>IF('횡철근 입력'!X74="","",'횡철근 입력'!X74)</f>
        <v>13</v>
      </c>
      <c r="BO75" s="16" t="str">
        <f>IF('횡철근 입력'!Y74="","",IF(ISNUMBER('횡철근 입력'!Y74),'횡철근 입력'!Y74*$AV$2,'횡철근 입력'!Y74))</f>
        <v/>
      </c>
      <c r="BP75" s="16" t="str">
        <f>IF('횡철근 입력'!Z76="","",'횡철근 입력'!Z76)</f>
        <v/>
      </c>
      <c r="BR75" s="17" t="str">
        <f t="shared" si="55"/>
        <v>D13</v>
      </c>
      <c r="BW75" s="14" t="str">
        <f>IF('종철근 입력'!V75="","",'종철근 입력'!V75)</f>
        <v/>
      </c>
      <c r="BX75" s="16" t="str">
        <f>IF('종철근 입력'!W75="","",'종철근 입력'!W75)</f>
        <v/>
      </c>
      <c r="BY75" s="16" t="str">
        <f>IF('종철근 입력'!X75="","",'종철근 입력'!X75)</f>
        <v/>
      </c>
      <c r="BZ75" s="16" t="str">
        <f>IF('종철근 입력'!Y75="","",IF(ISNUMBER('종철근 입력'!Y75),'종철근 입력'!Y75*$AV$2,'종철근 입력'!Y75))</f>
        <v/>
      </c>
      <c r="CA75" s="16" t="str">
        <f>IF('종철근 입력'!Z75="","",'종철근 입력'!Z75)</f>
        <v/>
      </c>
    </row>
    <row r="76" spans="9:79" x14ac:dyDescent="0.3">
      <c r="I76" s="242"/>
      <c r="K76" s="26">
        <f>(MOD(K74,K75)+K75)/2</f>
        <v>0.13589999999999977</v>
      </c>
      <c r="L76" s="26">
        <f t="shared" ref="L76:N76" si="56">(MOD(L74,L75)+L75)/2</f>
        <v>0.13589999999999977</v>
      </c>
      <c r="M76" s="26">
        <f t="shared" si="56"/>
        <v>0.13589999999999977</v>
      </c>
      <c r="N76" s="26">
        <f t="shared" si="56"/>
        <v>0.13589999999999977</v>
      </c>
      <c r="O76" s="26">
        <f>(MOD(O74,O75)+O75)/2</f>
        <v>0.1679499999999996</v>
      </c>
      <c r="P76" s="26">
        <f>(MOD(P74,P75)+P75)/2</f>
        <v>0.1679499999999996</v>
      </c>
      <c r="Q76" s="26">
        <f t="shared" ref="Q76" si="57">(MOD(Q74,Q75)+Q75)/2</f>
        <v>0.1679499999999996</v>
      </c>
      <c r="R76" s="62">
        <f>(MOD(R74,R75)+R75)/2</f>
        <v>0.1679499999999996</v>
      </c>
      <c r="AM76" s="26" t="s">
        <v>150</v>
      </c>
      <c r="AN76" s="26" t="s">
        <v>148</v>
      </c>
      <c r="AP76" s="24">
        <f>BO9/2</f>
        <v>0.25</v>
      </c>
      <c r="BA76" s="14" t="str">
        <f>IF('단면 입력'!U73="","",'단면 입력'!U73)</f>
        <v/>
      </c>
      <c r="BB76" s="16" t="str">
        <f>IF('단면 입력'!V73="","",'단면 입력'!V73)</f>
        <v/>
      </c>
      <c r="BC76" s="16" t="str">
        <f>IF('단면 입력'!W73="","",'단면 입력'!W73)</f>
        <v/>
      </c>
      <c r="BD76" s="16" t="str">
        <f>IF('단면 입력'!X73="","",IF(ISNUMBER('단면 입력'!X73),'단면 입력'!X73*$AV$2,'단면 입력'!X73))</f>
        <v/>
      </c>
      <c r="BE76" s="16" t="str">
        <f>IF('단면 입력'!Y73="","",'단면 입력'!Y73)</f>
        <v/>
      </c>
      <c r="BG76" s="16"/>
      <c r="BH76" s="16"/>
      <c r="BI76" s="16"/>
      <c r="BJ76" s="16"/>
      <c r="BK76" s="16"/>
      <c r="BL76" s="14" t="str">
        <f>IF('횡철근 입력'!V76="","",'횡철근 입력'!V76)</f>
        <v/>
      </c>
      <c r="BM76" s="52" t="str">
        <f>IF('횡철근 입력'!W75="","",'횡철근 입력'!W75)</f>
        <v>B5</v>
      </c>
      <c r="BN76" s="52">
        <f>IF('횡철근 입력'!X75="","",'횡철근 입력'!X75)</f>
        <v>13</v>
      </c>
      <c r="BO76" s="16" t="str">
        <f>IF('횡철근 입력'!Y75="","",IF(ISNUMBER('횡철근 입력'!Y75),'횡철근 입력'!Y75*$AV$2,'횡철근 입력'!Y75))</f>
        <v/>
      </c>
      <c r="BP76" s="16" t="str">
        <f>IF('횡철근 입력'!Z77="","",'횡철근 입력'!Z77)</f>
        <v/>
      </c>
      <c r="BR76" s="17" t="str">
        <f t="shared" si="55"/>
        <v>D13</v>
      </c>
      <c r="BW76" s="14" t="str">
        <f>IF('종철근 입력'!V76="","",'종철근 입력'!V76)</f>
        <v/>
      </c>
      <c r="BX76" s="16" t="str">
        <f>IF('종철근 입력'!W76="","",'종철근 입력'!W76)</f>
        <v/>
      </c>
      <c r="BY76" s="16" t="str">
        <f>IF('종철근 입력'!X76="","",'종철근 입력'!X76)</f>
        <v/>
      </c>
      <c r="BZ76" s="16" t="str">
        <f>IF('종철근 입력'!Y76="","",IF(ISNUMBER('종철근 입력'!Y76),'종철근 입력'!Y76*$AV$2,'종철근 입력'!Y76))</f>
        <v/>
      </c>
      <c r="CA76" s="16" t="str">
        <f>IF('종철근 입력'!Z76="","",'종철근 입력'!Z76)</f>
        <v/>
      </c>
    </row>
    <row r="77" spans="9:79" x14ac:dyDescent="0.3">
      <c r="I77" s="242"/>
      <c r="J77" s="26"/>
      <c r="K77" s="26" t="str">
        <f t="shared" ref="K77:R77" si="58">_xlfn.CONCAT(QUOTIENT(K74,K75)-1,$AQ$3,K75)</f>
        <v>17@0.2</v>
      </c>
      <c r="L77" s="26" t="str">
        <f t="shared" si="58"/>
        <v>17@0.2</v>
      </c>
      <c r="M77" s="26" t="str">
        <f t="shared" si="58"/>
        <v>17@0.2</v>
      </c>
      <c r="N77" s="26" t="str">
        <f t="shared" si="58"/>
        <v>17@0.2</v>
      </c>
      <c r="O77" s="26" t="str">
        <f t="shared" si="58"/>
        <v>16@0.2</v>
      </c>
      <c r="P77" s="26" t="str">
        <f t="shared" si="58"/>
        <v>16@0.2</v>
      </c>
      <c r="Q77" s="26" t="str">
        <f t="shared" si="58"/>
        <v>16@0.2</v>
      </c>
      <c r="R77" s="62" t="str">
        <f t="shared" si="58"/>
        <v>16@0.2</v>
      </c>
      <c r="BA77" s="14" t="str">
        <f>IF('단면 입력'!U74="","",'단면 입력'!U74)</f>
        <v/>
      </c>
      <c r="BB77" s="16" t="str">
        <f>IF('단면 입력'!V74="","",'단면 입력'!V74)</f>
        <v/>
      </c>
      <c r="BC77" s="16" t="str">
        <f>IF('단면 입력'!W74="","",'단면 입력'!W74)</f>
        <v/>
      </c>
      <c r="BD77" s="16" t="str">
        <f>IF('단면 입력'!X74="","",IF(ISNUMBER('단면 입력'!X74),'단면 입력'!X74*$AV$2,'단면 입력'!X74))</f>
        <v/>
      </c>
      <c r="BE77" s="16" t="str">
        <f>IF('단면 입력'!Y74="","",'단면 입력'!Y74)</f>
        <v/>
      </c>
      <c r="BG77" s="16"/>
      <c r="BH77" s="16"/>
      <c r="BI77" s="16"/>
      <c r="BJ77" s="16"/>
      <c r="BK77" s="16"/>
      <c r="BL77" s="14" t="str">
        <f>IF('횡철근 입력'!V77="","",'횡철근 입력'!V77)</f>
        <v/>
      </c>
      <c r="BM77" s="52" t="str">
        <f>IF('횡철근 입력'!W76="","",'횡철근 입력'!W76)</f>
        <v/>
      </c>
      <c r="BN77" s="52" t="str">
        <f>IF('횡철근 입력'!X76="","",'횡철근 입력'!X76)</f>
        <v/>
      </c>
      <c r="BO77" s="16" t="str">
        <f>IF('횡철근 입력'!Y76="","",IF(ISNUMBER('횡철근 입력'!Y76),'횡철근 입력'!Y76*$AV$2,'횡철근 입력'!Y76))</f>
        <v/>
      </c>
      <c r="BP77" s="16" t="str">
        <f>IF('횡철근 입력'!Z78="","",'횡철근 입력'!Z78)</f>
        <v/>
      </c>
      <c r="BW77" s="14" t="str">
        <f>IF('종철근 입력'!V77="","",'종철근 입력'!V77)</f>
        <v/>
      </c>
      <c r="BX77" s="16" t="str">
        <f>IF('종철근 입력'!W77="","",'종철근 입력'!W77)</f>
        <v/>
      </c>
      <c r="BY77" s="16" t="str">
        <f>IF('종철근 입력'!X77="","",'종철근 입력'!X77)</f>
        <v/>
      </c>
      <c r="BZ77" s="16" t="str">
        <f>IF('종철근 입력'!Y77="","",IF(ISNUMBER('종철근 입력'!Y77),'종철근 입력'!Y77*$AV$2,'종철근 입력'!Y77))</f>
        <v/>
      </c>
      <c r="CA77" s="16" t="str">
        <f>IF('종철근 입력'!Z77="","",'종철근 입력'!Z77)</f>
        <v/>
      </c>
    </row>
    <row r="78" spans="9:79" x14ac:dyDescent="0.3">
      <c r="I78" s="242"/>
      <c r="J78" s="26"/>
      <c r="K78" s="26">
        <f>K76</f>
        <v>0.13589999999999977</v>
      </c>
      <c r="L78" s="26">
        <f t="shared" ref="L78:N78" si="59">L76</f>
        <v>0.13589999999999977</v>
      </c>
      <c r="M78" s="26">
        <f t="shared" si="59"/>
        <v>0.13589999999999977</v>
      </c>
      <c r="N78" s="26">
        <f t="shared" si="59"/>
        <v>0.13589999999999977</v>
      </c>
      <c r="O78" s="26">
        <f>O76</f>
        <v>0.1679499999999996</v>
      </c>
      <c r="P78" s="26">
        <f>P76</f>
        <v>0.1679499999999996</v>
      </c>
      <c r="Q78" s="26">
        <f>Q76</f>
        <v>0.1679499999999996</v>
      </c>
      <c r="R78" s="62">
        <f>R76</f>
        <v>0.1679499999999996</v>
      </c>
      <c r="AM78" s="26" t="s">
        <v>160</v>
      </c>
      <c r="BA78" s="14" t="str">
        <f>IF('단면 입력'!U75="","",'단면 입력'!U75)</f>
        <v/>
      </c>
      <c r="BB78" s="16" t="str">
        <f>IF('단면 입력'!V75="","",'단면 입력'!V75)</f>
        <v/>
      </c>
      <c r="BC78" s="16" t="str">
        <f>IF('단면 입력'!W75="","",'단면 입력'!W75)</f>
        <v/>
      </c>
      <c r="BD78" s="16" t="str">
        <f>IF('단면 입력'!X75="","",IF(ISNUMBER('단면 입력'!X75),'단면 입력'!X75*$AV$2,'단면 입력'!X75))</f>
        <v/>
      </c>
      <c r="BE78" s="16" t="str">
        <f>IF('단면 입력'!Y75="","",'단면 입력'!Y75)</f>
        <v/>
      </c>
      <c r="BG78" s="16"/>
      <c r="BH78" s="16"/>
      <c r="BI78" s="16"/>
      <c r="BJ78" s="16"/>
      <c r="BK78" s="16"/>
      <c r="BL78" s="14" t="str">
        <f>IF('횡철근 입력'!V78="","",'횡철근 입력'!V78)</f>
        <v/>
      </c>
      <c r="BM78" s="52" t="str">
        <f>IF('횡철근 입력'!W77="","",'횡철근 입력'!W77)</f>
        <v/>
      </c>
      <c r="BN78" s="52" t="str">
        <f>IF('횡철근 입력'!X77="","",'횡철근 입력'!X77)</f>
        <v/>
      </c>
      <c r="BO78" s="16" t="str">
        <f>IF('횡철근 입력'!Y77="","",IF(ISNUMBER('횡철근 입력'!Y77),'횡철근 입력'!Y77*$AV$2,'횡철근 입력'!Y77))</f>
        <v/>
      </c>
      <c r="BP78" s="16" t="str">
        <f>IF('횡철근 입력'!Z79="","",'횡철근 입력'!Z79)</f>
        <v/>
      </c>
      <c r="BW78" s="14" t="str">
        <f>IF('종철근 입력'!V78="","",'종철근 입력'!V78)</f>
        <v/>
      </c>
      <c r="BX78" s="16" t="str">
        <f>IF('종철근 입력'!W78="","",'종철근 입력'!W78)</f>
        <v/>
      </c>
      <c r="BY78" s="16" t="str">
        <f>IF('종철근 입력'!X78="","",'종철근 입력'!X78)</f>
        <v/>
      </c>
      <c r="BZ78" s="16" t="str">
        <f>IF('종철근 입력'!Y78="","",IF(ISNUMBER('종철근 입력'!Y78),'종철근 입력'!Y78*$AV$2,'종철근 입력'!Y78))</f>
        <v/>
      </c>
      <c r="CA78" s="16" t="str">
        <f>IF('종철근 입력'!Z78="","",'종철근 입력'!Z78)</f>
        <v/>
      </c>
    </row>
    <row r="79" spans="9:79" x14ac:dyDescent="0.3">
      <c r="I79" s="63"/>
      <c r="O79" s="26">
        <f>$AO$3+$BO$6+(INDEX($K$19:$AF$19,1,MATCH(P71,$K$2:$AF$2,0))+P49)</f>
        <v>0.1343</v>
      </c>
      <c r="P79" s="26">
        <f>$BD$15+$AO$3-$BO$5-$BO$20</f>
        <v>0.22999999999999998</v>
      </c>
      <c r="Q79" s="26">
        <f>$AO$3+$BO$6+(INDEX($K$19:$AF$19,1,MATCH(R71,$K$2:$AF$2,0))+R49)</f>
        <v>0.1343</v>
      </c>
      <c r="R79" s="26">
        <f>$BD$15+$AO$3-$BO$5-$BO$20</f>
        <v>0.22999999999999998</v>
      </c>
      <c r="AM79" s="26" t="s">
        <v>161</v>
      </c>
      <c r="AN79" s="24" t="s">
        <v>193</v>
      </c>
      <c r="AP79" s="24">
        <f>BO5+BO19</f>
        <v>0.27</v>
      </c>
      <c r="BA79" s="14" t="str">
        <f>IF('단면 입력'!U76="","",'단면 입력'!U76)</f>
        <v/>
      </c>
      <c r="BB79" s="16" t="str">
        <f>IF('단면 입력'!V76="","",'단면 입력'!V76)</f>
        <v/>
      </c>
      <c r="BC79" s="16" t="str">
        <f>IF('단면 입력'!W76="","",'단면 입력'!W76)</f>
        <v/>
      </c>
      <c r="BD79" s="16" t="str">
        <f>IF('단면 입력'!X76="","",IF(ISNUMBER('단면 입력'!X76),'단면 입력'!X76*$AV$2,'단면 입력'!X76))</f>
        <v/>
      </c>
      <c r="BE79" s="16" t="str">
        <f>IF('단면 입력'!Y76="","",'단면 입력'!Y76)</f>
        <v/>
      </c>
      <c r="BG79" s="16"/>
      <c r="BH79" s="16"/>
      <c r="BI79" s="16"/>
      <c r="BJ79" s="16"/>
      <c r="BK79" s="16"/>
      <c r="BL79" s="14" t="str">
        <f>IF('횡철근 입력'!V79="","",'횡철근 입력'!V79)</f>
        <v/>
      </c>
      <c r="BM79" s="52" t="str">
        <f>IF('횡철근 입력'!W78="","",'횡철근 입력'!W78)</f>
        <v/>
      </c>
      <c r="BN79" s="52" t="str">
        <f>IF('횡철근 입력'!X78="","",'횡철근 입력'!X78)</f>
        <v/>
      </c>
      <c r="BO79" s="16" t="str">
        <f>IF('횡철근 입력'!Y78="","",IF(ISNUMBER('횡철근 입력'!Y78),'횡철근 입력'!Y78*$AV$2,'횡철근 입력'!Y78))</f>
        <v/>
      </c>
      <c r="BP79" s="16" t="str">
        <f>IF('횡철근 입력'!Z80="","",'횡철근 입력'!Z80)</f>
        <v/>
      </c>
      <c r="BW79" s="14" t="str">
        <f>IF('종철근 입력'!V79="","",'종철근 입력'!V79)</f>
        <v/>
      </c>
      <c r="BX79" s="16" t="str">
        <f>IF('종철근 입력'!W79="","",'종철근 입력'!W79)</f>
        <v/>
      </c>
      <c r="BY79" s="16" t="str">
        <f>IF('종철근 입력'!X79="","",'종철근 입력'!X79)</f>
        <v/>
      </c>
      <c r="BZ79" s="16" t="str">
        <f>IF('종철근 입력'!Y79="","",IF(ISNUMBER('종철근 입력'!Y79),'종철근 입력'!Y79*$AV$2,'종철근 입력'!Y79))</f>
        <v/>
      </c>
      <c r="CA79" s="16" t="str">
        <f>IF('종철근 입력'!Z79="","",'종철근 입력'!Z79)</f>
        <v/>
      </c>
    </row>
    <row r="80" spans="9:79" x14ac:dyDescent="0.3">
      <c r="I80" s="63"/>
      <c r="K80" s="24" t="str">
        <f>IF(K62="X",_xlfn.CONCAT(K76+(K60-K61),$AQ$4),_xlfn.CONCAT($AQ$2,K63,$AQ$2,$AQ$4,,K76,$AQ$4))</f>
        <v>"1@0.0441",0.1359,</v>
      </c>
      <c r="L80" s="58" t="str">
        <f>_xlfn.CONCAT(L76,$AQ$4)</f>
        <v>0.1359,</v>
      </c>
      <c r="M80" s="24" t="str">
        <f t="shared" ref="M80" si="60">IF(M62="X",_xlfn.CONCAT(M76+(M60-M61),$AQ$4),_xlfn.CONCAT($AQ$2,M63,$AQ$2,$AQ$4,,M76,$AQ$4))</f>
        <v>"1@0.0441",0.1359,</v>
      </c>
      <c r="N80" s="58" t="str">
        <f>_xlfn.CONCAT(N76,$AQ$4)</f>
        <v>0.1359,</v>
      </c>
      <c r="O80" s="58"/>
      <c r="P80" s="24" t="str">
        <f>IF(P62="X",_xlfn.CONCAT(P76+(P60-P61),$AQ$4),_xlfn.CONCAT($AQ$2,P63,$AQ$2,$AQ$4,,P76,$AQ$4))</f>
        <v>"1@0.0441",0.16795,</v>
      </c>
      <c r="Q80" s="58"/>
      <c r="R80" s="61" t="str">
        <f>IF(R62="X",_xlfn.CONCAT(R76+(R60-R61),$AQ$4),_xlfn.CONCAT($AQ$2,R63,$AQ$2,$AQ$4,,R76,$AQ$4))</f>
        <v>"1@0.0441",0.16795,</v>
      </c>
      <c r="AM80" s="26"/>
      <c r="AN80" s="24" t="s">
        <v>194</v>
      </c>
      <c r="AP80" s="24">
        <f>BO5+BO20</f>
        <v>0.27</v>
      </c>
      <c r="BA80" s="14" t="str">
        <f>IF('단면 입력'!U77="","",'단면 입력'!U77)</f>
        <v/>
      </c>
      <c r="BB80" s="16" t="str">
        <f>IF('단면 입력'!V77="","",'단면 입력'!V77)</f>
        <v/>
      </c>
      <c r="BC80" s="16" t="str">
        <f>IF('단면 입력'!W77="","",'단면 입력'!W77)</f>
        <v/>
      </c>
      <c r="BD80" s="16" t="str">
        <f>IF('단면 입력'!X77="","",IF(ISNUMBER('단면 입력'!X77),'단면 입력'!X77*$AV$2,'단면 입력'!X77))</f>
        <v/>
      </c>
      <c r="BE80" s="16" t="str">
        <f>IF('단면 입력'!Y77="","",'단면 입력'!Y77)</f>
        <v/>
      </c>
      <c r="BG80" s="16"/>
      <c r="BH80" s="16"/>
      <c r="BI80" s="16"/>
      <c r="BJ80" s="16"/>
      <c r="BK80" s="16"/>
      <c r="BL80" s="14" t="str">
        <f>IF('횡철근 입력'!V80="","",'횡철근 입력'!V80)</f>
        <v/>
      </c>
      <c r="BM80" s="52" t="str">
        <f>IF('횡철근 입력'!W79="","",'횡철근 입력'!W79)</f>
        <v/>
      </c>
      <c r="BN80" s="52" t="str">
        <f>IF('횡철근 입력'!X79="","",'횡철근 입력'!X79)</f>
        <v/>
      </c>
      <c r="BO80" s="16" t="str">
        <f>IF('횡철근 입력'!Y79="","",IF(ISNUMBER('횡철근 입력'!Y79),'횡철근 입력'!Y79*$AV$2,'횡철근 입력'!Y79))</f>
        <v/>
      </c>
      <c r="BP80" s="16" t="str">
        <f>IF('횡철근 입력'!Z81="","",'횡철근 입력'!Z81)</f>
        <v/>
      </c>
      <c r="BW80" s="14" t="str">
        <f>IF('종철근 입력'!V80="","",'종철근 입력'!V80)</f>
        <v/>
      </c>
      <c r="BX80" s="16" t="str">
        <f>IF('종철근 입력'!W80="","",'종철근 입력'!W80)</f>
        <v/>
      </c>
      <c r="BY80" s="16" t="str">
        <f>IF('종철근 입력'!X80="","",'종철근 입력'!X80)</f>
        <v/>
      </c>
      <c r="BZ80" s="16" t="str">
        <f>IF('종철근 입력'!Y80="","",IF(ISNUMBER('종철근 입력'!Y80),'종철근 입력'!Y80*$AV$2,'종철근 입력'!Y80))</f>
        <v/>
      </c>
      <c r="CA80" s="16" t="str">
        <f>IF('종철근 입력'!Z80="","",'종철근 입력'!Z80)</f>
        <v/>
      </c>
    </row>
    <row r="81" spans="9:79" x14ac:dyDescent="0.3">
      <c r="I81" s="63"/>
      <c r="K81" s="24" t="str">
        <f>_xlfn.CONCAT($AQ$2,K77,$AQ$2,$AQ$4)</f>
        <v>"17@0.2",</v>
      </c>
      <c r="L81" s="24" t="str">
        <f t="shared" ref="L81:N81" si="61">_xlfn.CONCAT($AQ$2,L77,$AQ$2,$AQ$4)</f>
        <v>"17@0.2",</v>
      </c>
      <c r="M81" s="24" t="str">
        <f t="shared" si="61"/>
        <v>"17@0.2",</v>
      </c>
      <c r="N81" s="24" t="str">
        <f t="shared" si="61"/>
        <v>"17@0.2",</v>
      </c>
      <c r="O81" s="24" t="str">
        <f>_xlfn.CONCAT($AQ$2,O77,$AQ$2,$AQ$4)</f>
        <v>"16@0.2",</v>
      </c>
      <c r="P81" s="24" t="str">
        <f>_xlfn.CONCAT($AQ$2,P77,$AQ$2,$AQ$4)</f>
        <v>"16@0.2",</v>
      </c>
      <c r="Q81" s="24" t="str">
        <f>_xlfn.CONCAT($AQ$2,Q77,$AQ$2,$AQ$4)</f>
        <v>"16@0.2",</v>
      </c>
      <c r="R81" s="61" t="str">
        <f>_xlfn.CONCAT($AQ$2,R77,$AQ$2,$AQ$4)</f>
        <v>"16@0.2",</v>
      </c>
      <c r="BA81" s="14" t="str">
        <f>IF('단면 입력'!U78="","",'단면 입력'!U78)</f>
        <v/>
      </c>
      <c r="BB81" s="16" t="str">
        <f>IF('단면 입력'!V78="","",'단면 입력'!V78)</f>
        <v/>
      </c>
      <c r="BC81" s="16" t="str">
        <f>IF('단면 입력'!W78="","",'단면 입력'!W78)</f>
        <v/>
      </c>
      <c r="BD81" s="16" t="str">
        <f>IF('단면 입력'!X78="","",IF(ISNUMBER('단면 입력'!X78),'단면 입력'!X78*$AV$2,'단면 입력'!X78))</f>
        <v/>
      </c>
      <c r="BE81" s="16" t="str">
        <f>IF('단면 입력'!Y78="","",'단면 입력'!Y78)</f>
        <v/>
      </c>
      <c r="BG81" s="16"/>
      <c r="BH81" s="16"/>
      <c r="BI81" s="16"/>
      <c r="BJ81" s="16"/>
      <c r="BK81" s="16"/>
      <c r="BL81" s="14" t="str">
        <f>IF('횡철근 입력'!V81="","",'횡철근 입력'!V81)</f>
        <v/>
      </c>
      <c r="BM81" s="52" t="str">
        <f>IF('횡철근 입력'!W80="","",'횡철근 입력'!W80)</f>
        <v/>
      </c>
      <c r="BN81" s="52" t="str">
        <f>IF('횡철근 입력'!X80="","",'횡철근 입력'!X80)</f>
        <v/>
      </c>
      <c r="BO81" s="16" t="str">
        <f>IF('횡철근 입력'!Y80="","",IF(ISNUMBER('횡철근 입력'!Y80),'횡철근 입력'!Y80*$AV$2,'횡철근 입력'!Y80))</f>
        <v/>
      </c>
      <c r="BP81" s="16" t="str">
        <f>IF('횡철근 입력'!Z82="","",'횡철근 입력'!Z82)</f>
        <v/>
      </c>
      <c r="BW81" s="14" t="str">
        <f>IF('종철근 입력'!V81="","",'종철근 입력'!V81)</f>
        <v/>
      </c>
      <c r="BX81" s="16" t="str">
        <f>IF('종철근 입력'!W81="","",'종철근 입력'!W81)</f>
        <v/>
      </c>
      <c r="BY81" s="16" t="str">
        <f>IF('종철근 입력'!X81="","",'종철근 입력'!X81)</f>
        <v/>
      </c>
      <c r="BZ81" s="16" t="str">
        <f>IF('종철근 입력'!Y81="","",IF(ISNUMBER('종철근 입력'!Y81),'종철근 입력'!Y81*$AV$2,'종철근 입력'!Y81))</f>
        <v/>
      </c>
      <c r="CA81" s="16" t="str">
        <f>IF('종철근 입력'!Z81="","",'종철근 입력'!Z81)</f>
        <v/>
      </c>
    </row>
    <row r="82" spans="9:79" x14ac:dyDescent="0.3">
      <c r="I82" s="63"/>
      <c r="K82" s="24" t="str">
        <f>IF(K67="X",_xlfn.CONCAT(K78+(K65-K66),$AQ$4),_xlfn.CONCAT(K78,$AQ$4,$AQ$2,K68,$AQ$2,$AQ$4))</f>
        <v>0.1359,"1@0.0441",</v>
      </c>
      <c r="L82" s="58" t="str">
        <f>_xlfn.CONCAT(L78,$AQ$4)</f>
        <v>0.1359,</v>
      </c>
      <c r="M82" s="24" t="str">
        <f>IF(M67="X",_xlfn.CONCAT(M78+(M65-M66),$AQ$4),_xlfn.CONCAT(M78,$AQ$4,$AQ$2,M68,$AQ$2,$AQ$4))</f>
        <v>0.1359,"1@0.0441",</v>
      </c>
      <c r="N82" s="58" t="str">
        <f>_xlfn.CONCAT(N78,$AQ$4)</f>
        <v>0.1359,</v>
      </c>
      <c r="O82" s="58" t="str">
        <f>_xlfn.CONCAT(O78,$AQ$4)</f>
        <v>0.16795,</v>
      </c>
      <c r="P82" s="24" t="str">
        <f>IF(P67="X",_xlfn.CONCAT(P78,$AQ$4,P79,$AQ$4),_xlfn.CONCAT(P78,$AQ$4,O79,$AQ$4,$AQ$2,P68,$AQ$2,$AQ$4))</f>
        <v>0.16795,0.1343,"1@0.0957",</v>
      </c>
      <c r="Q82" s="58" t="str">
        <f>_xlfn.CONCAT(Q78,$AQ$4)</f>
        <v>0.16795,</v>
      </c>
      <c r="R82" s="24" t="str">
        <f>IF(R67="X",_xlfn.CONCAT(R78,$AQ$4,R79,$AQ$4),_xlfn.CONCAT(R78,$AQ$4,Q79,$AQ$4,$AQ$2,R68,$AQ$2,$AQ$4))</f>
        <v>0.16795,0.1343,"1@0.0957",</v>
      </c>
      <c r="AM82" s="26" t="s">
        <v>180</v>
      </c>
      <c r="BA82" s="14" t="str">
        <f>IF('단면 입력'!U79="","",'단면 입력'!U79)</f>
        <v/>
      </c>
      <c r="BB82" s="16" t="str">
        <f>IF('단면 입력'!V79="","",'단면 입력'!V79)</f>
        <v/>
      </c>
      <c r="BC82" s="16" t="str">
        <f>IF('단면 입력'!W79="","",'단면 입력'!W79)</f>
        <v/>
      </c>
      <c r="BD82" s="16" t="str">
        <f>IF('단면 입력'!X79="","",IF(ISNUMBER('단면 입력'!X79),'단면 입력'!X79*$AV$2,'단면 입력'!X79))</f>
        <v/>
      </c>
      <c r="BE82" s="16" t="str">
        <f>IF('단면 입력'!Y79="","",'단면 입력'!Y79)</f>
        <v/>
      </c>
      <c r="BG82" s="16"/>
      <c r="BH82" s="16"/>
      <c r="BI82" s="16"/>
      <c r="BJ82" s="16"/>
      <c r="BK82" s="16"/>
      <c r="BL82" s="14" t="str">
        <f>IF('횡철근 입력'!V82="","",'횡철근 입력'!V82)</f>
        <v/>
      </c>
      <c r="BM82" s="52" t="str">
        <f>IF('횡철근 입력'!W81="","",'횡철근 입력'!W81)</f>
        <v/>
      </c>
      <c r="BN82" s="52" t="str">
        <f>IF('횡철근 입력'!X81="","",'횡철근 입력'!X81)</f>
        <v/>
      </c>
      <c r="BO82" s="16" t="str">
        <f>IF('횡철근 입력'!Y81="","",IF(ISNUMBER('횡철근 입력'!Y81),'횡철근 입력'!Y81*$AV$2,'횡철근 입력'!Y81))</f>
        <v/>
      </c>
      <c r="BP82" s="16" t="str">
        <f>IF('횡철근 입력'!Z83="","",'횡철근 입력'!Z83)</f>
        <v/>
      </c>
      <c r="BW82" s="14" t="str">
        <f>IF('종철근 입력'!V82="","",'종철근 입력'!V82)</f>
        <v/>
      </c>
      <c r="BX82" s="16" t="str">
        <f>IF('종철근 입력'!W82="","",'종철근 입력'!W82)</f>
        <v/>
      </c>
      <c r="BY82" s="16" t="str">
        <f>IF('종철근 입력'!X82="","",'종철근 입력'!X82)</f>
        <v/>
      </c>
      <c r="BZ82" s="16" t="str">
        <f>IF('종철근 입력'!Y82="","",IF(ISNUMBER('종철근 입력'!Y82),'종철근 입력'!Y82*$AV$2,'종철근 입력'!Y82))</f>
        <v/>
      </c>
      <c r="CA82" s="16" t="str">
        <f>IF('종철근 입력'!Z82="","",'종철근 입력'!Z82)</f>
        <v/>
      </c>
    </row>
    <row r="83" spans="9:79" x14ac:dyDescent="0.3">
      <c r="I83" s="63"/>
      <c r="R83" s="62"/>
      <c r="AL83" s="24" t="s">
        <v>183</v>
      </c>
      <c r="AM83" s="26" t="s">
        <v>141</v>
      </c>
      <c r="AN83" s="24" t="s">
        <v>181</v>
      </c>
      <c r="AP83" s="24">
        <f>BO7+BO21+BO23+BO7+(PI()*$BO$19*1/2)</f>
        <v>3.9241592653589796</v>
      </c>
      <c r="BA83" s="14" t="str">
        <f>IF('단면 입력'!U80="","",'단면 입력'!U80)</f>
        <v/>
      </c>
      <c r="BB83" s="16" t="str">
        <f>IF('단면 입력'!V80="","",'단면 입력'!V80)</f>
        <v/>
      </c>
      <c r="BC83" s="16" t="str">
        <f>IF('단면 입력'!W80="","",'단면 입력'!W80)</f>
        <v/>
      </c>
      <c r="BD83" s="16" t="str">
        <f>IF('단면 입력'!X80="","",IF(ISNUMBER('단면 입력'!X80),'단면 입력'!X80*$AV$2,'단면 입력'!X80))</f>
        <v/>
      </c>
      <c r="BE83" s="16" t="str">
        <f>IF('단면 입력'!Y80="","",'단면 입력'!Y80)</f>
        <v/>
      </c>
      <c r="BG83" s="16"/>
      <c r="BH83" s="16"/>
      <c r="BI83" s="16"/>
      <c r="BJ83" s="16"/>
      <c r="BK83" s="16"/>
      <c r="BL83" s="14" t="str">
        <f>IF('횡철근 입력'!V83="","",'횡철근 입력'!V83)</f>
        <v/>
      </c>
      <c r="BM83" s="52" t="str">
        <f>IF('횡철근 입력'!W82="","",'횡철근 입력'!W82)</f>
        <v/>
      </c>
      <c r="BN83" s="52" t="str">
        <f>IF('횡철근 입력'!X82="","",'횡철근 입력'!X82)</f>
        <v/>
      </c>
      <c r="BO83" s="16" t="str">
        <f>IF('횡철근 입력'!Y82="","",IF(ISNUMBER('횡철근 입력'!Y82),'횡철근 입력'!Y82*$AV$2,'횡철근 입력'!Y82))</f>
        <v/>
      </c>
      <c r="BP83" s="16" t="str">
        <f>IF('횡철근 입력'!Z84="","",'횡철근 입력'!Z84)</f>
        <v/>
      </c>
      <c r="BW83" s="14" t="str">
        <f>IF('종철근 입력'!V83="","",'종철근 입력'!V83)</f>
        <v/>
      </c>
      <c r="BX83" s="16" t="str">
        <f>IF('종철근 입력'!W83="","",'종철근 입력'!W83)</f>
        <v/>
      </c>
      <c r="BY83" s="16" t="str">
        <f>IF('종철근 입력'!X83="","",'종철근 입력'!X83)</f>
        <v/>
      </c>
      <c r="BZ83" s="16" t="str">
        <f>IF('종철근 입력'!Y83="","",IF(ISNUMBER('종철근 입력'!Y83),'종철근 입력'!Y83*$AV$2,'종철근 입력'!Y83))</f>
        <v/>
      </c>
      <c r="CA83" s="16" t="str">
        <f>IF('종철근 입력'!Z83="","",'종철근 입력'!Z83)</f>
        <v/>
      </c>
    </row>
    <row r="84" spans="9:79" x14ac:dyDescent="0.3">
      <c r="I84" s="66"/>
      <c r="J84" s="67"/>
      <c r="K84" s="67" t="str">
        <f t="shared" ref="K84:R84" si="62">_xlfn.CONCAT(K80:K82)</f>
        <v>"1@0.0441",0.1359,"17@0.2",0.1359,"1@0.0441",</v>
      </c>
      <c r="L84" s="67" t="str">
        <f t="shared" si="62"/>
        <v>0.1359,"17@0.2",0.1359,</v>
      </c>
      <c r="M84" s="67" t="str">
        <f t="shared" si="62"/>
        <v>"1@0.0441",0.1359,"17@0.2",0.1359,"1@0.0441",</v>
      </c>
      <c r="N84" s="67" t="str">
        <f t="shared" si="62"/>
        <v>0.1359,"17@0.2",0.1359,</v>
      </c>
      <c r="O84" s="67" t="str">
        <f t="shared" si="62"/>
        <v>"16@0.2",0.16795,</v>
      </c>
      <c r="P84" s="67" t="str">
        <f t="shared" si="62"/>
        <v>"1@0.0441",0.16795,"16@0.2",0.16795,0.1343,"1@0.0957",</v>
      </c>
      <c r="Q84" s="67" t="str">
        <f t="shared" si="62"/>
        <v>"16@0.2",0.16795,</v>
      </c>
      <c r="R84" s="68" t="str">
        <f t="shared" si="62"/>
        <v>"1@0.0441",0.16795,"16@0.2",0.16795,0.1343,"1@0.0957",</v>
      </c>
      <c r="AL84" s="24" t="s">
        <v>184</v>
      </c>
      <c r="AM84" s="26" t="s">
        <v>141</v>
      </c>
      <c r="AN84" s="24" t="s">
        <v>182</v>
      </c>
      <c r="AP84" s="24">
        <f>BO8+BT21+BO24+BO7+(PI()*$BO$20*1/2)</f>
        <v>4.7941592653589788</v>
      </c>
      <c r="BA84" s="14" t="str">
        <f>IF('단면 입력'!U81="","",'단면 입력'!U81)</f>
        <v/>
      </c>
      <c r="BB84" s="16" t="str">
        <f>IF('단면 입력'!V81="","",'단면 입력'!V81)</f>
        <v/>
      </c>
      <c r="BC84" s="16" t="str">
        <f>IF('단면 입력'!W81="","",'단면 입력'!W81)</f>
        <v/>
      </c>
      <c r="BD84" s="16" t="str">
        <f>IF('단면 입력'!X81="","",IF(ISNUMBER('단면 입력'!X81),'단면 입력'!X81*$AV$2,'단면 입력'!X81))</f>
        <v/>
      </c>
      <c r="BE84" s="16" t="str">
        <f>IF('단면 입력'!Y81="","",'단면 입력'!Y81)</f>
        <v/>
      </c>
      <c r="BG84" s="16"/>
      <c r="BH84" s="16"/>
      <c r="BI84" s="16"/>
      <c r="BJ84" s="16"/>
      <c r="BK84" s="16"/>
      <c r="BL84" s="14" t="str">
        <f>IF('횡철근 입력'!V84="","",'횡철근 입력'!V84)</f>
        <v/>
      </c>
      <c r="BM84" s="52" t="str">
        <f>IF('횡철근 입력'!W83="","",'횡철근 입력'!W83)</f>
        <v/>
      </c>
      <c r="BN84" s="52" t="str">
        <f>IF('횡철근 입력'!X83="","",'횡철근 입력'!X83)</f>
        <v/>
      </c>
      <c r="BO84" s="16" t="str">
        <f>IF('횡철근 입력'!Y83="","",IF(ISNUMBER('횡철근 입력'!Y83),'횡철근 입력'!Y83*$AV$2,'횡철근 입력'!Y83))</f>
        <v/>
      </c>
      <c r="BP84" s="16" t="str">
        <f>IF('횡철근 입력'!Z85="","",'횡철근 입력'!Z85)</f>
        <v/>
      </c>
      <c r="BW84" s="14" t="str">
        <f>IF('종철근 입력'!V84="","",'종철근 입력'!V84)</f>
        <v/>
      </c>
      <c r="BX84" s="16" t="str">
        <f>IF('종철근 입력'!W84="","",'종철근 입력'!W84)</f>
        <v/>
      </c>
      <c r="BY84" s="16" t="str">
        <f>IF('종철근 입력'!X84="","",'종철근 입력'!X84)</f>
        <v/>
      </c>
      <c r="BZ84" s="16" t="str">
        <f>IF('종철근 입력'!Y84="","",IF(ISNUMBER('종철근 입력'!Y84),'종철근 입력'!Y84*$AV$2,'종철근 입력'!Y84))</f>
        <v/>
      </c>
      <c r="CA84" s="16" t="str">
        <f>IF('종철근 입력'!Z84="","",'종철근 입력'!Z84)</f>
        <v/>
      </c>
    </row>
    <row r="85" spans="9:79" x14ac:dyDescent="0.3">
      <c r="BA85" s="14" t="str">
        <f>IF('단면 입력'!U82="","",'단면 입력'!U82)</f>
        <v/>
      </c>
      <c r="BB85" s="16" t="str">
        <f>IF('단면 입력'!V82="","",'단면 입력'!V82)</f>
        <v/>
      </c>
      <c r="BC85" s="16" t="str">
        <f>IF('단면 입력'!W82="","",'단면 입력'!W82)</f>
        <v/>
      </c>
      <c r="BD85" s="16" t="str">
        <f>IF('단면 입력'!X82="","",IF(ISNUMBER('단면 입력'!X82),'단면 입력'!X82*$AV$2,'단면 입력'!X82))</f>
        <v/>
      </c>
      <c r="BE85" s="16" t="str">
        <f>IF('단면 입력'!Y82="","",'단면 입력'!Y82)</f>
        <v/>
      </c>
      <c r="BG85" s="16"/>
      <c r="BH85" s="16"/>
      <c r="BI85" s="16"/>
      <c r="BJ85" s="16"/>
      <c r="BK85" s="16"/>
      <c r="BL85" s="14" t="str">
        <f>IF('횡철근 입력'!V85="","",'횡철근 입력'!V85)</f>
        <v/>
      </c>
      <c r="BM85" s="52" t="str">
        <f>IF('횡철근 입력'!W84="","",'횡철근 입력'!W84)</f>
        <v/>
      </c>
      <c r="BN85" s="52" t="str">
        <f>IF('횡철근 입력'!X84="","",'횡철근 입력'!X84)</f>
        <v/>
      </c>
      <c r="BO85" s="16" t="str">
        <f>IF('횡철근 입력'!Y84="","",IF(ISNUMBER('횡철근 입력'!Y84),'횡철근 입력'!Y84*$AV$2,'횡철근 입력'!Y84))</f>
        <v/>
      </c>
      <c r="BP85" s="16" t="str">
        <f>IF('횡철근 입력'!Z86="","",'횡철근 입력'!Z86)</f>
        <v/>
      </c>
      <c r="BW85" s="14" t="str">
        <f>IF('종철근 입력'!V85="","",'종철근 입력'!V85)</f>
        <v/>
      </c>
      <c r="BX85" s="16" t="str">
        <f>IF('종철근 입력'!W85="","",'종철근 입력'!W85)</f>
        <v/>
      </c>
      <c r="BY85" s="16" t="str">
        <f>IF('종철근 입력'!X85="","",'종철근 입력'!X85)</f>
        <v/>
      </c>
      <c r="BZ85" s="16" t="str">
        <f>IF('종철근 입력'!Y85="","",IF(ISNUMBER('종철근 입력'!Y85),'종철근 입력'!Y85*$AV$2,'종철근 입력'!Y85))</f>
        <v/>
      </c>
      <c r="CA85" s="16" t="str">
        <f>IF('종철근 입력'!Z85="","",'종철근 입력'!Z85)</f>
        <v/>
      </c>
    </row>
    <row r="86" spans="9:79" x14ac:dyDescent="0.3">
      <c r="BA86" s="14" t="str">
        <f>IF('단면 입력'!U83="","",'단면 입력'!U83)</f>
        <v/>
      </c>
      <c r="BB86" s="16" t="str">
        <f>IF('단면 입력'!V83="","",'단면 입력'!V83)</f>
        <v/>
      </c>
      <c r="BC86" s="16" t="str">
        <f>IF('단면 입력'!W83="","",'단면 입력'!W83)</f>
        <v/>
      </c>
      <c r="BD86" s="16" t="str">
        <f>IF('단면 입력'!X83="","",IF(ISNUMBER('단면 입력'!X83),'단면 입력'!X83*$AV$2,'단면 입력'!X83))</f>
        <v/>
      </c>
      <c r="BE86" s="16" t="str">
        <f>IF('단면 입력'!Y83="","",'단면 입력'!Y83)</f>
        <v/>
      </c>
      <c r="BG86" s="16"/>
      <c r="BH86" s="16"/>
      <c r="BI86" s="16"/>
      <c r="BJ86" s="16"/>
      <c r="BK86" s="16"/>
      <c r="BL86" s="14" t="str">
        <f>IF('횡철근 입력'!V86="","",'횡철근 입력'!V86)</f>
        <v/>
      </c>
      <c r="BM86" s="52" t="str">
        <f>IF('횡철근 입력'!W85="","",'횡철근 입력'!W85)</f>
        <v/>
      </c>
      <c r="BN86" s="52" t="str">
        <f>IF('횡철근 입력'!X85="","",'횡철근 입력'!X85)</f>
        <v/>
      </c>
      <c r="BO86" s="16" t="str">
        <f>IF('횡철근 입력'!Y85="","",IF(ISNUMBER('횡철근 입력'!Y85),'횡철근 입력'!Y85*$AV$2,'횡철근 입력'!Y85))</f>
        <v/>
      </c>
      <c r="BP86" s="16" t="str">
        <f>IF('횡철근 입력'!Z87="","",'횡철근 입력'!Z87)</f>
        <v/>
      </c>
      <c r="BW86" s="14" t="str">
        <f>IF('종철근 입력'!V86="","",'종철근 입력'!V86)</f>
        <v/>
      </c>
      <c r="BX86" s="16" t="str">
        <f>IF('종철근 입력'!W86="","",'종철근 입력'!W86)</f>
        <v/>
      </c>
      <c r="BY86" s="16" t="str">
        <f>IF('종철근 입력'!X86="","",'종철근 입력'!X86)</f>
        <v/>
      </c>
      <c r="BZ86" s="16" t="str">
        <f>IF('종철근 입력'!Y86="","",IF(ISNUMBER('종철근 입력'!Y86),'종철근 입력'!Y86*$AV$2,'종철근 입력'!Y86))</f>
        <v/>
      </c>
      <c r="CA86" s="16" t="str">
        <f>IF('종철근 입력'!Z86="","",'종철근 입력'!Z86)</f>
        <v/>
      </c>
    </row>
    <row r="87" spans="9:79" x14ac:dyDescent="0.3">
      <c r="BA87" s="14" t="str">
        <f>IF('단면 입력'!U84="","",'단면 입력'!U84)</f>
        <v/>
      </c>
      <c r="BB87" s="16" t="str">
        <f>IF('단면 입력'!V84="","",'단면 입력'!V84)</f>
        <v/>
      </c>
      <c r="BC87" s="16" t="str">
        <f>IF('단면 입력'!W84="","",'단면 입력'!W84)</f>
        <v/>
      </c>
      <c r="BD87" s="16" t="str">
        <f>IF('단면 입력'!X84="","",IF(ISNUMBER('단면 입력'!X84),'단면 입력'!X84*$AV$2,'단면 입력'!X84))</f>
        <v/>
      </c>
      <c r="BE87" s="16" t="str">
        <f>IF('단면 입력'!Y84="","",'단면 입력'!Y84)</f>
        <v/>
      </c>
      <c r="BG87" s="16"/>
      <c r="BH87" s="16"/>
      <c r="BI87" s="16"/>
      <c r="BJ87" s="16"/>
      <c r="BK87" s="16"/>
      <c r="BL87" s="14" t="str">
        <f>IF('횡철근 입력'!V87="","",'횡철근 입력'!V87)</f>
        <v/>
      </c>
      <c r="BM87" s="52" t="str">
        <f>IF('횡철근 입력'!W86="","",'횡철근 입력'!W86)</f>
        <v/>
      </c>
      <c r="BN87" s="52" t="str">
        <f>IF('횡철근 입력'!X86="","",'횡철근 입력'!X86)</f>
        <v/>
      </c>
      <c r="BO87" s="16" t="str">
        <f>IF('횡철근 입력'!Y86="","",IF(ISNUMBER('횡철근 입력'!Y86),'횡철근 입력'!Y86*$AV$2,'횡철근 입력'!Y86))</f>
        <v/>
      </c>
      <c r="BP87" s="16" t="str">
        <f>IF('횡철근 입력'!Z88="","",'횡철근 입력'!Z88)</f>
        <v/>
      </c>
      <c r="BW87" s="14" t="str">
        <f>IF('종철근 입력'!V87="","",'종철근 입력'!V87)</f>
        <v/>
      </c>
      <c r="BX87" s="16" t="str">
        <f>IF('종철근 입력'!W87="","",'종철근 입력'!W87)</f>
        <v/>
      </c>
      <c r="BY87" s="16" t="str">
        <f>IF('종철근 입력'!X87="","",'종철근 입력'!X87)</f>
        <v/>
      </c>
      <c r="BZ87" s="16" t="str">
        <f>IF('종철근 입력'!Y87="","",IF(ISNUMBER('종철근 입력'!Y87),'종철근 입력'!Y87*$AV$2,'종철근 입력'!Y87))</f>
        <v/>
      </c>
      <c r="CA87" s="16" t="str">
        <f>IF('종철근 입력'!Z87="","",'종철근 입력'!Z87)</f>
        <v/>
      </c>
    </row>
    <row r="88" spans="9:79" x14ac:dyDescent="0.3">
      <c r="BA88" s="14" t="str">
        <f>IF('단면 입력'!U85="","",'단면 입력'!U85)</f>
        <v/>
      </c>
      <c r="BB88" s="16" t="str">
        <f>IF('단면 입력'!V85="","",'단면 입력'!V85)</f>
        <v/>
      </c>
      <c r="BC88" s="16" t="str">
        <f>IF('단면 입력'!W85="","",'단면 입력'!W85)</f>
        <v/>
      </c>
      <c r="BD88" s="16" t="str">
        <f>IF('단면 입력'!X85="","",IF(ISNUMBER('단면 입력'!X85),'단면 입력'!X85*$AV$2,'단면 입력'!X85))</f>
        <v/>
      </c>
      <c r="BE88" s="16" t="str">
        <f>IF('단면 입력'!Y85="","",'단면 입력'!Y85)</f>
        <v/>
      </c>
      <c r="BG88" s="16"/>
      <c r="BH88" s="16"/>
      <c r="BI88" s="16"/>
      <c r="BJ88" s="16"/>
      <c r="BK88" s="16"/>
      <c r="BL88" s="14" t="str">
        <f>IF('횡철근 입력'!V88="","",'횡철근 입력'!V88)</f>
        <v/>
      </c>
      <c r="BM88" s="52" t="str">
        <f>IF('횡철근 입력'!W87="","",'횡철근 입력'!W87)</f>
        <v/>
      </c>
      <c r="BN88" s="52" t="str">
        <f>IF('횡철근 입력'!X87="","",'횡철근 입력'!X87)</f>
        <v/>
      </c>
      <c r="BO88" s="16" t="str">
        <f>IF('횡철근 입력'!Y87="","",IF(ISNUMBER('횡철근 입력'!Y87),'횡철근 입력'!Y87*$AV$2,'횡철근 입력'!Y87))</f>
        <v/>
      </c>
      <c r="BP88" s="16" t="str">
        <f>IF('횡철근 입력'!Z89="","",'횡철근 입력'!Z89)</f>
        <v/>
      </c>
      <c r="BW88" s="14" t="str">
        <f>IF('종철근 입력'!V88="","",'종철근 입력'!V88)</f>
        <v/>
      </c>
      <c r="BX88" s="16" t="str">
        <f>IF('종철근 입력'!W88="","",'종철근 입력'!W88)</f>
        <v/>
      </c>
      <c r="BY88" s="16" t="str">
        <f>IF('종철근 입력'!X88="","",'종철근 입력'!X88)</f>
        <v/>
      </c>
      <c r="BZ88" s="16" t="str">
        <f>IF('종철근 입력'!Y88="","",IF(ISNUMBER('종철근 입력'!Y88),'종철근 입력'!Y88*$AV$2,'종철근 입력'!Y88))</f>
        <v/>
      </c>
      <c r="CA88" s="16" t="str">
        <f>IF('종철근 입력'!Z88="","",'종철근 입력'!Z88)</f>
        <v/>
      </c>
    </row>
    <row r="89" spans="9:79" x14ac:dyDescent="0.3">
      <c r="BA89" s="14" t="str">
        <f>IF('단면 입력'!U86="","",'단면 입력'!U86)</f>
        <v/>
      </c>
      <c r="BB89" s="16" t="str">
        <f>IF('단면 입력'!V86="","",'단면 입력'!V86)</f>
        <v/>
      </c>
      <c r="BC89" s="16" t="str">
        <f>IF('단면 입력'!W86="","",'단면 입력'!W86)</f>
        <v/>
      </c>
      <c r="BD89" s="16" t="str">
        <f>IF('단면 입력'!X86="","",IF(ISNUMBER('단면 입력'!X86),'단면 입력'!X86*$AV$2,'단면 입력'!X86))</f>
        <v/>
      </c>
      <c r="BE89" s="16" t="str">
        <f>IF('단면 입력'!Y86="","",'단면 입력'!Y86)</f>
        <v/>
      </c>
      <c r="BG89" s="16"/>
      <c r="BH89" s="16"/>
      <c r="BI89" s="16"/>
      <c r="BJ89" s="16"/>
      <c r="BK89" s="16"/>
      <c r="BL89" s="14" t="str">
        <f>IF('횡철근 입력'!V89="","",'횡철근 입력'!V89)</f>
        <v/>
      </c>
      <c r="BM89" s="52" t="str">
        <f>IF('횡철근 입력'!W88="","",'횡철근 입력'!W88)</f>
        <v/>
      </c>
      <c r="BN89" s="52" t="str">
        <f>IF('횡철근 입력'!X88="","",'횡철근 입력'!X88)</f>
        <v/>
      </c>
      <c r="BO89" s="16" t="str">
        <f>IF('횡철근 입력'!Y88="","",IF(ISNUMBER('횡철근 입력'!Y88),'횡철근 입력'!Y88*$AV$2,'횡철근 입력'!Y88))</f>
        <v/>
      </c>
      <c r="BP89" s="16" t="str">
        <f>IF('횡철근 입력'!Z90="","",'횡철근 입력'!Z90)</f>
        <v/>
      </c>
      <c r="BW89" s="14" t="str">
        <f>IF('종철근 입력'!V89="","",'종철근 입력'!V89)</f>
        <v/>
      </c>
      <c r="BX89" s="16" t="str">
        <f>IF('종철근 입력'!W89="","",'종철근 입력'!W89)</f>
        <v/>
      </c>
      <c r="BY89" s="16" t="str">
        <f>IF('종철근 입력'!X89="","",'종철근 입력'!X89)</f>
        <v/>
      </c>
      <c r="BZ89" s="16" t="str">
        <f>IF('종철근 입력'!Y89="","",IF(ISNUMBER('종철근 입력'!Y89),'종철근 입력'!Y89*$AV$2,'종철근 입력'!Y89))</f>
        <v/>
      </c>
      <c r="CA89" s="16" t="str">
        <f>IF('종철근 입력'!Z89="","",'종철근 입력'!Z89)</f>
        <v/>
      </c>
    </row>
    <row r="90" spans="9:79" x14ac:dyDescent="0.3">
      <c r="BA90" s="14" t="str">
        <f>IF('단면 입력'!U87="","",'단면 입력'!U87)</f>
        <v/>
      </c>
      <c r="BB90" s="16" t="str">
        <f>IF('단면 입력'!V87="","",'단면 입력'!V87)</f>
        <v/>
      </c>
      <c r="BC90" s="16" t="str">
        <f>IF('단면 입력'!W87="","",'단면 입력'!W87)</f>
        <v/>
      </c>
      <c r="BD90" s="16" t="str">
        <f>IF('단면 입력'!X87="","",IF(ISNUMBER('단면 입력'!X87),'단면 입력'!X87*$AV$2,'단면 입력'!X87))</f>
        <v/>
      </c>
      <c r="BE90" s="16" t="str">
        <f>IF('단면 입력'!Y87="","",'단면 입력'!Y87)</f>
        <v/>
      </c>
      <c r="BG90" s="16"/>
      <c r="BH90" s="16"/>
      <c r="BI90" s="16"/>
      <c r="BJ90" s="16"/>
      <c r="BK90" s="16"/>
      <c r="BL90" s="14" t="str">
        <f>IF('횡철근 입력'!V90="","",'횡철근 입력'!V90)</f>
        <v/>
      </c>
      <c r="BM90" s="52" t="str">
        <f>IF('횡철근 입력'!W89="","",'횡철근 입력'!W89)</f>
        <v/>
      </c>
      <c r="BN90" s="52" t="str">
        <f>IF('횡철근 입력'!X89="","",'횡철근 입력'!X89)</f>
        <v/>
      </c>
      <c r="BO90" s="16" t="str">
        <f>IF('횡철근 입력'!Y89="","",IF(ISNUMBER('횡철근 입력'!Y89),'횡철근 입력'!Y89*$AV$2,'횡철근 입력'!Y89))</f>
        <v/>
      </c>
      <c r="BP90" s="16" t="str">
        <f>IF('횡철근 입력'!Z91="","",'횡철근 입력'!Z91)</f>
        <v/>
      </c>
      <c r="BW90" s="14" t="str">
        <f>IF('종철근 입력'!V90="","",'종철근 입력'!V90)</f>
        <v/>
      </c>
      <c r="BX90" s="16" t="str">
        <f>IF('종철근 입력'!W90="","",'종철근 입력'!W90)</f>
        <v/>
      </c>
      <c r="BY90" s="16" t="str">
        <f>IF('종철근 입력'!X90="","",'종철근 입력'!X90)</f>
        <v/>
      </c>
      <c r="BZ90" s="16" t="str">
        <f>IF('종철근 입력'!Y90="","",IF(ISNUMBER('종철근 입력'!Y90),'종철근 입력'!Y90*$AV$2,'종철근 입력'!Y90))</f>
        <v/>
      </c>
      <c r="CA90" s="16" t="str">
        <f>IF('종철근 입력'!Z90="","",'종철근 입력'!Z90)</f>
        <v/>
      </c>
    </row>
    <row r="91" spans="9:79" x14ac:dyDescent="0.3">
      <c r="BA91" s="14" t="str">
        <f>IF('단면 입력'!U88="","",'단면 입력'!U88)</f>
        <v/>
      </c>
      <c r="BB91" s="16" t="str">
        <f>IF('단면 입력'!V88="","",'단면 입력'!V88)</f>
        <v/>
      </c>
      <c r="BC91" s="16" t="str">
        <f>IF('단면 입력'!W88="","",'단면 입력'!W88)</f>
        <v/>
      </c>
      <c r="BD91" s="16" t="str">
        <f>IF('단면 입력'!X88="","",IF(ISNUMBER('단면 입력'!X88),'단면 입력'!X88*$AV$2,'단면 입력'!X88))</f>
        <v/>
      </c>
      <c r="BE91" s="16" t="str">
        <f>IF('단면 입력'!Y88="","",'단면 입력'!Y88)</f>
        <v/>
      </c>
      <c r="BG91" s="16"/>
      <c r="BH91" s="16"/>
      <c r="BI91" s="16"/>
      <c r="BJ91" s="16"/>
      <c r="BK91" s="16"/>
      <c r="BL91" s="14" t="str">
        <f>IF('횡철근 입력'!V91="","",'횡철근 입력'!V91)</f>
        <v/>
      </c>
      <c r="BM91" s="52" t="str">
        <f>IF('횡철근 입력'!W90="","",'횡철근 입력'!W90)</f>
        <v/>
      </c>
      <c r="BN91" s="52" t="str">
        <f>IF('횡철근 입력'!X90="","",'횡철근 입력'!X90)</f>
        <v/>
      </c>
      <c r="BO91" s="16" t="str">
        <f>IF('횡철근 입력'!Y90="","",IF(ISNUMBER('횡철근 입력'!Y90),'횡철근 입력'!Y90*$AV$2,'횡철근 입력'!Y90))</f>
        <v/>
      </c>
      <c r="BP91" s="16" t="str">
        <f>IF('횡철근 입력'!Z92="","",'횡철근 입력'!Z92)</f>
        <v/>
      </c>
      <c r="BW91" s="14" t="str">
        <f>IF('종철근 입력'!V91="","",'종철근 입력'!V91)</f>
        <v/>
      </c>
      <c r="BX91" s="16" t="str">
        <f>IF('종철근 입력'!W91="","",'종철근 입력'!W91)</f>
        <v/>
      </c>
      <c r="BY91" s="16" t="str">
        <f>IF('종철근 입력'!X91="","",'종철근 입력'!X91)</f>
        <v/>
      </c>
      <c r="BZ91" s="16" t="str">
        <f>IF('종철근 입력'!Y91="","",IF(ISNUMBER('종철근 입력'!Y91),'종철근 입력'!Y91*$AV$2,'종철근 입력'!Y91))</f>
        <v/>
      </c>
      <c r="CA91" s="16" t="str">
        <f>IF('종철근 입력'!Z91="","",'종철근 입력'!Z91)</f>
        <v/>
      </c>
    </row>
    <row r="92" spans="9:79" x14ac:dyDescent="0.3">
      <c r="BA92" s="14" t="str">
        <f>IF('단면 입력'!U89="","",'단면 입력'!U89)</f>
        <v/>
      </c>
      <c r="BB92" s="16" t="str">
        <f>IF('단면 입력'!V89="","",'단면 입력'!V89)</f>
        <v/>
      </c>
      <c r="BC92" s="16" t="str">
        <f>IF('단면 입력'!W89="","",'단면 입력'!W89)</f>
        <v/>
      </c>
      <c r="BD92" s="16" t="str">
        <f>IF('단면 입력'!X89="","",IF(ISNUMBER('단면 입력'!X89),'단면 입력'!X89*$AV$2,'단면 입력'!X89))</f>
        <v/>
      </c>
      <c r="BE92" s="16" t="str">
        <f>IF('단면 입력'!Y89="","",'단면 입력'!Y89)</f>
        <v/>
      </c>
      <c r="BG92" s="16"/>
      <c r="BH92" s="16"/>
      <c r="BI92" s="16"/>
      <c r="BJ92" s="16"/>
      <c r="BK92" s="16"/>
      <c r="BL92" s="14" t="str">
        <f>IF('횡철근 입력'!V92="","",'횡철근 입력'!V92)</f>
        <v/>
      </c>
      <c r="BM92" s="52" t="str">
        <f>IF('횡철근 입력'!W91="","",'횡철근 입력'!W91)</f>
        <v/>
      </c>
      <c r="BN92" s="52" t="str">
        <f>IF('횡철근 입력'!X91="","",'횡철근 입력'!X91)</f>
        <v/>
      </c>
      <c r="BO92" s="16" t="str">
        <f>IF('횡철근 입력'!Y91="","",IF(ISNUMBER('횡철근 입력'!Y91),'횡철근 입력'!Y91*$AV$2,'횡철근 입력'!Y91))</f>
        <v/>
      </c>
      <c r="BP92" s="16" t="str">
        <f>IF('횡철근 입력'!Z93="","",'횡철근 입력'!Z93)</f>
        <v/>
      </c>
      <c r="BW92" s="14" t="str">
        <f>IF('종철근 입력'!V92="","",'종철근 입력'!V92)</f>
        <v/>
      </c>
      <c r="BX92" s="16" t="str">
        <f>IF('종철근 입력'!W92="","",'종철근 입력'!W92)</f>
        <v/>
      </c>
      <c r="BY92" s="16" t="str">
        <f>IF('종철근 입력'!X92="","",'종철근 입력'!X92)</f>
        <v/>
      </c>
      <c r="BZ92" s="16" t="str">
        <f>IF('종철근 입력'!Y92="","",IF(ISNUMBER('종철근 입력'!Y92),'종철근 입력'!Y92*$AV$2,'종철근 입력'!Y92))</f>
        <v/>
      </c>
      <c r="CA92" s="16" t="str">
        <f>IF('종철근 입력'!Z92="","",'종철근 입력'!Z92)</f>
        <v/>
      </c>
    </row>
    <row r="93" spans="9:79" x14ac:dyDescent="0.3">
      <c r="BA93" s="14" t="str">
        <f>IF('단면 입력'!U90="","",'단면 입력'!U90)</f>
        <v/>
      </c>
      <c r="BB93" s="16" t="str">
        <f>IF('단면 입력'!V90="","",'단면 입력'!V90)</f>
        <v/>
      </c>
      <c r="BC93" s="16" t="str">
        <f>IF('단면 입력'!W90="","",'단면 입력'!W90)</f>
        <v/>
      </c>
      <c r="BD93" s="16" t="str">
        <f>IF('단면 입력'!X90="","",IF(ISNUMBER('단면 입력'!X90),'단면 입력'!X90*$AV$2,'단면 입력'!X90))</f>
        <v/>
      </c>
      <c r="BE93" s="16" t="str">
        <f>IF('단면 입력'!Y90="","",'단면 입력'!Y90)</f>
        <v/>
      </c>
      <c r="BG93" s="16"/>
      <c r="BH93" s="16"/>
      <c r="BI93" s="16"/>
      <c r="BJ93" s="16"/>
      <c r="BK93" s="16"/>
      <c r="BL93" s="14" t="str">
        <f>IF('횡철근 입력'!V93="","",'횡철근 입력'!V93)</f>
        <v/>
      </c>
      <c r="BM93" s="52" t="str">
        <f>IF('횡철근 입력'!W92="","",'횡철근 입력'!W92)</f>
        <v/>
      </c>
      <c r="BN93" s="52" t="str">
        <f>IF('횡철근 입력'!X92="","",'횡철근 입력'!X92)</f>
        <v/>
      </c>
      <c r="BO93" s="16" t="str">
        <f>IF('횡철근 입력'!Y92="","",IF(ISNUMBER('횡철근 입력'!Y92),'횡철근 입력'!Y92*$AV$2,'횡철근 입력'!Y92))</f>
        <v/>
      </c>
      <c r="BP93" s="16" t="str">
        <f>IF('횡철근 입력'!Z94="","",'횡철근 입력'!Z94)</f>
        <v/>
      </c>
      <c r="BW93" s="14" t="str">
        <f>IF('종철근 입력'!V93="","",'종철근 입력'!V93)</f>
        <v/>
      </c>
      <c r="BX93" s="16" t="str">
        <f>IF('종철근 입력'!W93="","",'종철근 입력'!W93)</f>
        <v/>
      </c>
      <c r="BY93" s="16" t="str">
        <f>IF('종철근 입력'!X93="","",'종철근 입력'!X93)</f>
        <v/>
      </c>
      <c r="BZ93" s="16" t="str">
        <f>IF('종철근 입력'!Y93="","",IF(ISNUMBER('종철근 입력'!Y93),'종철근 입력'!Y93*$AV$2,'종철근 입력'!Y93))</f>
        <v/>
      </c>
      <c r="CA93" s="16" t="str">
        <f>IF('종철근 입력'!Z93="","",'종철근 입력'!Z93)</f>
        <v/>
      </c>
    </row>
    <row r="94" spans="9:79" x14ac:dyDescent="0.3">
      <c r="BA94" s="14" t="str">
        <f>IF('단면 입력'!U91="","",'단면 입력'!U91)</f>
        <v/>
      </c>
      <c r="BB94" s="16" t="str">
        <f>IF('단면 입력'!V91="","",'단면 입력'!V91)</f>
        <v/>
      </c>
      <c r="BC94" s="16" t="str">
        <f>IF('단면 입력'!W91="","",'단면 입력'!W91)</f>
        <v/>
      </c>
      <c r="BD94" s="16" t="str">
        <f>IF('단면 입력'!X91="","",IF(ISNUMBER('단면 입력'!X91),'단면 입력'!X91*$AV$2,'단면 입력'!X91))</f>
        <v/>
      </c>
      <c r="BE94" s="16" t="str">
        <f>IF('단면 입력'!Y91="","",'단면 입력'!Y91)</f>
        <v/>
      </c>
      <c r="BG94" s="16"/>
      <c r="BH94" s="16"/>
      <c r="BI94" s="16"/>
      <c r="BJ94" s="16"/>
      <c r="BK94" s="16"/>
      <c r="BL94" s="14" t="str">
        <f>IF('횡철근 입력'!V94="","",'횡철근 입력'!V94)</f>
        <v/>
      </c>
      <c r="BM94" s="52" t="str">
        <f>IF('횡철근 입력'!W93="","",'횡철근 입력'!W93)</f>
        <v/>
      </c>
      <c r="BN94" s="52" t="str">
        <f>IF('횡철근 입력'!X93="","",'횡철근 입력'!X93)</f>
        <v/>
      </c>
      <c r="BO94" s="16" t="str">
        <f>IF('횡철근 입력'!Y93="","",IF(ISNUMBER('횡철근 입력'!Y93),'횡철근 입력'!Y93*$AV$2,'횡철근 입력'!Y93))</f>
        <v/>
      </c>
      <c r="BP94" s="16" t="str">
        <f>IF('횡철근 입력'!Z95="","",'횡철근 입력'!Z95)</f>
        <v/>
      </c>
      <c r="BW94" s="14" t="str">
        <f>IF('종철근 입력'!V94="","",'종철근 입력'!V94)</f>
        <v/>
      </c>
      <c r="BX94" s="16" t="str">
        <f>IF('종철근 입력'!W94="","",'종철근 입력'!W94)</f>
        <v/>
      </c>
      <c r="BY94" s="16" t="str">
        <f>IF('종철근 입력'!X94="","",'종철근 입력'!X94)</f>
        <v/>
      </c>
      <c r="BZ94" s="16" t="str">
        <f>IF('종철근 입력'!Y94="","",IF(ISNUMBER('종철근 입력'!Y94),'종철근 입력'!Y94*$AV$2,'종철근 입력'!Y94))</f>
        <v/>
      </c>
      <c r="CA94" s="16" t="str">
        <f>IF('종철근 입력'!Z94="","",'종철근 입력'!Z94)</f>
        <v/>
      </c>
    </row>
    <row r="95" spans="9:79" x14ac:dyDescent="0.3">
      <c r="BA95" s="14" t="str">
        <f>IF('단면 입력'!U92="","",'단면 입력'!U92)</f>
        <v/>
      </c>
      <c r="BB95" s="16" t="str">
        <f>IF('단면 입력'!V92="","",'단면 입력'!V92)</f>
        <v/>
      </c>
      <c r="BC95" s="16" t="str">
        <f>IF('단면 입력'!W92="","",'단면 입력'!W92)</f>
        <v/>
      </c>
      <c r="BD95" s="16" t="str">
        <f>IF('단면 입력'!X92="","",IF(ISNUMBER('단면 입력'!X92),'단면 입력'!X92*$AV$2,'단면 입력'!X92))</f>
        <v/>
      </c>
      <c r="BE95" s="16" t="str">
        <f>IF('단면 입력'!Y92="","",'단면 입력'!Y92)</f>
        <v/>
      </c>
      <c r="BG95" s="16"/>
      <c r="BH95" s="16"/>
      <c r="BI95" s="16"/>
      <c r="BJ95" s="16"/>
      <c r="BK95" s="16"/>
      <c r="BL95" s="14" t="str">
        <f>IF('횡철근 입력'!V95="","",'횡철근 입력'!V95)</f>
        <v/>
      </c>
      <c r="BM95" s="52" t="str">
        <f>IF('횡철근 입력'!W94="","",'횡철근 입력'!W94)</f>
        <v/>
      </c>
      <c r="BN95" s="52" t="str">
        <f>IF('횡철근 입력'!X94="","",'횡철근 입력'!X94)</f>
        <v/>
      </c>
      <c r="BO95" s="16" t="str">
        <f>IF('횡철근 입력'!Y94="","",IF(ISNUMBER('횡철근 입력'!Y94),'횡철근 입력'!Y94*$AV$2,'횡철근 입력'!Y94))</f>
        <v/>
      </c>
      <c r="BP95" s="16" t="str">
        <f>IF('횡철근 입력'!Z96="","",'횡철근 입력'!Z96)</f>
        <v/>
      </c>
      <c r="BW95" s="14" t="str">
        <f>IF('종철근 입력'!V95="","",'종철근 입력'!V95)</f>
        <v/>
      </c>
      <c r="BX95" s="16" t="str">
        <f>IF('종철근 입력'!W95="","",'종철근 입력'!W95)</f>
        <v/>
      </c>
      <c r="BY95" s="16" t="str">
        <f>IF('종철근 입력'!X95="","",'종철근 입력'!X95)</f>
        <v/>
      </c>
      <c r="BZ95" s="16" t="str">
        <f>IF('종철근 입력'!Y95="","",IF(ISNUMBER('종철근 입력'!Y95),'종철근 입력'!Y95*$AV$2,'종철근 입력'!Y95))</f>
        <v/>
      </c>
      <c r="CA95" s="16" t="str">
        <f>IF('종철근 입력'!Z95="","",'종철근 입력'!Z95)</f>
        <v/>
      </c>
    </row>
    <row r="96" spans="9:79" x14ac:dyDescent="0.3">
      <c r="BA96" s="14" t="str">
        <f>IF('단면 입력'!U93="","",'단면 입력'!U93)</f>
        <v/>
      </c>
      <c r="BB96" s="16" t="str">
        <f>IF('단면 입력'!V93="","",'단면 입력'!V93)</f>
        <v/>
      </c>
      <c r="BC96" s="16" t="str">
        <f>IF('단면 입력'!W93="","",'단면 입력'!W93)</f>
        <v/>
      </c>
      <c r="BD96" s="16" t="str">
        <f>IF('단면 입력'!X93="","",IF(ISNUMBER('단면 입력'!X93),'단면 입력'!X93*$AV$2,'단면 입력'!X93))</f>
        <v/>
      </c>
      <c r="BE96" s="16" t="str">
        <f>IF('단면 입력'!Y93="","",'단면 입력'!Y93)</f>
        <v/>
      </c>
      <c r="BG96" s="16"/>
      <c r="BH96" s="16"/>
      <c r="BI96" s="16"/>
      <c r="BJ96" s="16"/>
      <c r="BK96" s="16"/>
      <c r="BL96" s="14" t="str">
        <f>IF('횡철근 입력'!V96="","",'횡철근 입력'!V96)</f>
        <v/>
      </c>
      <c r="BM96" s="52" t="str">
        <f>IF('횡철근 입력'!W95="","",'횡철근 입력'!W95)</f>
        <v/>
      </c>
      <c r="BN96" s="52" t="str">
        <f>IF('횡철근 입력'!X95="","",'횡철근 입력'!X95)</f>
        <v/>
      </c>
      <c r="BO96" s="16" t="str">
        <f>IF('횡철근 입력'!Y95="","",IF(ISNUMBER('횡철근 입력'!Y95),'횡철근 입력'!Y95*$AV$2,'횡철근 입력'!Y95))</f>
        <v/>
      </c>
      <c r="BP96" s="16" t="str">
        <f>IF('횡철근 입력'!Z97="","",'횡철근 입력'!Z97)</f>
        <v/>
      </c>
      <c r="BW96" s="14" t="str">
        <f>IF('종철근 입력'!V96="","",'종철근 입력'!V96)</f>
        <v/>
      </c>
      <c r="BX96" s="16" t="str">
        <f>IF('종철근 입력'!W96="","",'종철근 입력'!W96)</f>
        <v/>
      </c>
      <c r="BY96" s="16" t="str">
        <f>IF('종철근 입력'!X96="","",'종철근 입력'!X96)</f>
        <v/>
      </c>
      <c r="BZ96" s="16" t="str">
        <f>IF('종철근 입력'!Y96="","",IF(ISNUMBER('종철근 입력'!Y96),'종철근 입력'!Y96*$AV$2,'종철근 입력'!Y96))</f>
        <v/>
      </c>
      <c r="CA96" s="16" t="str">
        <f>IF('종철근 입력'!Z96="","",'종철근 입력'!Z96)</f>
        <v/>
      </c>
    </row>
    <row r="97" spans="53:79" x14ac:dyDescent="0.3">
      <c r="BA97" s="14" t="str">
        <f>IF('단면 입력'!U94="","",'단면 입력'!U94)</f>
        <v/>
      </c>
      <c r="BB97" s="16" t="str">
        <f>IF('단면 입력'!V94="","",'단면 입력'!V94)</f>
        <v/>
      </c>
      <c r="BC97" s="16" t="str">
        <f>IF('단면 입력'!W94="","",'단면 입력'!W94)</f>
        <v/>
      </c>
      <c r="BD97" s="16" t="str">
        <f>IF('단면 입력'!X94="","",IF(ISNUMBER('단면 입력'!X94),'단면 입력'!X94*$AV$2,'단면 입력'!X94))</f>
        <v/>
      </c>
      <c r="BE97" s="16" t="str">
        <f>IF('단면 입력'!Y94="","",'단면 입력'!Y94)</f>
        <v/>
      </c>
      <c r="BG97" s="16"/>
      <c r="BH97" s="16"/>
      <c r="BI97" s="16"/>
      <c r="BJ97" s="16"/>
      <c r="BK97" s="16"/>
      <c r="BL97" s="14" t="str">
        <f>IF('횡철근 입력'!V97="","",'횡철근 입력'!V97)</f>
        <v/>
      </c>
      <c r="BM97" s="52" t="str">
        <f>IF('횡철근 입력'!W96="","",'횡철근 입력'!W96)</f>
        <v/>
      </c>
      <c r="BN97" s="52" t="str">
        <f>IF('횡철근 입력'!X96="","",'횡철근 입력'!X96)</f>
        <v/>
      </c>
      <c r="BO97" s="16" t="str">
        <f>IF('횡철근 입력'!Y96="","",IF(ISNUMBER('횡철근 입력'!Y96),'횡철근 입력'!Y96*$AV$2,'횡철근 입력'!Y96))</f>
        <v/>
      </c>
      <c r="BP97" s="16" t="str">
        <f>IF('횡철근 입력'!Z98="","",'횡철근 입력'!Z98)</f>
        <v/>
      </c>
      <c r="BW97" s="14" t="str">
        <f>IF('종철근 입력'!V97="","",'종철근 입력'!V97)</f>
        <v/>
      </c>
      <c r="BX97" s="16" t="str">
        <f>IF('종철근 입력'!W97="","",'종철근 입력'!W97)</f>
        <v/>
      </c>
      <c r="BY97" s="16" t="str">
        <f>IF('종철근 입력'!X97="","",'종철근 입력'!X97)</f>
        <v/>
      </c>
      <c r="BZ97" s="16" t="str">
        <f>IF('종철근 입력'!Y97="","",IF(ISNUMBER('종철근 입력'!Y97),'종철근 입력'!Y97*$AV$2,'종철근 입력'!Y97))</f>
        <v/>
      </c>
      <c r="CA97" s="16" t="str">
        <f>IF('종철근 입력'!Z97="","",'종철근 입력'!Z97)</f>
        <v/>
      </c>
    </row>
    <row r="98" spans="53:79" x14ac:dyDescent="0.3">
      <c r="BA98" s="14" t="str">
        <f>IF('단면 입력'!U95="","",'단면 입력'!U95)</f>
        <v/>
      </c>
      <c r="BB98" s="16" t="str">
        <f>IF('단면 입력'!V95="","",'단면 입력'!V95)</f>
        <v/>
      </c>
      <c r="BC98" s="16" t="str">
        <f>IF('단면 입력'!W95="","",'단면 입력'!W95)</f>
        <v/>
      </c>
      <c r="BD98" s="16" t="str">
        <f>IF('단면 입력'!X95="","",IF(ISNUMBER('단면 입력'!X95),'단면 입력'!X95*$AV$2,'단면 입력'!X95))</f>
        <v/>
      </c>
      <c r="BE98" s="16" t="str">
        <f>IF('단면 입력'!Y95="","",'단면 입력'!Y95)</f>
        <v/>
      </c>
      <c r="BG98" s="16"/>
      <c r="BH98" s="16"/>
      <c r="BI98" s="16"/>
      <c r="BJ98" s="16"/>
      <c r="BK98" s="16"/>
      <c r="BL98" s="14" t="str">
        <f>IF('횡철근 입력'!V98="","",'횡철근 입력'!V98)</f>
        <v/>
      </c>
      <c r="BM98" s="52" t="str">
        <f>IF('횡철근 입력'!W97="","",'횡철근 입력'!W97)</f>
        <v/>
      </c>
      <c r="BN98" s="52" t="str">
        <f>IF('횡철근 입력'!X97="","",'횡철근 입력'!X97)</f>
        <v/>
      </c>
      <c r="BO98" s="16" t="str">
        <f>IF('횡철근 입력'!Y97="","",IF(ISNUMBER('횡철근 입력'!Y97),'횡철근 입력'!Y97*$AV$2,'횡철근 입력'!Y97))</f>
        <v/>
      </c>
      <c r="BP98" s="16" t="str">
        <f>IF('횡철근 입력'!Z99="","",'횡철근 입력'!Z99)</f>
        <v/>
      </c>
      <c r="BW98" s="14" t="str">
        <f>IF('종철근 입력'!V98="","",'종철근 입력'!V98)</f>
        <v/>
      </c>
      <c r="BX98" s="16" t="str">
        <f>IF('종철근 입력'!W98="","",'종철근 입력'!W98)</f>
        <v/>
      </c>
      <c r="BY98" s="16" t="str">
        <f>IF('종철근 입력'!X98="","",'종철근 입력'!X98)</f>
        <v/>
      </c>
      <c r="BZ98" s="16" t="str">
        <f>IF('종철근 입력'!Y98="","",IF(ISNUMBER('종철근 입력'!Y98),'종철근 입력'!Y98*$AV$2,'종철근 입력'!Y98))</f>
        <v/>
      </c>
      <c r="CA98" s="16" t="str">
        <f>IF('종철근 입력'!Z98="","",'종철근 입력'!Z98)</f>
        <v/>
      </c>
    </row>
    <row r="99" spans="53:79" x14ac:dyDescent="0.3">
      <c r="BA99" s="14" t="str">
        <f>IF('단면 입력'!U96="","",'단면 입력'!U96)</f>
        <v/>
      </c>
      <c r="BB99" s="16" t="str">
        <f>IF('단면 입력'!V96="","",'단면 입력'!V96)</f>
        <v/>
      </c>
      <c r="BC99" s="16" t="str">
        <f>IF('단면 입력'!W96="","",'단면 입력'!W96)</f>
        <v/>
      </c>
      <c r="BD99" s="16" t="str">
        <f>IF('단면 입력'!X96="","",IF(ISNUMBER('단면 입력'!X96),'단면 입력'!X96*$AV$2,'단면 입력'!X96))</f>
        <v/>
      </c>
      <c r="BE99" s="16" t="str">
        <f>IF('단면 입력'!Y96="","",'단면 입력'!Y96)</f>
        <v/>
      </c>
      <c r="BG99" s="16"/>
      <c r="BH99" s="16"/>
      <c r="BI99" s="16"/>
      <c r="BJ99" s="16"/>
      <c r="BK99" s="16"/>
      <c r="BL99" s="14" t="str">
        <f>IF('횡철근 입력'!V99="","",'횡철근 입력'!V99)</f>
        <v/>
      </c>
      <c r="BM99" s="52" t="str">
        <f>IF('횡철근 입력'!W98="","",'횡철근 입력'!W98)</f>
        <v/>
      </c>
      <c r="BN99" s="52" t="str">
        <f>IF('횡철근 입력'!X98="","",'횡철근 입력'!X98)</f>
        <v/>
      </c>
      <c r="BO99" s="16" t="str">
        <f>IF('횡철근 입력'!Y98="","",IF(ISNUMBER('횡철근 입력'!Y98),'횡철근 입력'!Y98*$AV$2,'횡철근 입력'!Y98))</f>
        <v/>
      </c>
      <c r="BP99" s="16" t="str">
        <f>IF('횡철근 입력'!Z100="","",'횡철근 입력'!Z100)</f>
        <v/>
      </c>
      <c r="BW99" s="14" t="str">
        <f>IF('종철근 입력'!V99="","",'종철근 입력'!V99)</f>
        <v/>
      </c>
      <c r="BX99" s="16" t="str">
        <f>IF('종철근 입력'!W99="","",'종철근 입력'!W99)</f>
        <v/>
      </c>
      <c r="BY99" s="16" t="str">
        <f>IF('종철근 입력'!X99="","",'종철근 입력'!X99)</f>
        <v/>
      </c>
      <c r="BZ99" s="16" t="str">
        <f>IF('종철근 입력'!Y99="","",IF(ISNUMBER('종철근 입력'!Y99),'종철근 입력'!Y99*$AV$2,'종철근 입력'!Y99))</f>
        <v/>
      </c>
      <c r="CA99" s="16" t="str">
        <f>IF('종철근 입력'!Z99="","",'종철근 입력'!Z99)</f>
        <v/>
      </c>
    </row>
    <row r="100" spans="53:79" x14ac:dyDescent="0.3">
      <c r="BA100" s="14" t="str">
        <f>IF('단면 입력'!U97="","",'단면 입력'!U97)</f>
        <v/>
      </c>
      <c r="BB100" s="16" t="str">
        <f>IF('단면 입력'!V97="","",'단면 입력'!V97)</f>
        <v/>
      </c>
      <c r="BC100" s="16" t="str">
        <f>IF('단면 입력'!W97="","",'단면 입력'!W97)</f>
        <v/>
      </c>
      <c r="BD100" s="16" t="str">
        <f>IF('단면 입력'!X97="","",IF(ISNUMBER('단면 입력'!X97),'단면 입력'!X97*$AV$2,'단면 입력'!X97))</f>
        <v/>
      </c>
      <c r="BE100" s="16" t="str">
        <f>IF('단면 입력'!Y97="","",'단면 입력'!Y97)</f>
        <v/>
      </c>
      <c r="BG100" s="16"/>
      <c r="BH100" s="16"/>
      <c r="BI100" s="16"/>
      <c r="BJ100" s="16"/>
      <c r="BK100" s="16"/>
      <c r="BL100" s="14" t="str">
        <f>IF('횡철근 입력'!V100="","",'횡철근 입력'!V100)</f>
        <v/>
      </c>
      <c r="BM100" s="52" t="str">
        <f>IF('횡철근 입력'!W99="","",'횡철근 입력'!W99)</f>
        <v/>
      </c>
      <c r="BN100" s="52" t="str">
        <f>IF('횡철근 입력'!X99="","",'횡철근 입력'!X99)</f>
        <v/>
      </c>
      <c r="BO100" s="16" t="str">
        <f>IF('횡철근 입력'!Y99="","",IF(ISNUMBER('횡철근 입력'!Y99),'횡철근 입력'!Y99*$AV$2,'횡철근 입력'!Y99))</f>
        <v/>
      </c>
      <c r="BP100" s="16" t="str">
        <f>IF('횡철근 입력'!Z101="","",'횡철근 입력'!Z101)</f>
        <v/>
      </c>
      <c r="BW100" s="14" t="str">
        <f>IF('종철근 입력'!V100="","",'종철근 입력'!V100)</f>
        <v/>
      </c>
      <c r="BX100" s="16" t="str">
        <f>IF('종철근 입력'!W100="","",'종철근 입력'!W100)</f>
        <v/>
      </c>
      <c r="BY100" s="16" t="str">
        <f>IF('종철근 입력'!X100="","",'종철근 입력'!X100)</f>
        <v/>
      </c>
      <c r="BZ100" s="16" t="str">
        <f>IF('종철근 입력'!Y100="","",IF(ISNUMBER('종철근 입력'!Y100),'종철근 입력'!Y100*$AV$2,'종철근 입력'!Y100))</f>
        <v/>
      </c>
      <c r="CA100" s="16" t="str">
        <f>IF('종철근 입력'!Z100="","",'종철근 입력'!Z100)</f>
        <v/>
      </c>
    </row>
    <row r="101" spans="53:79" x14ac:dyDescent="0.3">
      <c r="BA101" s="14" t="str">
        <f>IF('단면 입력'!U98="","",'단면 입력'!U98)</f>
        <v/>
      </c>
      <c r="BB101" s="16" t="str">
        <f>IF('단면 입력'!V98="","",'단면 입력'!V98)</f>
        <v/>
      </c>
      <c r="BC101" s="16" t="str">
        <f>IF('단면 입력'!W98="","",'단면 입력'!W98)</f>
        <v/>
      </c>
      <c r="BD101" s="16" t="str">
        <f>IF('단면 입력'!X98="","",IF(ISNUMBER('단면 입력'!X98),'단면 입력'!X98*$AV$2,'단면 입력'!X98))</f>
        <v/>
      </c>
      <c r="BE101" s="16" t="str">
        <f>IF('단면 입력'!Y98="","",'단면 입력'!Y98)</f>
        <v/>
      </c>
      <c r="BG101" s="16"/>
      <c r="BH101" s="16"/>
      <c r="BI101" s="16"/>
      <c r="BJ101" s="16"/>
      <c r="BK101" s="16"/>
      <c r="BL101" s="14" t="str">
        <f>IF('횡철근 입력'!V101="","",'횡철근 입력'!V101)</f>
        <v/>
      </c>
      <c r="BM101" s="52" t="str">
        <f>IF('횡철근 입력'!W100="","",'횡철근 입력'!W100)</f>
        <v/>
      </c>
      <c r="BN101" s="52" t="str">
        <f>IF('횡철근 입력'!X100="","",'횡철근 입력'!X100)</f>
        <v/>
      </c>
      <c r="BO101" s="16" t="str">
        <f>IF('횡철근 입력'!Y100="","",IF(ISNUMBER('횡철근 입력'!Y100),'횡철근 입력'!Y100*$AV$2,'횡철근 입력'!Y100))</f>
        <v/>
      </c>
      <c r="BP101" s="16" t="str">
        <f>IF('횡철근 입력'!Z102="","",'횡철근 입력'!Z102)</f>
        <v/>
      </c>
      <c r="BW101" s="14" t="str">
        <f>IF('종철근 입력'!V101="","",'종철근 입력'!V101)</f>
        <v/>
      </c>
      <c r="BX101" s="16" t="str">
        <f>IF('종철근 입력'!W101="","",'종철근 입력'!W101)</f>
        <v/>
      </c>
      <c r="BY101" s="16" t="str">
        <f>IF('종철근 입력'!X101="","",'종철근 입력'!X101)</f>
        <v/>
      </c>
      <c r="BZ101" s="16" t="str">
        <f>IF('종철근 입력'!Y101="","",IF(ISNUMBER('종철근 입력'!Y101),'종철근 입력'!Y101*$AV$2,'종철근 입력'!Y101))</f>
        <v/>
      </c>
      <c r="CA101" s="16" t="str">
        <f>IF('종철근 입력'!Z101="","",'종철근 입력'!Z101)</f>
        <v/>
      </c>
    </row>
    <row r="102" spans="53:79" x14ac:dyDescent="0.3">
      <c r="BA102" s="14" t="str">
        <f>IF('단면 입력'!U99="","",'단면 입력'!U99)</f>
        <v/>
      </c>
      <c r="BB102" s="16" t="str">
        <f>IF('단면 입력'!V99="","",'단면 입력'!V99)</f>
        <v/>
      </c>
      <c r="BC102" s="16" t="str">
        <f>IF('단면 입력'!W99="","",'단면 입력'!W99)</f>
        <v/>
      </c>
      <c r="BD102" s="16" t="str">
        <f>IF('단면 입력'!X99="","",IF(ISNUMBER('단면 입력'!X99),'단면 입력'!X99*$AV$2,'단면 입력'!X99))</f>
        <v/>
      </c>
      <c r="BE102" s="16" t="str">
        <f>IF('단면 입력'!Y99="","",'단면 입력'!Y99)</f>
        <v/>
      </c>
      <c r="BG102" s="16"/>
      <c r="BH102" s="16"/>
      <c r="BI102" s="16"/>
      <c r="BJ102" s="16"/>
      <c r="BK102" s="16"/>
      <c r="BL102" s="14" t="str">
        <f>IF('횡철근 입력'!V102="","",'횡철근 입력'!V102)</f>
        <v/>
      </c>
      <c r="BM102" s="52" t="str">
        <f>IF('횡철근 입력'!W101="","",'횡철근 입력'!W101)</f>
        <v/>
      </c>
      <c r="BN102" s="52" t="str">
        <f>IF('횡철근 입력'!X101="","",'횡철근 입력'!X101)</f>
        <v/>
      </c>
      <c r="BO102" s="16" t="str">
        <f>IF('횡철근 입력'!Y101="","",IF(ISNUMBER('횡철근 입력'!Y101),'횡철근 입력'!Y101*$AV$2,'횡철근 입력'!Y101))</f>
        <v/>
      </c>
      <c r="BP102" s="16" t="str">
        <f>IF('횡철근 입력'!Z103="","",'횡철근 입력'!Z103)</f>
        <v/>
      </c>
      <c r="BW102" s="14" t="str">
        <f>IF('종철근 입력'!V102="","",'종철근 입력'!V102)</f>
        <v/>
      </c>
      <c r="BX102" s="16" t="str">
        <f>IF('종철근 입력'!W102="","",'종철근 입력'!W102)</f>
        <v/>
      </c>
      <c r="BY102" s="16" t="str">
        <f>IF('종철근 입력'!X102="","",'종철근 입력'!X102)</f>
        <v/>
      </c>
      <c r="BZ102" s="16" t="str">
        <f>IF('종철근 입력'!Y102="","",IF(ISNUMBER('종철근 입력'!Y102),'종철근 입력'!Y102*$AV$2,'종철근 입력'!Y102))</f>
        <v/>
      </c>
      <c r="CA102" s="16" t="str">
        <f>IF('종철근 입력'!Z102="","",'종철근 입력'!Z102)</f>
        <v/>
      </c>
    </row>
    <row r="103" spans="53:79" x14ac:dyDescent="0.3">
      <c r="BA103" s="14" t="str">
        <f>IF('단면 입력'!U100="","",'단면 입력'!U100)</f>
        <v/>
      </c>
      <c r="BB103" s="16" t="str">
        <f>IF('단면 입력'!V100="","",'단면 입력'!V100)</f>
        <v/>
      </c>
      <c r="BC103" s="16" t="str">
        <f>IF('단면 입력'!W100="","",'단면 입력'!W100)</f>
        <v/>
      </c>
      <c r="BD103" s="16" t="str">
        <f>IF('단면 입력'!X100="","",IF(ISNUMBER('단면 입력'!X100),'단면 입력'!X100*$AV$2,'단면 입력'!X100))</f>
        <v/>
      </c>
      <c r="BE103" s="16" t="str">
        <f>IF('단면 입력'!Y100="","",'단면 입력'!Y100)</f>
        <v/>
      </c>
      <c r="BG103" s="16"/>
      <c r="BH103" s="16"/>
      <c r="BI103" s="16"/>
      <c r="BJ103" s="16"/>
      <c r="BK103" s="16"/>
      <c r="BL103" s="14" t="str">
        <f>IF('횡철근 입력'!V103="","",'횡철근 입력'!V103)</f>
        <v/>
      </c>
      <c r="BM103" s="52" t="str">
        <f>IF('횡철근 입력'!W102="","",'횡철근 입력'!W102)</f>
        <v/>
      </c>
      <c r="BN103" s="52" t="str">
        <f>IF('횡철근 입력'!X102="","",'횡철근 입력'!X102)</f>
        <v/>
      </c>
      <c r="BO103" s="16" t="str">
        <f>IF('횡철근 입력'!Y102="","",IF(ISNUMBER('횡철근 입력'!Y102),'횡철근 입력'!Y102*$AV$2,'횡철근 입력'!Y102))</f>
        <v/>
      </c>
      <c r="BP103" s="16" t="str">
        <f>IF('횡철근 입력'!Z104="","",'횡철근 입력'!Z104)</f>
        <v/>
      </c>
      <c r="BW103" s="14" t="str">
        <f>IF('종철근 입력'!V103="","",'종철근 입력'!V103)</f>
        <v/>
      </c>
      <c r="BX103" s="16" t="str">
        <f>IF('종철근 입력'!W103="","",'종철근 입력'!W103)</f>
        <v/>
      </c>
      <c r="BY103" s="16" t="str">
        <f>IF('종철근 입력'!X103="","",'종철근 입력'!X103)</f>
        <v/>
      </c>
      <c r="BZ103" s="16" t="str">
        <f>IF('종철근 입력'!Y103="","",IF(ISNUMBER('종철근 입력'!Y103),'종철근 입력'!Y103*$AV$2,'종철근 입력'!Y103))</f>
        <v/>
      </c>
      <c r="CA103" s="16" t="str">
        <f>IF('종철근 입력'!Z103="","",'종철근 입력'!Z103)</f>
        <v/>
      </c>
    </row>
    <row r="104" spans="53:79" x14ac:dyDescent="0.3">
      <c r="BA104" s="14" t="str">
        <f>IF('단면 입력'!U101="","",'단면 입력'!U101)</f>
        <v/>
      </c>
      <c r="BB104" s="16" t="str">
        <f>IF('단면 입력'!V101="","",'단면 입력'!V101)</f>
        <v/>
      </c>
      <c r="BC104" s="16" t="str">
        <f>IF('단면 입력'!W101="","",'단면 입력'!W101)</f>
        <v/>
      </c>
      <c r="BD104" s="16" t="str">
        <f>IF('단면 입력'!X101="","",IF(ISNUMBER('단면 입력'!X101),'단면 입력'!X101*$AV$2,'단면 입력'!X101))</f>
        <v/>
      </c>
      <c r="BE104" s="16" t="str">
        <f>IF('단면 입력'!Y101="","",'단면 입력'!Y101)</f>
        <v/>
      </c>
      <c r="BG104" s="16"/>
      <c r="BH104" s="16"/>
      <c r="BI104" s="16"/>
      <c r="BJ104" s="16"/>
      <c r="BK104" s="16"/>
      <c r="BL104" s="14" t="str">
        <f>IF('횡철근 입력'!V104="","",'횡철근 입력'!V104)</f>
        <v/>
      </c>
      <c r="BM104" s="52" t="str">
        <f>IF('횡철근 입력'!W103="","",'횡철근 입력'!W103)</f>
        <v/>
      </c>
      <c r="BN104" s="52" t="str">
        <f>IF('횡철근 입력'!X103="","",'횡철근 입력'!X103)</f>
        <v/>
      </c>
      <c r="BO104" s="16" t="str">
        <f>IF('횡철근 입력'!Y103="","",IF(ISNUMBER('횡철근 입력'!Y103),'횡철근 입력'!Y103*$AV$2,'횡철근 입력'!Y103))</f>
        <v/>
      </c>
      <c r="BP104" s="16" t="str">
        <f>IF('횡철근 입력'!Z105="","",'횡철근 입력'!Z105)</f>
        <v/>
      </c>
      <c r="BW104" s="14" t="str">
        <f>IF('종철근 입력'!V104="","",'종철근 입력'!V104)</f>
        <v/>
      </c>
      <c r="BX104" s="16" t="str">
        <f>IF('종철근 입력'!W104="","",'종철근 입력'!W104)</f>
        <v/>
      </c>
      <c r="BY104" s="16" t="str">
        <f>IF('종철근 입력'!X104="","",'종철근 입력'!X104)</f>
        <v/>
      </c>
      <c r="BZ104" s="16" t="str">
        <f>IF('종철근 입력'!Y104="","",IF(ISNUMBER('종철근 입력'!Y104),'종철근 입력'!Y104*$AV$2,'종철근 입력'!Y104))</f>
        <v/>
      </c>
      <c r="CA104" s="16" t="str">
        <f>IF('종철근 입력'!Z104="","",'종철근 입력'!Z104)</f>
        <v/>
      </c>
    </row>
    <row r="105" spans="53:79" x14ac:dyDescent="0.3">
      <c r="BA105" s="14" t="str">
        <f>IF('단면 입력'!U102="","",'단면 입력'!U102)</f>
        <v/>
      </c>
      <c r="BB105" s="16" t="str">
        <f>IF('단면 입력'!V102="","",'단면 입력'!V102)</f>
        <v/>
      </c>
      <c r="BC105" s="16" t="str">
        <f>IF('단면 입력'!W102="","",'단면 입력'!W102)</f>
        <v/>
      </c>
      <c r="BD105" s="16" t="str">
        <f>IF('단면 입력'!X102="","",IF(ISNUMBER('단면 입력'!X102),'단면 입력'!X102*$AV$2,'단면 입력'!X102))</f>
        <v/>
      </c>
      <c r="BE105" s="16" t="str">
        <f>IF('단면 입력'!Y102="","",'단면 입력'!Y102)</f>
        <v/>
      </c>
      <c r="BG105" s="16"/>
      <c r="BH105" s="16"/>
      <c r="BI105" s="16"/>
      <c r="BJ105" s="16"/>
      <c r="BK105" s="16"/>
      <c r="BL105" s="14" t="str">
        <f>IF('횡철근 입력'!V105="","",'횡철근 입력'!V105)</f>
        <v/>
      </c>
      <c r="BM105" s="52" t="str">
        <f>IF('횡철근 입력'!W104="","",'횡철근 입력'!W104)</f>
        <v/>
      </c>
      <c r="BN105" s="52" t="str">
        <f>IF('횡철근 입력'!X104="","",'횡철근 입력'!X104)</f>
        <v/>
      </c>
      <c r="BO105" s="16" t="str">
        <f>IF('횡철근 입력'!Y104="","",IF(ISNUMBER('횡철근 입력'!Y104),'횡철근 입력'!Y104*$AV$2,'횡철근 입력'!Y104))</f>
        <v/>
      </c>
      <c r="BP105" s="16" t="str">
        <f>IF('횡철근 입력'!Z106="","",'횡철근 입력'!Z106)</f>
        <v/>
      </c>
      <c r="BW105" s="14" t="str">
        <f>IF('종철근 입력'!V105="","",'종철근 입력'!V105)</f>
        <v/>
      </c>
      <c r="BX105" s="16" t="str">
        <f>IF('종철근 입력'!W105="","",'종철근 입력'!W105)</f>
        <v/>
      </c>
      <c r="BY105" s="16" t="str">
        <f>IF('종철근 입력'!X105="","",'종철근 입력'!X105)</f>
        <v/>
      </c>
      <c r="BZ105" s="16" t="str">
        <f>IF('종철근 입력'!Y105="","",IF(ISNUMBER('종철근 입력'!Y105),'종철근 입력'!Y105*$AV$2,'종철근 입력'!Y105))</f>
        <v/>
      </c>
      <c r="CA105" s="16" t="str">
        <f>IF('종철근 입력'!Z105="","",'종철근 입력'!Z105)</f>
        <v/>
      </c>
    </row>
    <row r="106" spans="53:79" x14ac:dyDescent="0.3">
      <c r="BA106" s="14" t="str">
        <f>IF('단면 입력'!U103="","",'단면 입력'!U103)</f>
        <v/>
      </c>
      <c r="BB106" s="16" t="str">
        <f>IF('단면 입력'!V103="","",'단면 입력'!V103)</f>
        <v/>
      </c>
      <c r="BC106" s="16" t="str">
        <f>IF('단면 입력'!W103="","",'단면 입력'!W103)</f>
        <v/>
      </c>
      <c r="BD106" s="16" t="str">
        <f>IF('단면 입력'!X103="","",IF(ISNUMBER('단면 입력'!X103),'단면 입력'!X103*$AV$2,'단면 입력'!X103))</f>
        <v/>
      </c>
      <c r="BE106" s="16" t="str">
        <f>IF('단면 입력'!Y103="","",'단면 입력'!Y103)</f>
        <v/>
      </c>
      <c r="BG106" s="16"/>
      <c r="BH106" s="16"/>
      <c r="BI106" s="16"/>
      <c r="BJ106" s="16"/>
      <c r="BK106" s="16"/>
      <c r="BL106" s="14" t="str">
        <f>IF('횡철근 입력'!V106="","",'횡철근 입력'!V106)</f>
        <v/>
      </c>
      <c r="BM106" s="52" t="str">
        <f>IF('횡철근 입력'!W105="","",'횡철근 입력'!W105)</f>
        <v/>
      </c>
      <c r="BN106" s="52" t="str">
        <f>IF('횡철근 입력'!X105="","",'횡철근 입력'!X105)</f>
        <v/>
      </c>
      <c r="BO106" s="16" t="str">
        <f>IF('횡철근 입력'!Y105="","",IF(ISNUMBER('횡철근 입력'!Y105),'횡철근 입력'!Y105*$AV$2,'횡철근 입력'!Y105))</f>
        <v/>
      </c>
      <c r="BP106" s="16" t="str">
        <f>IF('횡철근 입력'!Z107="","",'횡철근 입력'!Z107)</f>
        <v/>
      </c>
      <c r="BW106" s="14" t="str">
        <f>IF('종철근 입력'!V106="","",'종철근 입력'!V106)</f>
        <v/>
      </c>
      <c r="BX106" s="16" t="str">
        <f>IF('종철근 입력'!W106="","",'종철근 입력'!W106)</f>
        <v/>
      </c>
      <c r="BY106" s="16" t="str">
        <f>IF('종철근 입력'!X106="","",'종철근 입력'!X106)</f>
        <v/>
      </c>
      <c r="BZ106" s="16" t="str">
        <f>IF('종철근 입력'!Y106="","",IF(ISNUMBER('종철근 입력'!Y106),'종철근 입력'!Y106*$AV$2,'종철근 입력'!Y106))</f>
        <v/>
      </c>
      <c r="CA106" s="16" t="str">
        <f>IF('종철근 입력'!Z106="","",'종철근 입력'!Z106)</f>
        <v/>
      </c>
    </row>
    <row r="107" spans="53:79" x14ac:dyDescent="0.3">
      <c r="BA107" s="14" t="str">
        <f>IF('단면 입력'!U104="","",'단면 입력'!U104)</f>
        <v/>
      </c>
      <c r="BB107" s="16" t="str">
        <f>IF('단면 입력'!V104="","",'단면 입력'!V104)</f>
        <v/>
      </c>
      <c r="BC107" s="16" t="str">
        <f>IF('단면 입력'!W104="","",'단면 입력'!W104)</f>
        <v/>
      </c>
      <c r="BD107" s="16" t="str">
        <f>IF('단면 입력'!X104="","",IF(ISNUMBER('단면 입력'!X104),'단면 입력'!X104*$AV$2,'단면 입력'!X104))</f>
        <v/>
      </c>
      <c r="BE107" s="16" t="str">
        <f>IF('단면 입력'!Y104="","",'단면 입력'!Y104)</f>
        <v/>
      </c>
      <c r="BG107" s="16"/>
      <c r="BH107" s="16"/>
      <c r="BI107" s="16"/>
      <c r="BJ107" s="16"/>
      <c r="BK107" s="16"/>
      <c r="BL107" s="14" t="str">
        <f>IF('횡철근 입력'!V107="","",'횡철근 입력'!V107)</f>
        <v/>
      </c>
      <c r="BM107" s="52" t="str">
        <f>IF('횡철근 입력'!W106="","",'횡철근 입력'!W106)</f>
        <v/>
      </c>
      <c r="BN107" s="52" t="str">
        <f>IF('횡철근 입력'!X106="","",'횡철근 입력'!X106)</f>
        <v/>
      </c>
      <c r="BO107" s="16" t="str">
        <f>IF('횡철근 입력'!Y106="","",IF(ISNUMBER('횡철근 입력'!Y106),'횡철근 입력'!Y106*$AV$2,'횡철근 입력'!Y106))</f>
        <v/>
      </c>
      <c r="BP107" s="16" t="str">
        <f>IF('횡철근 입력'!Z108="","",'횡철근 입력'!Z108)</f>
        <v/>
      </c>
      <c r="BW107" s="14" t="str">
        <f>IF('종철근 입력'!V107="","",'종철근 입력'!V107)</f>
        <v/>
      </c>
      <c r="BX107" s="16" t="str">
        <f>IF('종철근 입력'!W107="","",'종철근 입력'!W107)</f>
        <v/>
      </c>
      <c r="BY107" s="16" t="str">
        <f>IF('종철근 입력'!X107="","",'종철근 입력'!X107)</f>
        <v/>
      </c>
      <c r="BZ107" s="16" t="str">
        <f>IF('종철근 입력'!Y107="","",IF(ISNUMBER('종철근 입력'!Y107),'종철근 입력'!Y107*$AV$2,'종철근 입력'!Y107))</f>
        <v/>
      </c>
      <c r="CA107" s="16" t="str">
        <f>IF('종철근 입력'!Z107="","",'종철근 입력'!Z107)</f>
        <v/>
      </c>
    </row>
    <row r="108" spans="53:79" x14ac:dyDescent="0.3">
      <c r="BA108" s="14" t="str">
        <f>IF('단면 입력'!U105="","",'단면 입력'!U105)</f>
        <v/>
      </c>
      <c r="BB108" s="16" t="str">
        <f>IF('단면 입력'!V105="","",'단면 입력'!V105)</f>
        <v/>
      </c>
      <c r="BC108" s="16" t="str">
        <f>IF('단면 입력'!W105="","",'단면 입력'!W105)</f>
        <v/>
      </c>
      <c r="BD108" s="16" t="str">
        <f>IF('단면 입력'!X105="","",IF(ISNUMBER('단면 입력'!X105),'단면 입력'!X105*$AV$2,'단면 입력'!X105))</f>
        <v/>
      </c>
      <c r="BE108" s="16" t="str">
        <f>IF('단면 입력'!Y105="","",'단면 입력'!Y105)</f>
        <v/>
      </c>
      <c r="BG108" s="16"/>
      <c r="BH108" s="16"/>
      <c r="BI108" s="16"/>
      <c r="BJ108" s="16"/>
      <c r="BK108" s="16"/>
      <c r="BL108" s="14" t="str">
        <f>IF('횡철근 입력'!V108="","",'횡철근 입력'!V108)</f>
        <v/>
      </c>
      <c r="BM108" s="52" t="str">
        <f>IF('횡철근 입력'!W107="","",'횡철근 입력'!W107)</f>
        <v/>
      </c>
      <c r="BN108" s="52" t="str">
        <f>IF('횡철근 입력'!X107="","",'횡철근 입력'!X107)</f>
        <v/>
      </c>
      <c r="BO108" s="16" t="str">
        <f>IF('횡철근 입력'!Y107="","",IF(ISNUMBER('횡철근 입력'!Y107),'횡철근 입력'!Y107*$AV$2,'횡철근 입력'!Y107))</f>
        <v/>
      </c>
      <c r="BP108" s="16" t="str">
        <f>IF('횡철근 입력'!Z109="","",'횡철근 입력'!Z109)</f>
        <v/>
      </c>
      <c r="BW108" s="14" t="str">
        <f>IF('종철근 입력'!V108="","",'종철근 입력'!V108)</f>
        <v/>
      </c>
      <c r="BX108" s="16" t="str">
        <f>IF('종철근 입력'!W108="","",'종철근 입력'!W108)</f>
        <v/>
      </c>
      <c r="BY108" s="16" t="str">
        <f>IF('종철근 입력'!X108="","",'종철근 입력'!X108)</f>
        <v/>
      </c>
      <c r="BZ108" s="16" t="str">
        <f>IF('종철근 입력'!Y108="","",IF(ISNUMBER('종철근 입력'!Y108),'종철근 입력'!Y108*$AV$2,'종철근 입력'!Y108))</f>
        <v/>
      </c>
      <c r="CA108" s="16" t="str">
        <f>IF('종철근 입력'!Z108="","",'종철근 입력'!Z108)</f>
        <v/>
      </c>
    </row>
    <row r="109" spans="53:79" x14ac:dyDescent="0.3">
      <c r="BA109" s="14" t="str">
        <f>IF('단면 입력'!U106="","",'단면 입력'!U106)</f>
        <v/>
      </c>
      <c r="BB109" s="16" t="str">
        <f>IF('단면 입력'!V106="","",'단면 입력'!V106)</f>
        <v/>
      </c>
      <c r="BC109" s="16" t="str">
        <f>IF('단면 입력'!W106="","",'단면 입력'!W106)</f>
        <v/>
      </c>
      <c r="BD109" s="16" t="str">
        <f>IF('단면 입력'!X106="","",IF(ISNUMBER('단면 입력'!X106),'단면 입력'!X106*$AV$2,'단면 입력'!X106))</f>
        <v/>
      </c>
      <c r="BE109" s="16" t="str">
        <f>IF('단면 입력'!Y106="","",'단면 입력'!Y106)</f>
        <v/>
      </c>
      <c r="BG109" s="16"/>
      <c r="BH109" s="16"/>
      <c r="BI109" s="16"/>
      <c r="BJ109" s="16"/>
      <c r="BK109" s="16"/>
      <c r="BL109" s="14" t="str">
        <f>IF('횡철근 입력'!V109="","",'횡철근 입력'!V109)</f>
        <v/>
      </c>
      <c r="BM109" s="52" t="str">
        <f>IF('횡철근 입력'!W108="","",'횡철근 입력'!W108)</f>
        <v/>
      </c>
      <c r="BN109" s="52" t="str">
        <f>IF('횡철근 입력'!X108="","",'횡철근 입력'!X108)</f>
        <v/>
      </c>
      <c r="BO109" s="16" t="str">
        <f>IF('횡철근 입력'!Y108="","",IF(ISNUMBER('횡철근 입력'!Y108),'횡철근 입력'!Y108*$AV$2,'횡철근 입력'!Y108))</f>
        <v/>
      </c>
      <c r="BP109" s="16" t="str">
        <f>IF('횡철근 입력'!Z110="","",'횡철근 입력'!Z110)</f>
        <v/>
      </c>
      <c r="BW109" s="14" t="str">
        <f>IF('종철근 입력'!V109="","",'종철근 입력'!V109)</f>
        <v/>
      </c>
      <c r="BX109" s="16" t="str">
        <f>IF('종철근 입력'!W109="","",'종철근 입력'!W109)</f>
        <v/>
      </c>
      <c r="BY109" s="16" t="str">
        <f>IF('종철근 입력'!X109="","",'종철근 입력'!X109)</f>
        <v/>
      </c>
      <c r="BZ109" s="16" t="str">
        <f>IF('종철근 입력'!Y109="","",IF(ISNUMBER('종철근 입력'!Y109),'종철근 입력'!Y109*$AV$2,'종철근 입력'!Y109))</f>
        <v/>
      </c>
      <c r="CA109" s="16" t="str">
        <f>IF('종철근 입력'!Z109="","",'종철근 입력'!Z109)</f>
        <v/>
      </c>
    </row>
    <row r="110" spans="53:79" x14ac:dyDescent="0.3">
      <c r="BA110" s="14" t="str">
        <f>IF('단면 입력'!U107="","",'단면 입력'!U107)</f>
        <v/>
      </c>
      <c r="BB110" s="16" t="str">
        <f>IF('단면 입력'!V107="","",'단면 입력'!V107)</f>
        <v/>
      </c>
      <c r="BC110" s="16" t="str">
        <f>IF('단면 입력'!W107="","",'단면 입력'!W107)</f>
        <v/>
      </c>
      <c r="BD110" s="16" t="str">
        <f>IF('단면 입력'!X107="","",IF(ISNUMBER('단면 입력'!X107),'단면 입력'!X107*$AV$2,'단면 입력'!X107))</f>
        <v/>
      </c>
      <c r="BE110" s="16" t="str">
        <f>IF('단면 입력'!Y107="","",'단면 입력'!Y107)</f>
        <v/>
      </c>
      <c r="BG110" s="16"/>
      <c r="BH110" s="16"/>
      <c r="BI110" s="16"/>
      <c r="BJ110" s="16"/>
      <c r="BK110" s="16"/>
      <c r="BL110" s="14" t="str">
        <f>IF('횡철근 입력'!V110="","",'횡철근 입력'!V110)</f>
        <v/>
      </c>
      <c r="BM110" s="52" t="str">
        <f>IF('횡철근 입력'!W109="","",'횡철근 입력'!W109)</f>
        <v/>
      </c>
      <c r="BN110" s="52" t="str">
        <f>IF('횡철근 입력'!X109="","",'횡철근 입력'!X109)</f>
        <v/>
      </c>
      <c r="BO110" s="16" t="str">
        <f>IF('횡철근 입력'!Y109="","",IF(ISNUMBER('횡철근 입력'!Y109),'횡철근 입력'!Y109*$AV$2,'횡철근 입력'!Y109))</f>
        <v/>
      </c>
      <c r="BP110" s="16" t="str">
        <f>IF('횡철근 입력'!Z111="","",'횡철근 입력'!Z111)</f>
        <v/>
      </c>
      <c r="BW110" s="14" t="str">
        <f>IF('종철근 입력'!V110="","",'종철근 입력'!V110)</f>
        <v/>
      </c>
      <c r="BX110" s="16" t="str">
        <f>IF('종철근 입력'!W110="","",'종철근 입력'!W110)</f>
        <v/>
      </c>
      <c r="BY110" s="16" t="str">
        <f>IF('종철근 입력'!X110="","",'종철근 입력'!X110)</f>
        <v/>
      </c>
      <c r="BZ110" s="16" t="str">
        <f>IF('종철근 입력'!Y110="","",IF(ISNUMBER('종철근 입력'!Y110),'종철근 입력'!Y110*$AV$2,'종철근 입력'!Y110))</f>
        <v/>
      </c>
      <c r="CA110" s="16" t="str">
        <f>IF('종철근 입력'!Z110="","",'종철근 입력'!Z110)</f>
        <v/>
      </c>
    </row>
    <row r="111" spans="53:79" x14ac:dyDescent="0.3">
      <c r="BA111" s="14" t="str">
        <f>IF('단면 입력'!U108="","",'단면 입력'!U108)</f>
        <v/>
      </c>
      <c r="BB111" s="16" t="str">
        <f>IF('단면 입력'!V108="","",'단면 입력'!V108)</f>
        <v/>
      </c>
      <c r="BC111" s="16" t="str">
        <f>IF('단면 입력'!W108="","",'단면 입력'!W108)</f>
        <v/>
      </c>
      <c r="BD111" s="16" t="str">
        <f>IF('단면 입력'!X108="","",IF(ISNUMBER('단면 입력'!X108),'단면 입력'!X108*$AV$2,'단면 입력'!X108))</f>
        <v/>
      </c>
      <c r="BE111" s="16" t="str">
        <f>IF('단면 입력'!Y108="","",'단면 입력'!Y108)</f>
        <v/>
      </c>
      <c r="BG111" s="16"/>
      <c r="BH111" s="16"/>
      <c r="BI111" s="16"/>
      <c r="BJ111" s="16"/>
      <c r="BK111" s="16"/>
      <c r="BL111" s="14" t="str">
        <f>IF('횡철근 입력'!V111="","",'횡철근 입력'!V111)</f>
        <v/>
      </c>
      <c r="BM111" s="52" t="str">
        <f>IF('횡철근 입력'!W110="","",'횡철근 입력'!W110)</f>
        <v/>
      </c>
      <c r="BN111" s="52" t="str">
        <f>IF('횡철근 입력'!X110="","",'횡철근 입력'!X110)</f>
        <v/>
      </c>
      <c r="BO111" s="16" t="str">
        <f>IF('횡철근 입력'!Y110="","",IF(ISNUMBER('횡철근 입력'!Y110),'횡철근 입력'!Y110*$AV$2,'횡철근 입력'!Y110))</f>
        <v/>
      </c>
      <c r="BP111" s="16" t="str">
        <f>IF('횡철근 입력'!Z112="","",'횡철근 입력'!Z112)</f>
        <v/>
      </c>
      <c r="BW111" s="14" t="str">
        <f>IF('종철근 입력'!V111="","",'종철근 입력'!V111)</f>
        <v/>
      </c>
      <c r="BX111" s="16" t="str">
        <f>IF('종철근 입력'!W111="","",'종철근 입력'!W111)</f>
        <v/>
      </c>
      <c r="BY111" s="16" t="str">
        <f>IF('종철근 입력'!X111="","",'종철근 입력'!X111)</f>
        <v/>
      </c>
      <c r="BZ111" s="16" t="str">
        <f>IF('종철근 입력'!Y111="","",IF(ISNUMBER('종철근 입력'!Y111),'종철근 입력'!Y111*$AV$2,'종철근 입력'!Y111))</f>
        <v/>
      </c>
      <c r="CA111" s="16" t="str">
        <f>IF('종철근 입력'!Z111="","",'종철근 입력'!Z111)</f>
        <v/>
      </c>
    </row>
    <row r="112" spans="53:79" x14ac:dyDescent="0.3">
      <c r="BA112" s="14" t="str">
        <f>IF('단면 입력'!U109="","",'단면 입력'!U109)</f>
        <v/>
      </c>
      <c r="BB112" s="16" t="str">
        <f>IF('단면 입력'!V109="","",'단면 입력'!V109)</f>
        <v/>
      </c>
      <c r="BC112" s="16" t="str">
        <f>IF('단면 입력'!W109="","",'단면 입력'!W109)</f>
        <v/>
      </c>
      <c r="BD112" s="16" t="str">
        <f>IF('단면 입력'!X109="","",IF(ISNUMBER('단면 입력'!X109),'단면 입력'!X109*$AV$2,'단면 입력'!X109))</f>
        <v/>
      </c>
      <c r="BE112" s="16" t="str">
        <f>IF('단면 입력'!Y109="","",'단면 입력'!Y109)</f>
        <v/>
      </c>
      <c r="BG112" s="16"/>
      <c r="BH112" s="16"/>
      <c r="BI112" s="16"/>
      <c r="BJ112" s="16"/>
      <c r="BK112" s="16"/>
      <c r="BL112" s="14" t="str">
        <f>IF('횡철근 입력'!V112="","",'횡철근 입력'!V112)</f>
        <v/>
      </c>
      <c r="BM112" s="52" t="str">
        <f>IF('횡철근 입력'!W111="","",'횡철근 입력'!W111)</f>
        <v/>
      </c>
      <c r="BN112" s="52" t="str">
        <f>IF('횡철근 입력'!X111="","",'횡철근 입력'!X111)</f>
        <v/>
      </c>
      <c r="BO112" s="16" t="str">
        <f>IF('횡철근 입력'!Y111="","",IF(ISNUMBER('횡철근 입력'!Y111),'횡철근 입력'!Y111*$AV$2,'횡철근 입력'!Y111))</f>
        <v/>
      </c>
      <c r="BP112" s="16" t="str">
        <f>IF('횡철근 입력'!Z113="","",'횡철근 입력'!Z113)</f>
        <v/>
      </c>
      <c r="BW112" s="14" t="str">
        <f>IF('종철근 입력'!V112="","",'종철근 입력'!V112)</f>
        <v/>
      </c>
      <c r="BX112" s="16" t="str">
        <f>IF('종철근 입력'!W112="","",'종철근 입력'!W112)</f>
        <v/>
      </c>
      <c r="BY112" s="16" t="str">
        <f>IF('종철근 입력'!X112="","",'종철근 입력'!X112)</f>
        <v/>
      </c>
      <c r="BZ112" s="16" t="str">
        <f>IF('종철근 입력'!Y112="","",IF(ISNUMBER('종철근 입력'!Y112),'종철근 입력'!Y112*$AV$2,'종철근 입력'!Y112))</f>
        <v/>
      </c>
      <c r="CA112" s="16" t="str">
        <f>IF('종철근 입력'!Z112="","",'종철근 입력'!Z112)</f>
        <v/>
      </c>
    </row>
    <row r="113" spans="53:79" x14ac:dyDescent="0.3">
      <c r="BA113" s="14" t="str">
        <f>IF('단면 입력'!U110="","",'단면 입력'!U110)</f>
        <v/>
      </c>
      <c r="BB113" s="16" t="str">
        <f>IF('단면 입력'!V110="","",'단면 입력'!V110)</f>
        <v/>
      </c>
      <c r="BC113" s="16" t="str">
        <f>IF('단면 입력'!W110="","",'단면 입력'!W110)</f>
        <v/>
      </c>
      <c r="BD113" s="16" t="str">
        <f>IF('단면 입력'!X110="","",IF(ISNUMBER('단면 입력'!X110),'단면 입력'!X110*$AV$2,'단면 입력'!X110))</f>
        <v/>
      </c>
      <c r="BE113" s="16" t="str">
        <f>IF('단면 입력'!Y110="","",'단면 입력'!Y110)</f>
        <v/>
      </c>
      <c r="BG113" s="16"/>
      <c r="BH113" s="16"/>
      <c r="BI113" s="16"/>
      <c r="BJ113" s="16"/>
      <c r="BK113" s="16"/>
      <c r="BL113" s="14" t="str">
        <f>IF('횡철근 입력'!V113="","",'횡철근 입력'!V113)</f>
        <v/>
      </c>
      <c r="BM113" s="52" t="str">
        <f>IF('횡철근 입력'!W112="","",'횡철근 입력'!W112)</f>
        <v/>
      </c>
      <c r="BN113" s="52" t="str">
        <f>IF('횡철근 입력'!X112="","",'횡철근 입력'!X112)</f>
        <v/>
      </c>
      <c r="BO113" s="16" t="str">
        <f>IF('횡철근 입력'!Y112="","",IF(ISNUMBER('횡철근 입력'!Y112),'횡철근 입력'!Y112*$AV$2,'횡철근 입력'!Y112))</f>
        <v/>
      </c>
      <c r="BP113" s="16" t="str">
        <f>IF('횡철근 입력'!Z114="","",'횡철근 입력'!Z114)</f>
        <v/>
      </c>
      <c r="BW113" s="14" t="str">
        <f>IF('종철근 입력'!V113="","",'종철근 입력'!V113)</f>
        <v/>
      </c>
      <c r="BX113" s="16" t="str">
        <f>IF('종철근 입력'!W113="","",'종철근 입력'!W113)</f>
        <v/>
      </c>
      <c r="BY113" s="16" t="str">
        <f>IF('종철근 입력'!X113="","",'종철근 입력'!X113)</f>
        <v/>
      </c>
      <c r="BZ113" s="16" t="str">
        <f>IF('종철근 입력'!Y113="","",IF(ISNUMBER('종철근 입력'!Y113),'종철근 입력'!Y113*$AV$2,'종철근 입력'!Y113))</f>
        <v/>
      </c>
      <c r="CA113" s="16" t="str">
        <f>IF('종철근 입력'!Z113="","",'종철근 입력'!Z113)</f>
        <v/>
      </c>
    </row>
    <row r="114" spans="53:79" x14ac:dyDescent="0.3">
      <c r="BA114" s="14" t="str">
        <f>IF('단면 입력'!U111="","",'단면 입력'!U111)</f>
        <v/>
      </c>
      <c r="BB114" s="16" t="str">
        <f>IF('단면 입력'!V111="","",'단면 입력'!V111)</f>
        <v/>
      </c>
      <c r="BC114" s="16" t="str">
        <f>IF('단면 입력'!W111="","",'단면 입력'!W111)</f>
        <v/>
      </c>
      <c r="BD114" s="16" t="str">
        <f>IF('단면 입력'!X111="","",IF(ISNUMBER('단면 입력'!X111),'단면 입력'!X111*$AV$2,'단면 입력'!X111))</f>
        <v/>
      </c>
      <c r="BE114" s="16" t="str">
        <f>IF('단면 입력'!Y111="","",'단면 입력'!Y111)</f>
        <v/>
      </c>
      <c r="BG114" s="16"/>
      <c r="BH114" s="16"/>
      <c r="BI114" s="16"/>
      <c r="BJ114" s="16"/>
      <c r="BK114" s="16"/>
      <c r="BL114" s="14" t="str">
        <f>IF('횡철근 입력'!V114="","",'횡철근 입력'!V114)</f>
        <v/>
      </c>
      <c r="BM114" s="52" t="str">
        <f>IF('횡철근 입력'!W113="","",'횡철근 입력'!W113)</f>
        <v/>
      </c>
      <c r="BN114" s="52" t="str">
        <f>IF('횡철근 입력'!X113="","",'횡철근 입력'!X113)</f>
        <v/>
      </c>
      <c r="BO114" s="16" t="str">
        <f>IF('횡철근 입력'!Y113="","",IF(ISNUMBER('횡철근 입력'!Y113),'횡철근 입력'!Y113*$AV$2,'횡철근 입력'!Y113))</f>
        <v/>
      </c>
      <c r="BP114" s="16" t="str">
        <f>IF('횡철근 입력'!Z115="","",'횡철근 입력'!Z115)</f>
        <v/>
      </c>
      <c r="BW114" s="14" t="str">
        <f>IF('종철근 입력'!V114="","",'종철근 입력'!V114)</f>
        <v/>
      </c>
      <c r="BX114" s="16" t="str">
        <f>IF('종철근 입력'!W114="","",'종철근 입력'!W114)</f>
        <v/>
      </c>
      <c r="BY114" s="16" t="str">
        <f>IF('종철근 입력'!X114="","",'종철근 입력'!X114)</f>
        <v/>
      </c>
      <c r="BZ114" s="16" t="str">
        <f>IF('종철근 입력'!Y114="","",IF(ISNUMBER('종철근 입력'!Y114),'종철근 입력'!Y114*$AV$2,'종철근 입력'!Y114))</f>
        <v/>
      </c>
      <c r="CA114" s="16" t="str">
        <f>IF('종철근 입력'!Z114="","",'종철근 입력'!Z114)</f>
        <v/>
      </c>
    </row>
    <row r="115" spans="53:79" x14ac:dyDescent="0.3">
      <c r="BA115" s="14" t="str">
        <f>IF('단면 입력'!U112="","",'단면 입력'!U112)</f>
        <v/>
      </c>
      <c r="BB115" s="16" t="str">
        <f>IF('단면 입력'!V112="","",'단면 입력'!V112)</f>
        <v/>
      </c>
      <c r="BC115" s="16" t="str">
        <f>IF('단면 입력'!W112="","",'단면 입력'!W112)</f>
        <v/>
      </c>
      <c r="BD115" s="16" t="str">
        <f>IF('단면 입력'!X112="","",IF(ISNUMBER('단면 입력'!X112),'단면 입력'!X112*$AV$2,'단면 입력'!X112))</f>
        <v/>
      </c>
      <c r="BE115" s="16" t="str">
        <f>IF('단면 입력'!Y112="","",'단면 입력'!Y112)</f>
        <v/>
      </c>
      <c r="BG115" s="16"/>
      <c r="BH115" s="16"/>
      <c r="BI115" s="16"/>
      <c r="BJ115" s="16"/>
      <c r="BK115" s="16"/>
      <c r="BL115" s="14" t="str">
        <f>IF('횡철근 입력'!V115="","",'횡철근 입력'!V115)</f>
        <v/>
      </c>
      <c r="BM115" s="52" t="str">
        <f>IF('횡철근 입력'!W114="","",'횡철근 입력'!W114)</f>
        <v/>
      </c>
      <c r="BN115" s="52" t="str">
        <f>IF('횡철근 입력'!X114="","",'횡철근 입력'!X114)</f>
        <v/>
      </c>
      <c r="BO115" s="16" t="str">
        <f>IF('횡철근 입력'!Y114="","",IF(ISNUMBER('횡철근 입력'!Y114),'횡철근 입력'!Y114*$AV$2,'횡철근 입력'!Y114))</f>
        <v/>
      </c>
      <c r="BP115" s="16" t="str">
        <f>IF('횡철근 입력'!Z116="","",'횡철근 입력'!Z116)</f>
        <v/>
      </c>
      <c r="BW115" s="14" t="str">
        <f>IF('종철근 입력'!V115="","",'종철근 입력'!V115)</f>
        <v/>
      </c>
      <c r="BX115" s="16" t="str">
        <f>IF('종철근 입력'!W115="","",'종철근 입력'!W115)</f>
        <v/>
      </c>
      <c r="BY115" s="16" t="str">
        <f>IF('종철근 입력'!X115="","",'종철근 입력'!X115)</f>
        <v/>
      </c>
      <c r="BZ115" s="16" t="str">
        <f>IF('종철근 입력'!Y115="","",IF(ISNUMBER('종철근 입력'!Y115),'종철근 입력'!Y115*$AV$2,'종철근 입력'!Y115))</f>
        <v/>
      </c>
      <c r="CA115" s="16" t="str">
        <f>IF('종철근 입력'!Z115="","",'종철근 입력'!Z115)</f>
        <v/>
      </c>
    </row>
    <row r="116" spans="53:79" x14ac:dyDescent="0.3">
      <c r="BA116" s="14" t="str">
        <f>IF('단면 입력'!U113="","",'단면 입력'!U113)</f>
        <v/>
      </c>
      <c r="BB116" s="16" t="str">
        <f>IF('단면 입력'!V113="","",'단면 입력'!V113)</f>
        <v/>
      </c>
      <c r="BC116" s="16" t="str">
        <f>IF('단면 입력'!W113="","",'단면 입력'!W113)</f>
        <v/>
      </c>
      <c r="BD116" s="16" t="str">
        <f>IF('단면 입력'!X113="","",IF(ISNUMBER('단면 입력'!X113),'단면 입력'!X113*$AV$2,'단면 입력'!X113))</f>
        <v/>
      </c>
      <c r="BE116" s="16" t="str">
        <f>IF('단면 입력'!Y113="","",'단면 입력'!Y113)</f>
        <v/>
      </c>
      <c r="BG116" s="16"/>
      <c r="BH116" s="16"/>
      <c r="BI116" s="16"/>
      <c r="BJ116" s="16"/>
      <c r="BK116" s="16"/>
      <c r="BL116" s="14" t="str">
        <f>IF('횡철근 입력'!V116="","",'횡철근 입력'!V116)</f>
        <v/>
      </c>
      <c r="BM116" s="52" t="str">
        <f>IF('횡철근 입력'!W115="","",'횡철근 입력'!W115)</f>
        <v/>
      </c>
      <c r="BN116" s="52" t="str">
        <f>IF('횡철근 입력'!X115="","",'횡철근 입력'!X115)</f>
        <v/>
      </c>
      <c r="BO116" s="16" t="str">
        <f>IF('횡철근 입력'!Y115="","",IF(ISNUMBER('횡철근 입력'!Y115),'횡철근 입력'!Y115*$AV$2,'횡철근 입력'!Y115))</f>
        <v/>
      </c>
      <c r="BP116" s="16" t="str">
        <f>IF('횡철근 입력'!Z117="","",'횡철근 입력'!Z117)</f>
        <v/>
      </c>
      <c r="BW116" s="14" t="str">
        <f>IF('종철근 입력'!V116="","",'종철근 입력'!V116)</f>
        <v/>
      </c>
      <c r="BX116" s="16" t="str">
        <f>IF('종철근 입력'!W116="","",'종철근 입력'!W116)</f>
        <v/>
      </c>
      <c r="BY116" s="16" t="str">
        <f>IF('종철근 입력'!X116="","",'종철근 입력'!X116)</f>
        <v/>
      </c>
      <c r="BZ116" s="16" t="str">
        <f>IF('종철근 입력'!Y116="","",IF(ISNUMBER('종철근 입력'!Y116),'종철근 입력'!Y116*$AV$2,'종철근 입력'!Y116))</f>
        <v/>
      </c>
      <c r="CA116" s="16" t="str">
        <f>IF('종철근 입력'!Z116="","",'종철근 입력'!Z116)</f>
        <v/>
      </c>
    </row>
    <row r="117" spans="53:79" x14ac:dyDescent="0.3">
      <c r="BA117" s="14" t="str">
        <f>IF('단면 입력'!U114="","",'단면 입력'!U114)</f>
        <v/>
      </c>
      <c r="BB117" s="16" t="str">
        <f>IF('단면 입력'!V114="","",'단면 입력'!V114)</f>
        <v/>
      </c>
      <c r="BC117" s="16" t="str">
        <f>IF('단면 입력'!W114="","",'단면 입력'!W114)</f>
        <v/>
      </c>
      <c r="BD117" s="16" t="str">
        <f>IF('단면 입력'!X114="","",IF(ISNUMBER('단면 입력'!X114),'단면 입력'!X114*$AV$2,'단면 입력'!X114))</f>
        <v/>
      </c>
      <c r="BE117" s="16" t="str">
        <f>IF('단면 입력'!Y114="","",'단면 입력'!Y114)</f>
        <v/>
      </c>
      <c r="BG117" s="16"/>
      <c r="BH117" s="16"/>
      <c r="BI117" s="16"/>
      <c r="BJ117" s="16"/>
      <c r="BK117" s="16"/>
      <c r="BL117" s="14" t="str">
        <f>IF('횡철근 입력'!V117="","",'횡철근 입력'!V117)</f>
        <v/>
      </c>
      <c r="BM117" s="52" t="str">
        <f>IF('횡철근 입력'!W116="","",'횡철근 입력'!W116)</f>
        <v/>
      </c>
      <c r="BN117" s="52" t="str">
        <f>IF('횡철근 입력'!X116="","",'횡철근 입력'!X116)</f>
        <v/>
      </c>
      <c r="BO117" s="16" t="str">
        <f>IF('횡철근 입력'!Y116="","",IF(ISNUMBER('횡철근 입력'!Y116),'횡철근 입력'!Y116*$AV$2,'횡철근 입력'!Y116))</f>
        <v/>
      </c>
      <c r="BP117" s="16" t="str">
        <f>IF('횡철근 입력'!Z118="","",'횡철근 입력'!Z118)</f>
        <v/>
      </c>
      <c r="BW117" s="14" t="str">
        <f>IF('종철근 입력'!V117="","",'종철근 입력'!V117)</f>
        <v/>
      </c>
      <c r="BX117" s="16" t="str">
        <f>IF('종철근 입력'!W117="","",'종철근 입력'!W117)</f>
        <v/>
      </c>
      <c r="BY117" s="16" t="str">
        <f>IF('종철근 입력'!X117="","",'종철근 입력'!X117)</f>
        <v/>
      </c>
      <c r="BZ117" s="16" t="str">
        <f>IF('종철근 입력'!Y117="","",IF(ISNUMBER('종철근 입력'!Y117),'종철근 입력'!Y117*$AV$2,'종철근 입력'!Y117))</f>
        <v/>
      </c>
      <c r="CA117" s="16" t="str">
        <f>IF('종철근 입력'!Z117="","",'종철근 입력'!Z117)</f>
        <v/>
      </c>
    </row>
    <row r="118" spans="53:79" x14ac:dyDescent="0.3">
      <c r="BA118" s="14" t="str">
        <f>IF('단면 입력'!U115="","",'단면 입력'!U115)</f>
        <v/>
      </c>
      <c r="BB118" s="16" t="str">
        <f>IF('단면 입력'!V115="","",'단면 입력'!V115)</f>
        <v/>
      </c>
      <c r="BC118" s="16" t="str">
        <f>IF('단면 입력'!W115="","",'단면 입력'!W115)</f>
        <v/>
      </c>
      <c r="BD118" s="16" t="str">
        <f>IF('단면 입력'!X115="","",IF(ISNUMBER('단면 입력'!X115),'단면 입력'!X115*$AV$2,'단면 입력'!X115))</f>
        <v/>
      </c>
      <c r="BE118" s="16" t="str">
        <f>IF('단면 입력'!Y115="","",'단면 입력'!Y115)</f>
        <v/>
      </c>
      <c r="BG118" s="16"/>
      <c r="BH118" s="16"/>
      <c r="BI118" s="16"/>
      <c r="BJ118" s="16"/>
      <c r="BK118" s="16"/>
      <c r="BL118" s="14" t="str">
        <f>IF('횡철근 입력'!V118="","",'횡철근 입력'!V118)</f>
        <v/>
      </c>
      <c r="BM118" s="52" t="str">
        <f>IF('횡철근 입력'!W117="","",'횡철근 입력'!W117)</f>
        <v/>
      </c>
      <c r="BN118" s="52" t="str">
        <f>IF('횡철근 입력'!X117="","",'횡철근 입력'!X117)</f>
        <v/>
      </c>
      <c r="BO118" s="16" t="str">
        <f>IF('횡철근 입력'!Y117="","",IF(ISNUMBER('횡철근 입력'!Y117),'횡철근 입력'!Y117*$AV$2,'횡철근 입력'!Y117))</f>
        <v/>
      </c>
      <c r="BP118" s="16" t="str">
        <f>IF('횡철근 입력'!Z119="","",'횡철근 입력'!Z119)</f>
        <v/>
      </c>
      <c r="BW118" s="14" t="str">
        <f>IF('종철근 입력'!V118="","",'종철근 입력'!V118)</f>
        <v/>
      </c>
      <c r="BX118" s="16" t="str">
        <f>IF('종철근 입력'!W118="","",'종철근 입력'!W118)</f>
        <v/>
      </c>
      <c r="BY118" s="16" t="str">
        <f>IF('종철근 입력'!X118="","",'종철근 입력'!X118)</f>
        <v/>
      </c>
      <c r="BZ118" s="16" t="str">
        <f>IF('종철근 입력'!Y118="","",IF(ISNUMBER('종철근 입력'!Y118),'종철근 입력'!Y118*$AV$2,'종철근 입력'!Y118))</f>
        <v/>
      </c>
      <c r="CA118" s="16" t="str">
        <f>IF('종철근 입력'!Z118="","",'종철근 입력'!Z118)</f>
        <v/>
      </c>
    </row>
    <row r="119" spans="53:79" x14ac:dyDescent="0.3">
      <c r="BA119" s="14" t="str">
        <f>IF('단면 입력'!U116="","",'단면 입력'!U116)</f>
        <v/>
      </c>
      <c r="BB119" s="16" t="str">
        <f>IF('단면 입력'!V116="","",'단면 입력'!V116)</f>
        <v/>
      </c>
      <c r="BC119" s="16" t="str">
        <f>IF('단면 입력'!W116="","",'단면 입력'!W116)</f>
        <v/>
      </c>
      <c r="BD119" s="16" t="str">
        <f>IF('단면 입력'!X116="","",IF(ISNUMBER('단면 입력'!X116),'단면 입력'!X116*$AV$2,'단면 입력'!X116))</f>
        <v/>
      </c>
      <c r="BE119" s="16" t="str">
        <f>IF('단면 입력'!Y116="","",'단면 입력'!Y116)</f>
        <v/>
      </c>
      <c r="BG119" s="16"/>
      <c r="BH119" s="16"/>
      <c r="BI119" s="16"/>
      <c r="BJ119" s="16"/>
      <c r="BK119" s="16"/>
      <c r="BL119" s="14" t="str">
        <f>IF('횡철근 입력'!V119="","",'횡철근 입력'!V119)</f>
        <v/>
      </c>
      <c r="BM119" s="52" t="str">
        <f>IF('횡철근 입력'!W118="","",'횡철근 입력'!W118)</f>
        <v/>
      </c>
      <c r="BN119" s="52" t="str">
        <f>IF('횡철근 입력'!X118="","",'횡철근 입력'!X118)</f>
        <v/>
      </c>
      <c r="BO119" s="16" t="str">
        <f>IF('횡철근 입력'!Y118="","",IF(ISNUMBER('횡철근 입력'!Y118),'횡철근 입력'!Y118*$AV$2,'횡철근 입력'!Y118))</f>
        <v/>
      </c>
      <c r="BP119" s="16" t="str">
        <f>IF('횡철근 입력'!Z120="","",'횡철근 입력'!Z120)</f>
        <v/>
      </c>
      <c r="BW119" s="14" t="str">
        <f>IF('종철근 입력'!V119="","",'종철근 입력'!V119)</f>
        <v/>
      </c>
      <c r="BX119" s="16" t="str">
        <f>IF('종철근 입력'!W119="","",'종철근 입력'!W119)</f>
        <v/>
      </c>
      <c r="BY119" s="16" t="str">
        <f>IF('종철근 입력'!X119="","",'종철근 입력'!X119)</f>
        <v/>
      </c>
      <c r="BZ119" s="16" t="str">
        <f>IF('종철근 입력'!Y119="","",IF(ISNUMBER('종철근 입력'!Y119),'종철근 입력'!Y119*$AV$2,'종철근 입력'!Y119))</f>
        <v/>
      </c>
      <c r="CA119" s="16" t="str">
        <f>IF('종철근 입력'!Z119="","",'종철근 입력'!Z119)</f>
        <v/>
      </c>
    </row>
    <row r="120" spans="53:79" x14ac:dyDescent="0.3">
      <c r="BA120" s="14" t="str">
        <f>IF('단면 입력'!U117="","",'단면 입력'!U117)</f>
        <v/>
      </c>
      <c r="BB120" s="16" t="str">
        <f>IF('단면 입력'!V117="","",'단면 입력'!V117)</f>
        <v/>
      </c>
      <c r="BC120" s="16" t="str">
        <f>IF('단면 입력'!W117="","",'단면 입력'!W117)</f>
        <v/>
      </c>
      <c r="BD120" s="16" t="str">
        <f>IF('단면 입력'!X117="","",IF(ISNUMBER('단면 입력'!X117),'단면 입력'!X117*$AV$2,'단면 입력'!X117))</f>
        <v/>
      </c>
      <c r="BE120" s="16" t="str">
        <f>IF('단면 입력'!Y117="","",'단면 입력'!Y117)</f>
        <v/>
      </c>
      <c r="BG120" s="16"/>
      <c r="BH120" s="16"/>
      <c r="BI120" s="16"/>
      <c r="BJ120" s="16"/>
      <c r="BK120" s="16"/>
      <c r="BL120" s="14" t="str">
        <f>IF('횡철근 입력'!V120="","",'횡철근 입력'!V120)</f>
        <v/>
      </c>
      <c r="BM120" s="52" t="str">
        <f>IF('횡철근 입력'!W119="","",'횡철근 입력'!W119)</f>
        <v/>
      </c>
      <c r="BN120" s="52" t="str">
        <f>IF('횡철근 입력'!X119="","",'횡철근 입력'!X119)</f>
        <v/>
      </c>
      <c r="BO120" s="16" t="str">
        <f>IF('횡철근 입력'!Y119="","",IF(ISNUMBER('횡철근 입력'!Y119),'횡철근 입력'!Y119*$AV$2,'횡철근 입력'!Y119))</f>
        <v/>
      </c>
      <c r="BP120" s="16" t="str">
        <f>IF('횡철근 입력'!Z121="","",'횡철근 입력'!Z121)</f>
        <v/>
      </c>
      <c r="BW120" s="14" t="str">
        <f>IF('종철근 입력'!V120="","",'종철근 입력'!V120)</f>
        <v/>
      </c>
      <c r="BX120" s="16" t="str">
        <f>IF('종철근 입력'!W120="","",'종철근 입력'!W120)</f>
        <v/>
      </c>
      <c r="BY120" s="16" t="str">
        <f>IF('종철근 입력'!X120="","",'종철근 입력'!X120)</f>
        <v/>
      </c>
      <c r="BZ120" s="16" t="str">
        <f>IF('종철근 입력'!Y120="","",IF(ISNUMBER('종철근 입력'!Y120),'종철근 입력'!Y120*$AV$2,'종철근 입력'!Y120))</f>
        <v/>
      </c>
      <c r="CA120" s="16" t="str">
        <f>IF('종철근 입력'!Z120="","",'종철근 입력'!Z120)</f>
        <v/>
      </c>
    </row>
    <row r="121" spans="53:79" x14ac:dyDescent="0.3">
      <c r="BA121" s="14" t="str">
        <f>IF('단면 입력'!U118="","",'단면 입력'!U118)</f>
        <v/>
      </c>
      <c r="BB121" s="16" t="str">
        <f>IF('단면 입력'!V118="","",'단면 입력'!V118)</f>
        <v/>
      </c>
      <c r="BC121" s="16" t="str">
        <f>IF('단면 입력'!W118="","",'단면 입력'!W118)</f>
        <v/>
      </c>
      <c r="BD121" s="16" t="str">
        <f>IF('단면 입력'!X118="","",IF(ISNUMBER('단면 입력'!X118),'단면 입력'!X118*$AV$2,'단면 입력'!X118))</f>
        <v/>
      </c>
      <c r="BE121" s="16" t="str">
        <f>IF('단면 입력'!Y118="","",'단면 입력'!Y118)</f>
        <v/>
      </c>
      <c r="BG121" s="16"/>
      <c r="BH121" s="16"/>
      <c r="BI121" s="16"/>
      <c r="BJ121" s="16"/>
      <c r="BK121" s="16"/>
      <c r="BL121" s="14" t="str">
        <f>IF('횡철근 입력'!V121="","",'횡철근 입력'!V121)</f>
        <v/>
      </c>
      <c r="BM121" s="52" t="str">
        <f>IF('횡철근 입력'!W120="","",'횡철근 입력'!W120)</f>
        <v/>
      </c>
      <c r="BN121" s="52" t="str">
        <f>IF('횡철근 입력'!X120="","",'횡철근 입력'!X120)</f>
        <v/>
      </c>
      <c r="BO121" s="16" t="str">
        <f>IF('횡철근 입력'!Y120="","",IF(ISNUMBER('횡철근 입력'!Y120),'횡철근 입력'!Y120*$AV$2,'횡철근 입력'!Y120))</f>
        <v/>
      </c>
      <c r="BP121" s="16" t="str">
        <f>IF('횡철근 입력'!Z122="","",'횡철근 입력'!Z122)</f>
        <v/>
      </c>
      <c r="BW121" s="14" t="str">
        <f>IF('종철근 입력'!V121="","",'종철근 입력'!V121)</f>
        <v/>
      </c>
      <c r="BX121" s="16" t="str">
        <f>IF('종철근 입력'!W121="","",'종철근 입력'!W121)</f>
        <v/>
      </c>
      <c r="BY121" s="16" t="str">
        <f>IF('종철근 입력'!X121="","",'종철근 입력'!X121)</f>
        <v/>
      </c>
      <c r="BZ121" s="16" t="str">
        <f>IF('종철근 입력'!Y121="","",IF(ISNUMBER('종철근 입력'!Y121),'종철근 입력'!Y121*$AV$2,'종철근 입력'!Y121))</f>
        <v/>
      </c>
      <c r="CA121" s="16" t="str">
        <f>IF('종철근 입력'!Z121="","",'종철근 입력'!Z121)</f>
        <v/>
      </c>
    </row>
    <row r="122" spans="53:79" x14ac:dyDescent="0.3">
      <c r="BA122" s="14" t="str">
        <f>IF('단면 입력'!U119="","",'단면 입력'!U119)</f>
        <v/>
      </c>
      <c r="BB122" s="16" t="str">
        <f>IF('단면 입력'!V119="","",'단면 입력'!V119)</f>
        <v/>
      </c>
      <c r="BC122" s="16" t="str">
        <f>IF('단면 입력'!W119="","",'단면 입력'!W119)</f>
        <v/>
      </c>
      <c r="BD122" s="16" t="str">
        <f>IF('단면 입력'!X119="","",IF(ISNUMBER('단면 입력'!X119),'단면 입력'!X119*$AV$2,'단면 입력'!X119))</f>
        <v/>
      </c>
      <c r="BE122" s="16" t="str">
        <f>IF('단면 입력'!Y119="","",'단면 입력'!Y119)</f>
        <v/>
      </c>
      <c r="BG122" s="16"/>
      <c r="BH122" s="16"/>
      <c r="BI122" s="16"/>
      <c r="BJ122" s="16"/>
      <c r="BK122" s="16"/>
      <c r="BL122" s="14" t="str">
        <f>IF('횡철근 입력'!V122="","",'횡철근 입력'!V122)</f>
        <v/>
      </c>
      <c r="BM122" s="52" t="str">
        <f>IF('횡철근 입력'!W121="","",'횡철근 입력'!W121)</f>
        <v/>
      </c>
      <c r="BN122" s="52" t="str">
        <f>IF('횡철근 입력'!X121="","",'횡철근 입력'!X121)</f>
        <v/>
      </c>
      <c r="BO122" s="16" t="str">
        <f>IF('횡철근 입력'!Y121="","",IF(ISNUMBER('횡철근 입력'!Y121),'횡철근 입력'!Y121*$AV$2,'횡철근 입력'!Y121))</f>
        <v/>
      </c>
      <c r="BP122" s="16" t="str">
        <f>IF('횡철근 입력'!Z123="","",'횡철근 입력'!Z123)</f>
        <v/>
      </c>
      <c r="BW122" s="14" t="str">
        <f>IF('종철근 입력'!V122="","",'종철근 입력'!V122)</f>
        <v/>
      </c>
      <c r="BX122" s="16" t="str">
        <f>IF('종철근 입력'!W122="","",'종철근 입력'!W122)</f>
        <v/>
      </c>
      <c r="BY122" s="16" t="str">
        <f>IF('종철근 입력'!X122="","",'종철근 입력'!X122)</f>
        <v/>
      </c>
      <c r="BZ122" s="16" t="str">
        <f>IF('종철근 입력'!Y122="","",IF(ISNUMBER('종철근 입력'!Y122),'종철근 입력'!Y122*$AV$2,'종철근 입력'!Y122))</f>
        <v/>
      </c>
      <c r="CA122" s="16" t="str">
        <f>IF('종철근 입력'!Z122="","",'종철근 입력'!Z122)</f>
        <v/>
      </c>
    </row>
    <row r="123" spans="53:79" x14ac:dyDescent="0.3">
      <c r="BA123" s="14" t="str">
        <f>IF('단면 입력'!U120="","",'단면 입력'!U120)</f>
        <v/>
      </c>
      <c r="BB123" s="16" t="str">
        <f>IF('단면 입력'!V120="","",'단면 입력'!V120)</f>
        <v/>
      </c>
      <c r="BC123" s="16" t="str">
        <f>IF('단면 입력'!W120="","",'단면 입력'!W120)</f>
        <v/>
      </c>
      <c r="BD123" s="16" t="str">
        <f>IF('단면 입력'!X120="","",IF(ISNUMBER('단면 입력'!X120),'단면 입력'!X120*$AV$2,'단면 입력'!X120))</f>
        <v/>
      </c>
      <c r="BE123" s="16" t="str">
        <f>IF('단면 입력'!Y120="","",'단면 입력'!Y120)</f>
        <v/>
      </c>
      <c r="BG123" s="16"/>
      <c r="BH123" s="16"/>
      <c r="BI123" s="16"/>
      <c r="BJ123" s="16"/>
      <c r="BK123" s="16"/>
      <c r="BL123" s="14" t="str">
        <f>IF('횡철근 입력'!V123="","",'횡철근 입력'!V123)</f>
        <v/>
      </c>
      <c r="BM123" s="52" t="str">
        <f>IF('횡철근 입력'!W122="","",'횡철근 입력'!W122)</f>
        <v/>
      </c>
      <c r="BN123" s="52" t="str">
        <f>IF('횡철근 입력'!X122="","",'횡철근 입력'!X122)</f>
        <v/>
      </c>
      <c r="BO123" s="16" t="str">
        <f>IF('횡철근 입력'!Y122="","",IF(ISNUMBER('횡철근 입력'!Y122),'횡철근 입력'!Y122*$AV$2,'횡철근 입력'!Y122))</f>
        <v/>
      </c>
      <c r="BP123" s="16" t="str">
        <f>IF('횡철근 입력'!Z124="","",'횡철근 입력'!Z124)</f>
        <v/>
      </c>
      <c r="BW123" s="14" t="str">
        <f>IF('종철근 입력'!V123="","",'종철근 입력'!V123)</f>
        <v/>
      </c>
      <c r="BX123" s="16" t="str">
        <f>IF('종철근 입력'!W123="","",'종철근 입력'!W123)</f>
        <v/>
      </c>
      <c r="BY123" s="16" t="str">
        <f>IF('종철근 입력'!X123="","",'종철근 입력'!X123)</f>
        <v/>
      </c>
      <c r="BZ123" s="16" t="str">
        <f>IF('종철근 입력'!Y123="","",IF(ISNUMBER('종철근 입력'!Y123),'종철근 입력'!Y123*$AV$2,'종철근 입력'!Y123))</f>
        <v/>
      </c>
      <c r="CA123" s="16" t="str">
        <f>IF('종철근 입력'!Z123="","",'종철근 입력'!Z123)</f>
        <v/>
      </c>
    </row>
    <row r="124" spans="53:79" x14ac:dyDescent="0.3">
      <c r="BA124" s="14" t="str">
        <f>IF('단면 입력'!U121="","",'단면 입력'!U121)</f>
        <v/>
      </c>
      <c r="BB124" s="16" t="str">
        <f>IF('단면 입력'!V121="","",'단면 입력'!V121)</f>
        <v/>
      </c>
      <c r="BC124" s="16" t="str">
        <f>IF('단면 입력'!W121="","",'단면 입력'!W121)</f>
        <v/>
      </c>
      <c r="BD124" s="16" t="str">
        <f>IF('단면 입력'!X121="","",IF(ISNUMBER('단면 입력'!X121),'단면 입력'!X121*$AV$2,'단면 입력'!X121))</f>
        <v/>
      </c>
      <c r="BE124" s="16" t="str">
        <f>IF('단면 입력'!Y121="","",'단면 입력'!Y121)</f>
        <v/>
      </c>
      <c r="BG124" s="16"/>
      <c r="BH124" s="16"/>
      <c r="BI124" s="16"/>
      <c r="BJ124" s="16"/>
      <c r="BK124" s="16"/>
      <c r="BL124" s="14" t="str">
        <f>IF('횡철근 입력'!V124="","",'횡철근 입력'!V124)</f>
        <v/>
      </c>
      <c r="BM124" s="52" t="str">
        <f>IF('횡철근 입력'!W123="","",'횡철근 입력'!W123)</f>
        <v/>
      </c>
      <c r="BN124" s="52" t="str">
        <f>IF('횡철근 입력'!X123="","",'횡철근 입력'!X123)</f>
        <v/>
      </c>
      <c r="BO124" s="16" t="str">
        <f>IF('횡철근 입력'!Y123="","",IF(ISNUMBER('횡철근 입력'!Y123),'횡철근 입력'!Y123*$AV$2,'횡철근 입력'!Y123))</f>
        <v/>
      </c>
      <c r="BP124" s="16" t="str">
        <f>IF('횡철근 입력'!Z125="","",'횡철근 입력'!Z125)</f>
        <v/>
      </c>
      <c r="BW124" s="14" t="str">
        <f>IF('종철근 입력'!V124="","",'종철근 입력'!V124)</f>
        <v/>
      </c>
      <c r="BX124" s="16" t="str">
        <f>IF('종철근 입력'!W124="","",'종철근 입력'!W124)</f>
        <v/>
      </c>
      <c r="BY124" s="16" t="str">
        <f>IF('종철근 입력'!X124="","",'종철근 입력'!X124)</f>
        <v/>
      </c>
      <c r="BZ124" s="16" t="str">
        <f>IF('종철근 입력'!Y124="","",IF(ISNUMBER('종철근 입력'!Y124),'종철근 입력'!Y124*$AV$2,'종철근 입력'!Y124))</f>
        <v/>
      </c>
      <c r="CA124" s="16" t="str">
        <f>IF('종철근 입력'!Z124="","",'종철근 입력'!Z124)</f>
        <v/>
      </c>
    </row>
    <row r="125" spans="53:79" x14ac:dyDescent="0.3">
      <c r="BB125" s="16"/>
      <c r="BC125" s="16"/>
      <c r="BD125" s="16"/>
      <c r="BE125" s="16"/>
      <c r="BG125" s="16"/>
      <c r="BH125" s="16"/>
      <c r="BI125" s="16"/>
      <c r="BJ125" s="16"/>
      <c r="BK125" s="16"/>
      <c r="BM125" s="52"/>
      <c r="BN125" s="52"/>
      <c r="BO125" s="16"/>
      <c r="BP125" s="16"/>
      <c r="BX125" s="16"/>
      <c r="BY125" s="16"/>
      <c r="BZ125" s="16"/>
      <c r="CA125" s="16"/>
    </row>
    <row r="126" spans="53:79" x14ac:dyDescent="0.3">
      <c r="BB126" s="16"/>
      <c r="BC126" s="16"/>
      <c r="BD126" s="16"/>
      <c r="BE126" s="16"/>
      <c r="BG126" s="16"/>
      <c r="BH126" s="16"/>
      <c r="BI126" s="16"/>
      <c r="BJ126" s="16"/>
      <c r="BK126" s="16"/>
      <c r="BM126" s="52"/>
      <c r="BN126" s="52"/>
      <c r="BO126" s="16"/>
      <c r="BP126" s="16"/>
      <c r="BX126" s="16"/>
      <c r="BY126" s="16"/>
      <c r="BZ126" s="16"/>
      <c r="CA126" s="16"/>
    </row>
    <row r="127" spans="53:79" x14ac:dyDescent="0.3">
      <c r="BB127" s="16"/>
      <c r="BC127" s="16"/>
      <c r="BD127" s="16"/>
      <c r="BE127" s="16"/>
      <c r="BG127" s="16"/>
      <c r="BH127" s="16"/>
      <c r="BI127" s="16"/>
      <c r="BJ127" s="16"/>
      <c r="BK127" s="16"/>
      <c r="BM127" s="52"/>
      <c r="BN127" s="52"/>
      <c r="BO127" s="16"/>
      <c r="BP127" s="16"/>
      <c r="BX127" s="16"/>
      <c r="BY127" s="16"/>
      <c r="BZ127" s="16"/>
      <c r="CA127" s="16"/>
    </row>
    <row r="128" spans="53:79" x14ac:dyDescent="0.3">
      <c r="BB128" s="16"/>
      <c r="BC128" s="16"/>
      <c r="BD128" s="16"/>
      <c r="BE128" s="16"/>
      <c r="BG128" s="16"/>
      <c r="BH128" s="16"/>
      <c r="BI128" s="16"/>
      <c r="BJ128" s="16"/>
      <c r="BK128" s="16"/>
      <c r="BM128" s="52"/>
      <c r="BN128" s="52"/>
      <c r="BO128" s="16"/>
      <c r="BP128" s="16"/>
      <c r="BX128" s="16"/>
      <c r="BY128" s="16"/>
      <c r="BZ128" s="16"/>
      <c r="CA128" s="16"/>
    </row>
    <row r="129" spans="54:79" x14ac:dyDescent="0.3">
      <c r="BB129" s="16"/>
      <c r="BC129" s="16"/>
      <c r="BD129" s="16"/>
      <c r="BE129" s="16"/>
      <c r="BG129" s="16"/>
      <c r="BH129" s="16"/>
      <c r="BI129" s="16"/>
      <c r="BJ129" s="16"/>
      <c r="BK129" s="16"/>
      <c r="BM129" s="52"/>
      <c r="BN129" s="52"/>
      <c r="BO129" s="16"/>
      <c r="BP129" s="16"/>
      <c r="BX129" s="16"/>
      <c r="BY129" s="16"/>
      <c r="BZ129" s="16"/>
      <c r="CA129" s="16"/>
    </row>
    <row r="130" spans="54:79" x14ac:dyDescent="0.3">
      <c r="BB130" s="16"/>
      <c r="BC130" s="16"/>
      <c r="BD130" s="16"/>
      <c r="BE130" s="16"/>
      <c r="BG130" s="16"/>
      <c r="BH130" s="16"/>
      <c r="BI130" s="16"/>
      <c r="BJ130" s="16"/>
      <c r="BK130" s="16"/>
      <c r="BM130" s="52"/>
      <c r="BN130" s="52"/>
      <c r="BO130" s="16"/>
      <c r="BP130" s="16"/>
      <c r="BX130" s="16"/>
      <c r="BY130" s="16"/>
      <c r="BZ130" s="16"/>
      <c r="CA130" s="16"/>
    </row>
    <row r="131" spans="54:79" x14ac:dyDescent="0.3">
      <c r="BB131" s="16"/>
      <c r="BC131" s="16"/>
      <c r="BD131" s="16"/>
      <c r="BE131" s="16"/>
      <c r="BG131" s="16"/>
      <c r="BH131" s="16"/>
      <c r="BI131" s="16"/>
      <c r="BJ131" s="16"/>
      <c r="BK131" s="16"/>
      <c r="BM131" s="52"/>
      <c r="BN131" s="52"/>
      <c r="BO131" s="16"/>
      <c r="BP131" s="16"/>
      <c r="BX131" s="16"/>
      <c r="BY131" s="16"/>
      <c r="BZ131" s="16"/>
      <c r="CA131" s="16"/>
    </row>
    <row r="132" spans="54:79" x14ac:dyDescent="0.3">
      <c r="BB132" s="16"/>
      <c r="BC132" s="16"/>
      <c r="BD132" s="16"/>
      <c r="BE132" s="16"/>
      <c r="BG132" s="16"/>
      <c r="BH132" s="16"/>
      <c r="BI132" s="16"/>
      <c r="BJ132" s="16"/>
      <c r="BK132" s="16"/>
      <c r="BM132" s="52"/>
      <c r="BN132" s="52"/>
      <c r="BO132" s="16"/>
      <c r="BP132" s="16"/>
      <c r="BX132" s="16"/>
      <c r="BY132" s="16"/>
      <c r="BZ132" s="16"/>
      <c r="CA132" s="16"/>
    </row>
    <row r="133" spans="54:79" x14ac:dyDescent="0.3">
      <c r="BB133" s="16"/>
      <c r="BC133" s="16"/>
      <c r="BD133" s="16"/>
      <c r="BE133" s="16"/>
      <c r="BG133" s="16"/>
      <c r="BH133" s="16"/>
      <c r="BI133" s="16"/>
      <c r="BJ133" s="16"/>
      <c r="BK133" s="16"/>
      <c r="BM133" s="52"/>
      <c r="BN133" s="52"/>
      <c r="BO133" s="16"/>
      <c r="BP133" s="16"/>
      <c r="BX133" s="16"/>
      <c r="BY133" s="16"/>
      <c r="BZ133" s="16"/>
      <c r="CA133" s="16"/>
    </row>
    <row r="134" spans="54:79" x14ac:dyDescent="0.3">
      <c r="BB134" s="16"/>
      <c r="BC134" s="16"/>
      <c r="BD134" s="16"/>
      <c r="BE134" s="16"/>
      <c r="BG134" s="16"/>
      <c r="BH134" s="16"/>
      <c r="BI134" s="16"/>
      <c r="BJ134" s="16"/>
      <c r="BK134" s="16"/>
      <c r="BM134" s="52"/>
      <c r="BN134" s="52"/>
      <c r="BO134" s="16"/>
      <c r="BP134" s="16"/>
      <c r="BX134" s="16"/>
      <c r="BY134" s="16"/>
      <c r="BZ134" s="16"/>
      <c r="CA134" s="16"/>
    </row>
    <row r="135" spans="54:79" x14ac:dyDescent="0.3">
      <c r="BB135" s="16"/>
      <c r="BC135" s="16"/>
      <c r="BD135" s="16"/>
      <c r="BE135" s="16"/>
      <c r="BG135" s="16"/>
      <c r="BH135" s="16"/>
      <c r="BI135" s="16"/>
      <c r="BJ135" s="16"/>
      <c r="BK135" s="16"/>
      <c r="BM135" s="52"/>
      <c r="BN135" s="52"/>
      <c r="BO135" s="16"/>
      <c r="BP135" s="16"/>
      <c r="BX135" s="16"/>
      <c r="BY135" s="16"/>
      <c r="BZ135" s="16"/>
      <c r="CA135" s="16"/>
    </row>
    <row r="136" spans="54:79" x14ac:dyDescent="0.3">
      <c r="BB136" s="16"/>
      <c r="BC136" s="16"/>
      <c r="BD136" s="16"/>
      <c r="BE136" s="16"/>
      <c r="BG136" s="16"/>
      <c r="BH136" s="16"/>
      <c r="BI136" s="16"/>
      <c r="BJ136" s="16"/>
      <c r="BK136" s="16"/>
      <c r="BM136" s="52"/>
      <c r="BN136" s="52"/>
      <c r="BO136" s="16"/>
      <c r="BP136" s="16"/>
      <c r="BX136" s="16"/>
      <c r="BY136" s="16"/>
      <c r="BZ136" s="16"/>
      <c r="CA136" s="16"/>
    </row>
    <row r="137" spans="54:79" x14ac:dyDescent="0.3">
      <c r="BB137" s="16"/>
      <c r="BC137" s="16"/>
      <c r="BD137" s="16"/>
      <c r="BE137" s="16"/>
      <c r="BG137" s="16"/>
      <c r="BH137" s="16"/>
      <c r="BI137" s="16"/>
      <c r="BJ137" s="16"/>
      <c r="BK137" s="16"/>
      <c r="BM137" s="52"/>
      <c r="BN137" s="52"/>
      <c r="BO137" s="16"/>
      <c r="BP137" s="16"/>
      <c r="BX137" s="16"/>
      <c r="BY137" s="16"/>
      <c r="BZ137" s="16"/>
      <c r="CA137" s="16"/>
    </row>
    <row r="138" spans="54:79" x14ac:dyDescent="0.3">
      <c r="BB138" s="16"/>
      <c r="BC138" s="16"/>
      <c r="BD138" s="16"/>
      <c r="BE138" s="16"/>
      <c r="BG138" s="16"/>
      <c r="BH138" s="16"/>
      <c r="BI138" s="16"/>
      <c r="BJ138" s="16"/>
      <c r="BK138" s="16"/>
      <c r="BM138" s="52"/>
      <c r="BN138" s="52"/>
      <c r="BO138" s="16"/>
      <c r="BP138" s="16"/>
      <c r="BX138" s="16"/>
      <c r="BY138" s="16"/>
      <c r="BZ138" s="16"/>
      <c r="CA138" s="16"/>
    </row>
    <row r="139" spans="54:79" x14ac:dyDescent="0.3">
      <c r="BB139" s="16"/>
      <c r="BC139" s="16"/>
      <c r="BD139" s="16"/>
      <c r="BE139" s="16"/>
      <c r="BG139" s="16"/>
      <c r="BH139" s="16"/>
      <c r="BI139" s="16"/>
      <c r="BJ139" s="16"/>
      <c r="BK139" s="16"/>
      <c r="BM139" s="52"/>
      <c r="BN139" s="52"/>
      <c r="BO139" s="16"/>
      <c r="BP139" s="16"/>
      <c r="BX139" s="16"/>
      <c r="BY139" s="16"/>
      <c r="BZ139" s="16"/>
      <c r="CA139" s="16"/>
    </row>
    <row r="140" spans="54:79" x14ac:dyDescent="0.3">
      <c r="BB140" s="16"/>
      <c r="BC140" s="16"/>
      <c r="BD140" s="16"/>
      <c r="BE140" s="16"/>
      <c r="BG140" s="16"/>
      <c r="BH140" s="16"/>
      <c r="BI140" s="16"/>
      <c r="BJ140" s="16"/>
      <c r="BK140" s="16"/>
      <c r="BM140" s="52"/>
      <c r="BN140" s="52"/>
      <c r="BO140" s="16"/>
      <c r="BP140" s="16"/>
      <c r="BX140" s="16"/>
      <c r="BY140" s="16"/>
      <c r="BZ140" s="16"/>
      <c r="CA140" s="16"/>
    </row>
    <row r="141" spans="54:79" x14ac:dyDescent="0.3">
      <c r="BB141" s="16"/>
      <c r="BC141" s="16"/>
      <c r="BD141" s="16"/>
      <c r="BE141" s="16"/>
      <c r="BG141" s="16"/>
      <c r="BH141" s="16"/>
      <c r="BI141" s="16"/>
      <c r="BJ141" s="16"/>
      <c r="BK141" s="16"/>
      <c r="BM141" s="52"/>
      <c r="BN141" s="52"/>
      <c r="BO141" s="16"/>
      <c r="BP141" s="16"/>
      <c r="BX141" s="16"/>
      <c r="BY141" s="16"/>
      <c r="BZ141" s="16"/>
      <c r="CA141" s="16"/>
    </row>
    <row r="142" spans="54:79" x14ac:dyDescent="0.3">
      <c r="BB142" s="16"/>
      <c r="BC142" s="16"/>
      <c r="BD142" s="16"/>
      <c r="BE142" s="16"/>
      <c r="BG142" s="16"/>
      <c r="BH142" s="16"/>
      <c r="BI142" s="16"/>
      <c r="BJ142" s="16"/>
      <c r="BK142" s="16"/>
      <c r="BM142" s="52"/>
      <c r="BN142" s="52"/>
      <c r="BO142" s="16"/>
      <c r="BP142" s="16"/>
      <c r="BX142" s="16"/>
      <c r="BY142" s="16"/>
      <c r="BZ142" s="16"/>
      <c r="CA142" s="16"/>
    </row>
    <row r="143" spans="54:79" x14ac:dyDescent="0.3">
      <c r="BB143" s="16"/>
      <c r="BC143" s="16"/>
      <c r="BD143" s="16"/>
      <c r="BE143" s="16"/>
      <c r="BG143" s="16"/>
      <c r="BH143" s="16"/>
      <c r="BI143" s="16"/>
      <c r="BJ143" s="16"/>
      <c r="BK143" s="16"/>
      <c r="BM143" s="52"/>
      <c r="BN143" s="52"/>
      <c r="BO143" s="16"/>
      <c r="BP143" s="16"/>
      <c r="BX143" s="16"/>
      <c r="BY143" s="16"/>
      <c r="BZ143" s="16"/>
      <c r="CA143" s="16"/>
    </row>
    <row r="144" spans="54:79" x14ac:dyDescent="0.3">
      <c r="BB144" s="16"/>
      <c r="BC144" s="16"/>
      <c r="BD144" s="16"/>
      <c r="BE144" s="16"/>
      <c r="BG144" s="16"/>
      <c r="BH144" s="16"/>
      <c r="BI144" s="16"/>
      <c r="BJ144" s="16"/>
      <c r="BK144" s="16"/>
      <c r="BM144" s="52"/>
      <c r="BN144" s="52"/>
      <c r="BO144" s="16"/>
      <c r="BP144" s="16"/>
      <c r="BX144" s="16"/>
      <c r="BY144" s="16"/>
      <c r="BZ144" s="16"/>
      <c r="CA144" s="16"/>
    </row>
    <row r="145" spans="7:153" s="7" customFormat="1" x14ac:dyDescent="0.3">
      <c r="G145" s="1"/>
      <c r="H145" s="5"/>
      <c r="I145" s="24"/>
      <c r="J145" s="24"/>
      <c r="K145" s="24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12"/>
      <c r="BA145" s="14"/>
      <c r="BB145" s="16"/>
      <c r="BC145" s="16"/>
      <c r="BD145" s="16"/>
      <c r="BE145" s="16"/>
      <c r="BF145" s="14"/>
      <c r="BG145" s="16"/>
      <c r="BH145" s="16"/>
      <c r="BI145" s="16"/>
      <c r="BJ145" s="16"/>
      <c r="BK145" s="16"/>
      <c r="BL145" s="14"/>
      <c r="BM145" s="52"/>
      <c r="BN145" s="52"/>
      <c r="BO145" s="16"/>
      <c r="BP145" s="16"/>
      <c r="BQ145" s="14"/>
      <c r="BR145" s="15"/>
      <c r="BS145" s="15"/>
      <c r="BT145" s="15"/>
      <c r="BU145" s="15"/>
      <c r="BV145" s="15"/>
      <c r="BW145" s="14"/>
      <c r="BX145" s="16"/>
      <c r="BY145" s="16"/>
      <c r="BZ145" s="16"/>
      <c r="CA145" s="16"/>
      <c r="CB145" s="14"/>
      <c r="CC145" s="16"/>
      <c r="CD145" s="16"/>
      <c r="CE145" s="16"/>
      <c r="CF145" s="16"/>
      <c r="CG145" s="16"/>
      <c r="CH145" s="14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  <c r="EE145" s="15"/>
      <c r="EF145" s="15"/>
      <c r="EG145" s="15"/>
      <c r="EH145" s="15"/>
      <c r="EI145" s="15"/>
      <c r="EJ145" s="15"/>
      <c r="EK145" s="15"/>
      <c r="EL145" s="15"/>
      <c r="EM145" s="15"/>
      <c r="EN145" s="15"/>
      <c r="EO145" s="16"/>
      <c r="EP145" s="16"/>
      <c r="EQ145" s="16"/>
      <c r="ER145" s="16"/>
      <c r="ES145" s="16"/>
      <c r="ET145" s="16"/>
      <c r="EU145" s="16"/>
      <c r="EV145" s="16"/>
      <c r="EW145" s="16"/>
    </row>
    <row r="146" spans="7:153" s="7" customFormat="1" x14ac:dyDescent="0.3">
      <c r="G146" s="1"/>
      <c r="H146" s="5"/>
      <c r="I146" s="24"/>
      <c r="J146" s="24"/>
      <c r="K146" s="24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12"/>
      <c r="BA146" s="14"/>
      <c r="BB146" s="16"/>
      <c r="BC146" s="16"/>
      <c r="BD146" s="16"/>
      <c r="BE146" s="16"/>
      <c r="BF146" s="14"/>
      <c r="BG146" s="16"/>
      <c r="BH146" s="16"/>
      <c r="BI146" s="16"/>
      <c r="BJ146" s="16"/>
      <c r="BK146" s="16"/>
      <c r="BL146" s="14"/>
      <c r="BM146" s="52"/>
      <c r="BN146" s="52"/>
      <c r="BO146" s="16"/>
      <c r="BP146" s="16"/>
      <c r="BQ146" s="14"/>
      <c r="BR146" s="15"/>
      <c r="BS146" s="15"/>
      <c r="BT146" s="15"/>
      <c r="BU146" s="15"/>
      <c r="BV146" s="15"/>
      <c r="BW146" s="14"/>
      <c r="BX146" s="16"/>
      <c r="BY146" s="16"/>
      <c r="BZ146" s="16"/>
      <c r="CA146" s="16"/>
      <c r="CB146" s="14"/>
      <c r="CC146" s="16"/>
      <c r="CD146" s="16"/>
      <c r="CE146" s="16"/>
      <c r="CF146" s="16"/>
      <c r="CG146" s="16"/>
      <c r="CH146" s="14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6"/>
      <c r="EP146" s="16"/>
      <c r="EQ146" s="16"/>
      <c r="ER146" s="16"/>
      <c r="ES146" s="16"/>
      <c r="ET146" s="16"/>
      <c r="EU146" s="16"/>
      <c r="EV146" s="16"/>
      <c r="EW146" s="16"/>
    </row>
    <row r="147" spans="7:153" s="7" customFormat="1" x14ac:dyDescent="0.3">
      <c r="G147" s="1"/>
      <c r="H147" s="5"/>
      <c r="I147" s="24"/>
      <c r="J147" s="24"/>
      <c r="K147" s="24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12"/>
      <c r="BA147" s="14"/>
      <c r="BB147" s="16"/>
      <c r="BC147" s="16"/>
      <c r="BD147" s="16"/>
      <c r="BE147" s="16" t="str">
        <f>IF('단면 입력'!Y144="","",'단면 입력'!Y144)</f>
        <v/>
      </c>
      <c r="BF147" s="14"/>
      <c r="BG147" s="16"/>
      <c r="BH147" s="16"/>
      <c r="BI147" s="16"/>
      <c r="BJ147" s="16"/>
      <c r="BK147" s="16"/>
      <c r="BL147" s="14" t="str">
        <f>IF('횡철근 입력'!V147="","",'횡철근 입력'!V147)</f>
        <v/>
      </c>
      <c r="BM147" s="52" t="str">
        <f>IF('횡철근 입력'!W146="","",'횡철근 입력'!W146)</f>
        <v/>
      </c>
      <c r="BN147" s="52" t="str">
        <f>IF('횡철근 입력'!X146="","",'횡철근 입력'!X146)</f>
        <v/>
      </c>
      <c r="BO147" s="16" t="str">
        <f>IF('횡철근 입력'!Y146="","",IF(ISNUMBER('횡철근 입력'!Y146),'횡철근 입력'!Y146*$AV$2,'횡철근 입력'!Y146))</f>
        <v/>
      </c>
      <c r="BP147" s="16" t="str">
        <f>IF('횡철근 입력'!Z148="","",'횡철근 입력'!Z148)</f>
        <v/>
      </c>
      <c r="BQ147" s="14"/>
      <c r="BR147" s="15"/>
      <c r="BS147" s="15"/>
      <c r="BT147" s="15"/>
      <c r="BU147" s="15"/>
      <c r="BV147" s="15"/>
      <c r="BW147" s="14" t="str">
        <f>IF('종철근 입력'!V147="","",'종철근 입력'!V147)</f>
        <v/>
      </c>
      <c r="BX147" s="16" t="str">
        <f>IF('종철근 입력'!W147="","",'종철근 입력'!W147)</f>
        <v/>
      </c>
      <c r="BY147" s="16" t="str">
        <f>IF('종철근 입력'!X147="","",'종철근 입력'!X147)</f>
        <v/>
      </c>
      <c r="BZ147" s="16" t="str">
        <f>IF('종철근 입력'!Y147="","",IF(ISNUMBER('종철근 입력'!Y147),'종철근 입력'!Y147*$AV$2,'종철근 입력'!Y147))</f>
        <v/>
      </c>
      <c r="CA147" s="16" t="str">
        <f>IF('종철근 입력'!Z147="","",'종철근 입력'!Z147)</f>
        <v/>
      </c>
      <c r="CB147" s="14"/>
      <c r="CC147" s="16"/>
      <c r="CD147" s="16"/>
      <c r="CE147" s="16"/>
      <c r="CF147" s="16"/>
      <c r="CG147" s="16"/>
      <c r="CH147" s="14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  <c r="EE147" s="15"/>
      <c r="EF147" s="15"/>
      <c r="EG147" s="15"/>
      <c r="EH147" s="15"/>
      <c r="EI147" s="15"/>
      <c r="EJ147" s="15"/>
      <c r="EK147" s="15"/>
      <c r="EL147" s="15"/>
      <c r="EM147" s="15"/>
      <c r="EN147" s="15"/>
      <c r="EO147" s="16"/>
      <c r="EP147" s="16"/>
      <c r="EQ147" s="16"/>
      <c r="ER147" s="16"/>
      <c r="ES147" s="16"/>
      <c r="ET147" s="16"/>
      <c r="EU147" s="16"/>
      <c r="EV147" s="16"/>
      <c r="EW147" s="16"/>
    </row>
    <row r="148" spans="7:153" s="7" customFormat="1" x14ac:dyDescent="0.3">
      <c r="G148" s="1"/>
      <c r="H148" s="5"/>
      <c r="I148" s="24"/>
      <c r="J148" s="24"/>
      <c r="K148" s="24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12"/>
      <c r="BA148" s="14"/>
      <c r="BB148" s="16"/>
      <c r="BC148" s="16"/>
      <c r="BD148" s="16"/>
      <c r="BE148" s="16" t="str">
        <f>IF('단면 입력'!Y145="","",'단면 입력'!Y145)</f>
        <v/>
      </c>
      <c r="BF148" s="14"/>
      <c r="BG148" s="16"/>
      <c r="BH148" s="16"/>
      <c r="BI148" s="16"/>
      <c r="BJ148" s="16"/>
      <c r="BK148" s="16"/>
      <c r="BL148" s="14" t="str">
        <f>IF('횡철근 입력'!V148="","",'횡철근 입력'!V148)</f>
        <v/>
      </c>
      <c r="BM148" s="52" t="str">
        <f>IF('횡철근 입력'!W147="","",'횡철근 입력'!W147)</f>
        <v/>
      </c>
      <c r="BN148" s="52" t="str">
        <f>IF('횡철근 입력'!X147="","",'횡철근 입력'!X147)</f>
        <v/>
      </c>
      <c r="BO148" s="16" t="str">
        <f>IF('횡철근 입력'!Y147="","",IF(ISNUMBER('횡철근 입력'!Y147),'횡철근 입력'!Y147*$AV$2,'횡철근 입력'!Y147))</f>
        <v/>
      </c>
      <c r="BP148" s="16" t="str">
        <f>IF('횡철근 입력'!Z149="","",'횡철근 입력'!Z149)</f>
        <v/>
      </c>
      <c r="BQ148" s="14"/>
      <c r="BR148" s="15"/>
      <c r="BS148" s="15"/>
      <c r="BT148" s="15"/>
      <c r="BU148" s="15"/>
      <c r="BV148" s="15"/>
      <c r="BW148" s="14" t="str">
        <f>IF('종철근 입력'!V148="","",'종철근 입력'!V148)</f>
        <v/>
      </c>
      <c r="BX148" s="16" t="str">
        <f>IF('종철근 입력'!W148="","",'종철근 입력'!W148)</f>
        <v/>
      </c>
      <c r="BY148" s="16" t="str">
        <f>IF('종철근 입력'!X148="","",'종철근 입력'!X148)</f>
        <v/>
      </c>
      <c r="BZ148" s="16" t="str">
        <f>IF('종철근 입력'!Y148="","",IF(ISNUMBER('종철근 입력'!Y148),'종철근 입력'!Y148*$AV$2,'종철근 입력'!Y148))</f>
        <v/>
      </c>
      <c r="CA148" s="16" t="str">
        <f>IF('종철근 입력'!Z148="","",'종철근 입력'!Z148)</f>
        <v/>
      </c>
      <c r="CB148" s="14"/>
      <c r="CC148" s="16"/>
      <c r="CD148" s="16"/>
      <c r="CE148" s="16"/>
      <c r="CF148" s="16"/>
      <c r="CG148" s="16"/>
      <c r="CH148" s="14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J148" s="15"/>
      <c r="EK148" s="15"/>
      <c r="EL148" s="15"/>
      <c r="EM148" s="15"/>
      <c r="EN148" s="15"/>
      <c r="EO148" s="16"/>
      <c r="EP148" s="16"/>
      <c r="EQ148" s="16"/>
      <c r="ER148" s="16"/>
      <c r="ES148" s="16"/>
      <c r="ET148" s="16"/>
      <c r="EU148" s="16"/>
      <c r="EV148" s="16"/>
      <c r="EW148" s="16"/>
    </row>
    <row r="149" spans="7:153" s="7" customFormat="1" x14ac:dyDescent="0.3">
      <c r="G149" s="1"/>
      <c r="H149" s="5"/>
      <c r="I149" s="24"/>
      <c r="J149" s="24"/>
      <c r="K149" s="24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12"/>
      <c r="BA149" s="14"/>
      <c r="BB149" s="16"/>
      <c r="BC149" s="16"/>
      <c r="BD149" s="16"/>
      <c r="BE149" s="16" t="str">
        <f>IF('단면 입력'!Y146="","",'단면 입력'!Y146)</f>
        <v/>
      </c>
      <c r="BF149" s="14"/>
      <c r="BG149" s="16"/>
      <c r="BH149" s="16"/>
      <c r="BI149" s="16"/>
      <c r="BJ149" s="16"/>
      <c r="BK149" s="16"/>
      <c r="BL149" s="14" t="str">
        <f>IF('횡철근 입력'!V149="","",'횡철근 입력'!V149)</f>
        <v/>
      </c>
      <c r="BM149" s="52" t="str">
        <f>IF('횡철근 입력'!W148="","",'횡철근 입력'!W148)</f>
        <v/>
      </c>
      <c r="BN149" s="52" t="str">
        <f>IF('횡철근 입력'!X148="","",'횡철근 입력'!X148)</f>
        <v/>
      </c>
      <c r="BO149" s="16" t="str">
        <f>IF('횡철근 입력'!Y148="","",IF(ISNUMBER('횡철근 입력'!Y148),'횡철근 입력'!Y148*$AV$2,'횡철근 입력'!Y148))</f>
        <v/>
      </c>
      <c r="BP149" s="16" t="str">
        <f>IF('횡철근 입력'!Z150="","",'횡철근 입력'!Z150)</f>
        <v/>
      </c>
      <c r="BQ149" s="14"/>
      <c r="BR149" s="15"/>
      <c r="BS149" s="15"/>
      <c r="BT149" s="15"/>
      <c r="BU149" s="15"/>
      <c r="BV149" s="15"/>
      <c r="BW149" s="14" t="str">
        <f>IF('종철근 입력'!V149="","",'종철근 입력'!V149)</f>
        <v/>
      </c>
      <c r="BX149" s="16" t="str">
        <f>IF('종철근 입력'!W149="","",'종철근 입력'!W149)</f>
        <v/>
      </c>
      <c r="BY149" s="16" t="str">
        <f>IF('종철근 입력'!X149="","",'종철근 입력'!X149)</f>
        <v/>
      </c>
      <c r="BZ149" s="16" t="str">
        <f>IF('종철근 입력'!Y149="","",IF(ISNUMBER('종철근 입력'!Y149),'종철근 입력'!Y149*$AV$2,'종철근 입력'!Y149))</f>
        <v/>
      </c>
      <c r="CA149" s="16" t="str">
        <f>IF('종철근 입력'!Z149="","",'종철근 입력'!Z149)</f>
        <v/>
      </c>
      <c r="CB149" s="14"/>
      <c r="CC149" s="16"/>
      <c r="CD149" s="16"/>
      <c r="CE149" s="16"/>
      <c r="CF149" s="16"/>
      <c r="CG149" s="16"/>
      <c r="CH149" s="14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6"/>
      <c r="EP149" s="16"/>
      <c r="EQ149" s="16"/>
      <c r="ER149" s="16"/>
      <c r="ES149" s="16"/>
      <c r="ET149" s="16"/>
      <c r="EU149" s="16"/>
      <c r="EV149" s="16"/>
      <c r="EW149" s="16"/>
    </row>
    <row r="150" spans="7:153" s="7" customFormat="1" x14ac:dyDescent="0.3">
      <c r="G150" s="1"/>
      <c r="H150" s="5"/>
      <c r="I150" s="24"/>
      <c r="J150" s="24"/>
      <c r="K150" s="24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13"/>
      <c r="BA150" s="14"/>
      <c r="BB150" s="16"/>
      <c r="BC150" s="16"/>
      <c r="BD150" s="16"/>
      <c r="BE150" s="16" t="str">
        <f>IF('단면 입력'!Y147="","",'단면 입력'!Y147)</f>
        <v/>
      </c>
      <c r="BF150" s="14"/>
      <c r="BG150" s="16"/>
      <c r="BH150" s="16"/>
      <c r="BI150" s="16"/>
      <c r="BJ150" s="16"/>
      <c r="BK150" s="16"/>
      <c r="BL150" s="14" t="str">
        <f>IF('횡철근 입력'!V150="","",'횡철근 입력'!V150)</f>
        <v/>
      </c>
      <c r="BM150" s="52" t="str">
        <f>IF('횡철근 입력'!W149="","",'횡철근 입력'!W149)</f>
        <v/>
      </c>
      <c r="BN150" s="52" t="str">
        <f>IF('횡철근 입력'!X149="","",'횡철근 입력'!X149)</f>
        <v/>
      </c>
      <c r="BO150" s="16" t="str">
        <f>IF('횡철근 입력'!Y149="","",IF(ISNUMBER('횡철근 입력'!Y149),'횡철근 입력'!Y149*$AV$2,'횡철근 입력'!Y149))</f>
        <v/>
      </c>
      <c r="BP150" s="16" t="str">
        <f>IF('횡철근 입력'!Z151="","",'횡철근 입력'!Z151)</f>
        <v/>
      </c>
      <c r="BQ150" s="14"/>
      <c r="BR150" s="15"/>
      <c r="BS150" s="15"/>
      <c r="BT150" s="15"/>
      <c r="BU150" s="15"/>
      <c r="BV150" s="15"/>
      <c r="BW150" s="14" t="str">
        <f>IF('종철근 입력'!V150="","",'종철근 입력'!V150)</f>
        <v/>
      </c>
      <c r="BX150" s="16" t="str">
        <f>IF('종철근 입력'!W150="","",'종철근 입력'!W150)</f>
        <v/>
      </c>
      <c r="BY150" s="16" t="str">
        <f>IF('종철근 입력'!X150="","",'종철근 입력'!X150)</f>
        <v/>
      </c>
      <c r="BZ150" s="16" t="str">
        <f>IF('종철근 입력'!Y150="","",IF(ISNUMBER('종철근 입력'!Y150),'종철근 입력'!Y150*$AV$2,'종철근 입력'!Y150))</f>
        <v/>
      </c>
      <c r="CA150" s="16" t="str">
        <f>IF('종철근 입력'!Z150="","",'종철근 입력'!Z150)</f>
        <v/>
      </c>
      <c r="CB150" s="14"/>
      <c r="CC150" s="16"/>
      <c r="CD150" s="16"/>
      <c r="CE150" s="16"/>
      <c r="CF150" s="16"/>
      <c r="CG150" s="16"/>
      <c r="CH150" s="14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6"/>
      <c r="EP150" s="16"/>
      <c r="EQ150" s="16"/>
      <c r="ER150" s="16"/>
      <c r="ES150" s="16"/>
      <c r="ET150" s="16"/>
      <c r="EU150" s="16"/>
      <c r="EV150" s="16"/>
      <c r="EW150" s="16"/>
    </row>
    <row r="151" spans="7:153" s="7" customFormat="1" x14ac:dyDescent="0.3">
      <c r="G151" s="1"/>
      <c r="H151" s="5"/>
      <c r="I151" s="24"/>
      <c r="J151" s="24"/>
      <c r="K151" s="24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12"/>
      <c r="BA151" s="14"/>
      <c r="BB151" s="15"/>
      <c r="BC151" s="15"/>
      <c r="BD151" s="15"/>
      <c r="BE151" s="16" t="str">
        <f>IF('단면 입력'!Y148="","",'단면 입력'!Y148)</f>
        <v/>
      </c>
      <c r="BF151" s="14"/>
      <c r="BG151" s="16"/>
      <c r="BH151" s="16"/>
      <c r="BI151" s="16"/>
      <c r="BJ151" s="16"/>
      <c r="BK151" s="16"/>
      <c r="BL151" s="14" t="str">
        <f>IF('횡철근 입력'!V151="","",'횡철근 입력'!V151)</f>
        <v/>
      </c>
      <c r="BM151" s="52" t="str">
        <f>IF('횡철근 입력'!W150="","",'횡철근 입력'!W150)</f>
        <v/>
      </c>
      <c r="BN151" s="52" t="str">
        <f>IF('횡철근 입력'!X150="","",'횡철근 입력'!X150)</f>
        <v/>
      </c>
      <c r="BO151" s="16" t="str">
        <f>IF('횡철근 입력'!Y150="","",IF(ISNUMBER('횡철근 입력'!Y150),'횡철근 입력'!Y150*$AV$2,'횡철근 입력'!Y150))</f>
        <v/>
      </c>
      <c r="BP151" s="16" t="str">
        <f>IF('횡철근 입력'!Z152="","",'횡철근 입력'!Z152)</f>
        <v/>
      </c>
      <c r="BQ151" s="14"/>
      <c r="BR151" s="15"/>
      <c r="BS151" s="15"/>
      <c r="BT151" s="15"/>
      <c r="BU151" s="15"/>
      <c r="BV151" s="15"/>
      <c r="BW151" s="14" t="str">
        <f>IF('종철근 입력'!V151="","",'종철근 입력'!V151)</f>
        <v/>
      </c>
      <c r="BX151" s="16" t="str">
        <f>IF('종철근 입력'!W151="","",'종철근 입력'!W151)</f>
        <v/>
      </c>
      <c r="BY151" s="16" t="str">
        <f>IF('종철근 입력'!X151="","",'종철근 입력'!X151)</f>
        <v/>
      </c>
      <c r="BZ151" s="16" t="str">
        <f>IF('종철근 입력'!Y151="","",IF(ISNUMBER('종철근 입력'!Y151),'종철근 입력'!Y151*$AV$2,'종철근 입력'!Y151))</f>
        <v/>
      </c>
      <c r="CA151" s="16" t="str">
        <f>IF('종철근 입력'!Z151="","",'종철근 입력'!Z151)</f>
        <v/>
      </c>
      <c r="CB151" s="14"/>
      <c r="CC151" s="16"/>
      <c r="CD151" s="16"/>
      <c r="CE151" s="16"/>
      <c r="CF151" s="16"/>
      <c r="CG151" s="16"/>
      <c r="CH151" s="14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6"/>
      <c r="EP151" s="16"/>
      <c r="EQ151" s="16"/>
      <c r="ER151" s="16"/>
      <c r="ES151" s="16"/>
      <c r="ET151" s="16"/>
      <c r="EU151" s="16"/>
      <c r="EV151" s="16"/>
      <c r="EW151" s="16"/>
    </row>
    <row r="152" spans="7:153" s="7" customFormat="1" x14ac:dyDescent="0.3">
      <c r="G152" s="1"/>
      <c r="H152" s="5"/>
      <c r="I152" s="24"/>
      <c r="J152" s="24"/>
      <c r="K152" s="24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12"/>
      <c r="BA152" s="14"/>
      <c r="BB152" s="15"/>
      <c r="BC152" s="15"/>
      <c r="BD152" s="15"/>
      <c r="BE152" s="16" t="str">
        <f>IF('단면 입력'!Y149="","",'단면 입력'!Y149)</f>
        <v/>
      </c>
      <c r="BF152" s="14"/>
      <c r="BG152" s="16"/>
      <c r="BH152" s="16"/>
      <c r="BI152" s="16"/>
      <c r="BJ152" s="16"/>
      <c r="BK152" s="16"/>
      <c r="BL152" s="14" t="str">
        <f>IF('횡철근 입력'!V152="","",'횡철근 입력'!V152)</f>
        <v/>
      </c>
      <c r="BM152" s="52" t="str">
        <f>IF('횡철근 입력'!W151="","",'횡철근 입력'!W151)</f>
        <v/>
      </c>
      <c r="BN152" s="52" t="str">
        <f>IF('횡철근 입력'!X151="","",'횡철근 입력'!X151)</f>
        <v/>
      </c>
      <c r="BO152" s="16" t="str">
        <f>IF('횡철근 입력'!Y151="","",IF(ISNUMBER('횡철근 입력'!Y151),'횡철근 입력'!Y151*$AV$2,'횡철근 입력'!Y151))</f>
        <v/>
      </c>
      <c r="BP152" s="16" t="str">
        <f>IF('횡철근 입력'!Z153="","",'횡철근 입력'!Z153)</f>
        <v/>
      </c>
      <c r="BQ152" s="14"/>
      <c r="BR152" s="15"/>
      <c r="BS152" s="15"/>
      <c r="BT152" s="15"/>
      <c r="BU152" s="15"/>
      <c r="BV152" s="15"/>
      <c r="BW152" s="14" t="str">
        <f>IF('종철근 입력'!V152="","",'종철근 입력'!V152)</f>
        <v/>
      </c>
      <c r="BX152" s="16" t="str">
        <f>IF('종철근 입력'!W152="","",'종철근 입력'!W152)</f>
        <v/>
      </c>
      <c r="BY152" s="16" t="str">
        <f>IF('종철근 입력'!X152="","",'종철근 입력'!X152)</f>
        <v/>
      </c>
      <c r="BZ152" s="16" t="str">
        <f>IF('종철근 입력'!Y152="","",IF(ISNUMBER('종철근 입력'!Y152),'종철근 입력'!Y152*$AV$2,'종철근 입력'!Y152))</f>
        <v/>
      </c>
      <c r="CA152" s="16" t="str">
        <f>IF('종철근 입력'!Z152="","",'종철근 입력'!Z152)</f>
        <v/>
      </c>
      <c r="CB152" s="14"/>
      <c r="CC152" s="16"/>
      <c r="CD152" s="16"/>
      <c r="CE152" s="16"/>
      <c r="CF152" s="16"/>
      <c r="CG152" s="16"/>
      <c r="CH152" s="14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5"/>
      <c r="DP152" s="15"/>
      <c r="DQ152" s="15"/>
      <c r="DR152" s="15"/>
      <c r="DS152" s="15"/>
      <c r="DT152" s="15"/>
      <c r="DU152" s="15"/>
      <c r="DV152" s="15"/>
      <c r="DW152" s="15"/>
      <c r="DX152" s="15"/>
      <c r="DY152" s="15"/>
      <c r="DZ152" s="15"/>
      <c r="EA152" s="15"/>
      <c r="EB152" s="15"/>
      <c r="EC152" s="15"/>
      <c r="ED152" s="15"/>
      <c r="EE152" s="15"/>
      <c r="EF152" s="15"/>
      <c r="EG152" s="15"/>
      <c r="EH152" s="15"/>
      <c r="EI152" s="15"/>
      <c r="EJ152" s="15"/>
      <c r="EK152" s="15"/>
      <c r="EL152" s="15"/>
      <c r="EM152" s="15"/>
      <c r="EN152" s="15"/>
      <c r="EO152" s="16"/>
      <c r="EP152" s="16"/>
      <c r="EQ152" s="16"/>
      <c r="ER152" s="16"/>
      <c r="ES152" s="16"/>
      <c r="ET152" s="16"/>
      <c r="EU152" s="16"/>
      <c r="EV152" s="16"/>
      <c r="EW152" s="16"/>
    </row>
    <row r="153" spans="7:153" s="7" customFormat="1" x14ac:dyDescent="0.3">
      <c r="G153" s="1"/>
      <c r="H153" s="5"/>
      <c r="I153" s="24"/>
      <c r="J153" s="24"/>
      <c r="K153" s="24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12"/>
      <c r="BA153" s="14"/>
      <c r="BB153" s="15"/>
      <c r="BC153" s="15"/>
      <c r="BD153" s="15"/>
      <c r="BE153" s="16" t="str">
        <f>IF('단면 입력'!Y150="","",'단면 입력'!Y150)</f>
        <v/>
      </c>
      <c r="BF153" s="14"/>
      <c r="BG153" s="16"/>
      <c r="BH153" s="16"/>
      <c r="BI153" s="16"/>
      <c r="BJ153" s="16"/>
      <c r="BK153" s="16"/>
      <c r="BL153" s="14" t="str">
        <f>IF('횡철근 입력'!V153="","",'횡철근 입력'!V153)</f>
        <v/>
      </c>
      <c r="BM153" s="52" t="str">
        <f>IF('횡철근 입력'!W152="","",'횡철근 입력'!W152)</f>
        <v/>
      </c>
      <c r="BN153" s="52" t="str">
        <f>IF('횡철근 입력'!X152="","",'횡철근 입력'!X152)</f>
        <v/>
      </c>
      <c r="BO153" s="16" t="str">
        <f>IF('횡철근 입력'!Y152="","",IF(ISNUMBER('횡철근 입력'!Y152),'횡철근 입력'!Y152*$AV$2,'횡철근 입력'!Y152))</f>
        <v/>
      </c>
      <c r="BP153" s="16" t="str">
        <f>IF('횡철근 입력'!Z154="","",'횡철근 입력'!Z154)</f>
        <v/>
      </c>
      <c r="BQ153" s="14"/>
      <c r="BR153" s="15"/>
      <c r="BS153" s="15"/>
      <c r="BT153" s="15"/>
      <c r="BU153" s="15"/>
      <c r="BV153" s="15"/>
      <c r="BW153" s="14" t="str">
        <f>IF('종철근 입력'!V153="","",'종철근 입력'!V153)</f>
        <v/>
      </c>
      <c r="BX153" s="16" t="str">
        <f>IF('종철근 입력'!W153="","",'종철근 입력'!W153)</f>
        <v/>
      </c>
      <c r="BY153" s="16" t="str">
        <f>IF('종철근 입력'!X153="","",'종철근 입력'!X153)</f>
        <v/>
      </c>
      <c r="BZ153" s="16" t="str">
        <f>IF('종철근 입력'!Y153="","",IF(ISNUMBER('종철근 입력'!Y153),'종철근 입력'!Y153*$AV$2,'종철근 입력'!Y153))</f>
        <v/>
      </c>
      <c r="CA153" s="16" t="str">
        <f>IF('종철근 입력'!Z153="","",'종철근 입력'!Z153)</f>
        <v/>
      </c>
      <c r="CB153" s="14"/>
      <c r="CC153" s="16"/>
      <c r="CD153" s="16"/>
      <c r="CE153" s="16"/>
      <c r="CF153" s="16"/>
      <c r="CG153" s="16"/>
      <c r="CH153" s="14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15"/>
      <c r="DX153" s="15"/>
      <c r="DY153" s="15"/>
      <c r="DZ153" s="15"/>
      <c r="EA153" s="15"/>
      <c r="EB153" s="15"/>
      <c r="EC153" s="15"/>
      <c r="ED153" s="15"/>
      <c r="EE153" s="15"/>
      <c r="EF153" s="15"/>
      <c r="EG153" s="15"/>
      <c r="EH153" s="15"/>
      <c r="EI153" s="15"/>
      <c r="EJ153" s="15"/>
      <c r="EK153" s="15"/>
      <c r="EL153" s="15"/>
      <c r="EM153" s="15"/>
      <c r="EN153" s="15"/>
      <c r="EO153" s="16"/>
      <c r="EP153" s="16"/>
      <c r="EQ153" s="16"/>
      <c r="ER153" s="16"/>
      <c r="ES153" s="16"/>
      <c r="ET153" s="16"/>
      <c r="EU153" s="16"/>
      <c r="EV153" s="16"/>
      <c r="EW153" s="16"/>
    </row>
    <row r="154" spans="7:153" s="7" customFormat="1" x14ac:dyDescent="0.3">
      <c r="H154" s="5"/>
      <c r="I154" s="24"/>
      <c r="J154" s="24"/>
      <c r="K154" s="24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12"/>
      <c r="BA154" s="14"/>
      <c r="BB154" s="15"/>
      <c r="BC154" s="15"/>
      <c r="BD154" s="15"/>
      <c r="BE154" s="16" t="str">
        <f>IF('단면 입력'!Y151="","",'단면 입력'!Y151)</f>
        <v/>
      </c>
      <c r="BF154" s="14"/>
      <c r="BG154" s="16"/>
      <c r="BH154" s="16"/>
      <c r="BI154" s="16"/>
      <c r="BJ154" s="16"/>
      <c r="BK154" s="16"/>
      <c r="BL154" s="14" t="str">
        <f>IF('횡철근 입력'!V154="","",'횡철근 입력'!V154)</f>
        <v/>
      </c>
      <c r="BM154" s="52" t="str">
        <f>IF('횡철근 입력'!W153="","",'횡철근 입력'!W153)</f>
        <v/>
      </c>
      <c r="BN154" s="52" t="str">
        <f>IF('횡철근 입력'!X153="","",'횡철근 입력'!X153)</f>
        <v/>
      </c>
      <c r="BO154" s="16" t="str">
        <f>IF('횡철근 입력'!Y153="","",IF(ISNUMBER('횡철근 입력'!Y153),'횡철근 입력'!Y153*$AV$2,'횡철근 입력'!Y153))</f>
        <v/>
      </c>
      <c r="BP154" s="16" t="str">
        <f>IF('횡철근 입력'!Z155="","",'횡철근 입력'!Z155)</f>
        <v/>
      </c>
      <c r="BQ154" s="14"/>
      <c r="BR154" s="15"/>
      <c r="BS154" s="15"/>
      <c r="BT154" s="15"/>
      <c r="BU154" s="15"/>
      <c r="BV154" s="15"/>
      <c r="BW154" s="14" t="str">
        <f>IF('종철근 입력'!V154="","",'종철근 입력'!V154)</f>
        <v/>
      </c>
      <c r="BX154" s="16" t="str">
        <f>IF('종철근 입력'!W154="","",'종철근 입력'!W154)</f>
        <v/>
      </c>
      <c r="BY154" s="16" t="str">
        <f>IF('종철근 입력'!X154="","",'종철근 입력'!X154)</f>
        <v/>
      </c>
      <c r="BZ154" s="16" t="str">
        <f>IF('종철근 입력'!Y154="","",IF(ISNUMBER('종철근 입력'!Y154),'종철근 입력'!Y154*$AV$2,'종철근 입력'!Y154))</f>
        <v/>
      </c>
      <c r="CA154" s="16" t="str">
        <f>IF('종철근 입력'!Z154="","",'종철근 입력'!Z154)</f>
        <v/>
      </c>
      <c r="CB154" s="14"/>
      <c r="CC154" s="16"/>
      <c r="CD154" s="16"/>
      <c r="CE154" s="16"/>
      <c r="CF154" s="16"/>
      <c r="CG154" s="16"/>
      <c r="CH154" s="14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15"/>
      <c r="EM154" s="15"/>
      <c r="EN154" s="15"/>
      <c r="EO154" s="16"/>
      <c r="EP154" s="16"/>
      <c r="EQ154" s="16"/>
      <c r="ER154" s="16"/>
      <c r="ES154" s="16"/>
      <c r="ET154" s="16"/>
      <c r="EU154" s="16"/>
      <c r="EV154" s="16"/>
      <c r="EW154" s="16"/>
    </row>
    <row r="155" spans="7:153" s="7" customFormat="1" x14ac:dyDescent="0.3">
      <c r="G155" s="1"/>
      <c r="H155" s="5"/>
      <c r="I155" s="24"/>
      <c r="J155" s="24"/>
      <c r="K155" s="24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12"/>
      <c r="BA155" s="14"/>
      <c r="BB155" s="15"/>
      <c r="BC155" s="15"/>
      <c r="BD155" s="15"/>
      <c r="BE155" s="16" t="str">
        <f>IF('단면 입력'!Y152="","",'단면 입력'!Y152)</f>
        <v/>
      </c>
      <c r="BF155" s="14"/>
      <c r="BG155" s="16"/>
      <c r="BH155" s="16"/>
      <c r="BI155" s="16"/>
      <c r="BJ155" s="16"/>
      <c r="BK155" s="16"/>
      <c r="BL155" s="14" t="str">
        <f>IF('횡철근 입력'!V155="","",'횡철근 입력'!V155)</f>
        <v/>
      </c>
      <c r="BM155" s="52" t="str">
        <f>IF('횡철근 입력'!W154="","",'횡철근 입력'!W154)</f>
        <v/>
      </c>
      <c r="BN155" s="52" t="str">
        <f>IF('횡철근 입력'!X154="","",'횡철근 입력'!X154)</f>
        <v/>
      </c>
      <c r="BO155" s="16" t="str">
        <f>IF('횡철근 입력'!Y154="","",IF(ISNUMBER('횡철근 입력'!Y154),'횡철근 입력'!Y154*$AV$2,'횡철근 입력'!Y154))</f>
        <v/>
      </c>
      <c r="BP155" s="16" t="str">
        <f>IF('횡철근 입력'!Z156="","",'횡철근 입력'!Z156)</f>
        <v/>
      </c>
      <c r="BQ155" s="14"/>
      <c r="BR155" s="15"/>
      <c r="BS155" s="15"/>
      <c r="BT155" s="15"/>
      <c r="BU155" s="15"/>
      <c r="BV155" s="15"/>
      <c r="BW155" s="14" t="str">
        <f>IF('종철근 입력'!V155="","",'종철근 입력'!V155)</f>
        <v/>
      </c>
      <c r="BX155" s="16" t="str">
        <f>IF('종철근 입력'!W155="","",'종철근 입력'!W155)</f>
        <v/>
      </c>
      <c r="BY155" s="16" t="str">
        <f>IF('종철근 입력'!X155="","",'종철근 입력'!X155)</f>
        <v/>
      </c>
      <c r="BZ155" s="16" t="str">
        <f>IF('종철근 입력'!Y155="","",IF(ISNUMBER('종철근 입력'!Y155),'종철근 입력'!Y155*$AV$2,'종철근 입력'!Y155))</f>
        <v/>
      </c>
      <c r="CA155" s="16" t="str">
        <f>IF('종철근 입력'!Z155="","",'종철근 입력'!Z155)</f>
        <v/>
      </c>
      <c r="CB155" s="14"/>
      <c r="CC155" s="16"/>
      <c r="CD155" s="16"/>
      <c r="CE155" s="16"/>
      <c r="CF155" s="16"/>
      <c r="CG155" s="16"/>
      <c r="CH155" s="14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  <c r="EE155" s="15"/>
      <c r="EF155" s="15"/>
      <c r="EG155" s="15"/>
      <c r="EH155" s="15"/>
      <c r="EI155" s="15"/>
      <c r="EJ155" s="15"/>
      <c r="EK155" s="15"/>
      <c r="EL155" s="15"/>
      <c r="EM155" s="15"/>
      <c r="EN155" s="15"/>
      <c r="EO155" s="16"/>
      <c r="EP155" s="16"/>
      <c r="EQ155" s="16"/>
      <c r="ER155" s="16"/>
      <c r="ES155" s="16"/>
      <c r="ET155" s="16"/>
      <c r="EU155" s="16"/>
      <c r="EV155" s="16"/>
      <c r="EW155" s="16"/>
    </row>
    <row r="156" spans="7:153" s="7" customFormat="1" x14ac:dyDescent="0.3">
      <c r="G156" s="1"/>
      <c r="H156" s="5"/>
      <c r="I156" s="24"/>
      <c r="J156" s="24"/>
      <c r="K156" s="24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12"/>
      <c r="BA156" s="14"/>
      <c r="BB156" s="15"/>
      <c r="BC156" s="15"/>
      <c r="BD156" s="15"/>
      <c r="BE156" s="16" t="str">
        <f>IF('단면 입력'!Y153="","",'단면 입력'!Y153)</f>
        <v/>
      </c>
      <c r="BF156" s="14"/>
      <c r="BG156" s="16"/>
      <c r="BH156" s="16"/>
      <c r="BI156" s="16"/>
      <c r="BJ156" s="16"/>
      <c r="BK156" s="16"/>
      <c r="BL156" s="14" t="str">
        <f>IF('횡철근 입력'!V156="","",'횡철근 입력'!V156)</f>
        <v/>
      </c>
      <c r="BM156" s="52" t="str">
        <f>IF('횡철근 입력'!W155="","",'횡철근 입력'!W155)</f>
        <v/>
      </c>
      <c r="BN156" s="52" t="str">
        <f>IF('횡철근 입력'!X155="","",'횡철근 입력'!X155)</f>
        <v/>
      </c>
      <c r="BO156" s="16" t="str">
        <f>IF('횡철근 입력'!Y155="","",IF(ISNUMBER('횡철근 입력'!Y155),'횡철근 입력'!Y155*$AV$2,'횡철근 입력'!Y155))</f>
        <v/>
      </c>
      <c r="BP156" s="16" t="str">
        <f>IF('횡철근 입력'!Z157="","",'횡철근 입력'!Z157)</f>
        <v/>
      </c>
      <c r="BQ156" s="14"/>
      <c r="BR156" s="15"/>
      <c r="BS156" s="15"/>
      <c r="BT156" s="15"/>
      <c r="BU156" s="15"/>
      <c r="BV156" s="15"/>
      <c r="BW156" s="14" t="str">
        <f>IF('종철근 입력'!V156="","",'종철근 입력'!V156)</f>
        <v/>
      </c>
      <c r="BX156" s="16" t="str">
        <f>IF('종철근 입력'!W156="","",'종철근 입력'!W156)</f>
        <v/>
      </c>
      <c r="BY156" s="16" t="str">
        <f>IF('종철근 입력'!X156="","",'종철근 입력'!X156)</f>
        <v/>
      </c>
      <c r="BZ156" s="16" t="str">
        <f>IF('종철근 입력'!Y156="","",IF(ISNUMBER('종철근 입력'!Y156),'종철근 입력'!Y156*$AV$2,'종철근 입력'!Y156))</f>
        <v/>
      </c>
      <c r="CA156" s="16" t="str">
        <f>IF('종철근 입력'!Z156="","",'종철근 입력'!Z156)</f>
        <v/>
      </c>
      <c r="CB156" s="14"/>
      <c r="CC156" s="16"/>
      <c r="CD156" s="16"/>
      <c r="CE156" s="16"/>
      <c r="CF156" s="16"/>
      <c r="CG156" s="16"/>
      <c r="CH156" s="14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15"/>
      <c r="DX156" s="15"/>
      <c r="DY156" s="15"/>
      <c r="DZ156" s="15"/>
      <c r="EA156" s="15"/>
      <c r="EB156" s="15"/>
      <c r="EC156" s="15"/>
      <c r="ED156" s="15"/>
      <c r="EE156" s="15"/>
      <c r="EF156" s="15"/>
      <c r="EG156" s="15"/>
      <c r="EH156" s="15"/>
      <c r="EI156" s="15"/>
      <c r="EJ156" s="15"/>
      <c r="EK156" s="15"/>
      <c r="EL156" s="15"/>
      <c r="EM156" s="15"/>
      <c r="EN156" s="15"/>
      <c r="EO156" s="16"/>
      <c r="EP156" s="16"/>
      <c r="EQ156" s="16"/>
      <c r="ER156" s="16"/>
      <c r="ES156" s="16"/>
      <c r="ET156" s="16"/>
      <c r="EU156" s="16"/>
      <c r="EV156" s="16"/>
      <c r="EW156" s="16"/>
    </row>
    <row r="157" spans="7:153" s="7" customFormat="1" x14ac:dyDescent="0.3">
      <c r="G157" s="1"/>
      <c r="H157" s="5"/>
      <c r="I157" s="24"/>
      <c r="J157" s="24"/>
      <c r="K157" s="24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12"/>
      <c r="BA157" s="14"/>
      <c r="BB157" s="15"/>
      <c r="BC157" s="15"/>
      <c r="BD157" s="15"/>
      <c r="BE157" s="16"/>
      <c r="BF157" s="14"/>
      <c r="BG157" s="16"/>
      <c r="BH157" s="16"/>
      <c r="BI157" s="16"/>
      <c r="BJ157" s="16"/>
      <c r="BK157" s="16"/>
      <c r="BL157" s="14"/>
      <c r="BM157" s="52"/>
      <c r="BN157" s="52"/>
      <c r="BO157" s="16"/>
      <c r="BP157" s="16"/>
      <c r="BQ157" s="14"/>
      <c r="BR157" s="15"/>
      <c r="BS157" s="15"/>
      <c r="BT157" s="15"/>
      <c r="BU157" s="15"/>
      <c r="BV157" s="15"/>
      <c r="BW157" s="14"/>
      <c r="BX157" s="16"/>
      <c r="BY157" s="16"/>
      <c r="BZ157" s="16"/>
      <c r="CA157" s="16"/>
      <c r="CB157" s="14"/>
      <c r="CC157" s="16"/>
      <c r="CD157" s="16"/>
      <c r="CE157" s="16"/>
      <c r="CF157" s="16"/>
      <c r="CG157" s="16"/>
      <c r="CH157" s="14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5"/>
      <c r="DP157" s="15"/>
      <c r="DQ157" s="15"/>
      <c r="DR157" s="15"/>
      <c r="DS157" s="15"/>
      <c r="DT157" s="15"/>
      <c r="DU157" s="15"/>
      <c r="DV157" s="15"/>
      <c r="DW157" s="15"/>
      <c r="DX157" s="15"/>
      <c r="DY157" s="15"/>
      <c r="DZ157" s="15"/>
      <c r="EA157" s="15"/>
      <c r="EB157" s="15"/>
      <c r="EC157" s="15"/>
      <c r="ED157" s="15"/>
      <c r="EE157" s="15"/>
      <c r="EF157" s="15"/>
      <c r="EG157" s="15"/>
      <c r="EH157" s="15"/>
      <c r="EI157" s="15"/>
      <c r="EJ157" s="15"/>
      <c r="EK157" s="15"/>
      <c r="EL157" s="15"/>
      <c r="EM157" s="15"/>
      <c r="EN157" s="15"/>
      <c r="EO157" s="16"/>
      <c r="EP157" s="16"/>
      <c r="EQ157" s="16"/>
      <c r="ER157" s="16"/>
      <c r="ES157" s="16"/>
      <c r="ET157" s="16"/>
      <c r="EU157" s="16"/>
      <c r="EV157" s="16"/>
      <c r="EW157" s="16"/>
    </row>
    <row r="158" spans="7:153" s="7" customFormat="1" x14ac:dyDescent="0.3">
      <c r="G158" s="1"/>
      <c r="H158" s="5"/>
      <c r="I158" s="24"/>
      <c r="J158" s="24"/>
      <c r="K158" s="24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12"/>
      <c r="BA158" s="14"/>
      <c r="BB158" s="15"/>
      <c r="BC158" s="15"/>
      <c r="BD158" s="15"/>
      <c r="BE158" s="16"/>
      <c r="BF158" s="14"/>
      <c r="BG158" s="16"/>
      <c r="BH158" s="16"/>
      <c r="BI158" s="16"/>
      <c r="BJ158" s="16"/>
      <c r="BK158" s="16"/>
      <c r="BL158" s="14"/>
      <c r="BM158" s="52"/>
      <c r="BN158" s="52"/>
      <c r="BO158" s="16"/>
      <c r="BP158" s="16"/>
      <c r="BQ158" s="14"/>
      <c r="BR158" s="15"/>
      <c r="BS158" s="15"/>
      <c r="BT158" s="15"/>
      <c r="BU158" s="15"/>
      <c r="BV158" s="15"/>
      <c r="BW158" s="14"/>
      <c r="BX158" s="16"/>
      <c r="BY158" s="16"/>
      <c r="BZ158" s="16"/>
      <c r="CA158" s="16"/>
      <c r="CB158" s="14"/>
      <c r="CC158" s="16"/>
      <c r="CD158" s="16"/>
      <c r="CE158" s="16"/>
      <c r="CF158" s="16"/>
      <c r="CG158" s="16"/>
      <c r="CH158" s="14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6"/>
      <c r="EP158" s="16"/>
      <c r="EQ158" s="16"/>
      <c r="ER158" s="16"/>
      <c r="ES158" s="16"/>
      <c r="ET158" s="16"/>
      <c r="EU158" s="16"/>
      <c r="EV158" s="16"/>
      <c r="EW158" s="16"/>
    </row>
    <row r="159" spans="7:153" s="7" customFormat="1" x14ac:dyDescent="0.3">
      <c r="G159" s="1"/>
      <c r="H159" s="5"/>
      <c r="I159" s="24"/>
      <c r="J159" s="24"/>
      <c r="K159" s="24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12"/>
      <c r="BA159" s="14"/>
      <c r="BB159" s="15"/>
      <c r="BC159" s="15"/>
      <c r="BD159" s="15"/>
      <c r="BE159" s="16"/>
      <c r="BF159" s="14"/>
      <c r="BG159" s="16"/>
      <c r="BH159" s="16"/>
      <c r="BI159" s="16"/>
      <c r="BJ159" s="16"/>
      <c r="BK159" s="16"/>
      <c r="BL159" s="14"/>
      <c r="BM159" s="52"/>
      <c r="BN159" s="52"/>
      <c r="BO159" s="16"/>
      <c r="BP159" s="16"/>
      <c r="BQ159" s="14"/>
      <c r="BR159" s="15"/>
      <c r="BS159" s="15"/>
      <c r="BT159" s="15"/>
      <c r="BU159" s="15"/>
      <c r="BV159" s="15"/>
      <c r="BW159" s="14"/>
      <c r="BX159" s="16"/>
      <c r="BY159" s="16"/>
      <c r="BZ159" s="16"/>
      <c r="CA159" s="16"/>
      <c r="CB159" s="14"/>
      <c r="CC159" s="16"/>
      <c r="CD159" s="16"/>
      <c r="CE159" s="16"/>
      <c r="CF159" s="16"/>
      <c r="CG159" s="16"/>
      <c r="CH159" s="14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6"/>
      <c r="EP159" s="16"/>
      <c r="EQ159" s="16"/>
      <c r="ER159" s="16"/>
      <c r="ES159" s="16"/>
      <c r="ET159" s="16"/>
      <c r="EU159" s="16"/>
      <c r="EV159" s="16"/>
      <c r="EW159" s="16"/>
    </row>
    <row r="160" spans="7:153" s="7" customFormat="1" x14ac:dyDescent="0.3">
      <c r="G160" s="1"/>
      <c r="H160" s="5"/>
      <c r="I160" s="24"/>
      <c r="J160" s="24"/>
      <c r="K160" s="24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12"/>
      <c r="BA160" s="14"/>
      <c r="BB160" s="15"/>
      <c r="BC160" s="15"/>
      <c r="BD160" s="15"/>
      <c r="BE160" s="16"/>
      <c r="BF160" s="14"/>
      <c r="BG160" s="16"/>
      <c r="BH160" s="16"/>
      <c r="BI160" s="16"/>
      <c r="BJ160" s="16"/>
      <c r="BK160" s="16"/>
      <c r="BL160" s="14"/>
      <c r="BM160" s="52"/>
      <c r="BN160" s="52"/>
      <c r="BO160" s="16"/>
      <c r="BP160" s="16"/>
      <c r="BQ160" s="14"/>
      <c r="BR160" s="15"/>
      <c r="BS160" s="15"/>
      <c r="BT160" s="15"/>
      <c r="BU160" s="15"/>
      <c r="BV160" s="15"/>
      <c r="BW160" s="14"/>
      <c r="BX160" s="16"/>
      <c r="BY160" s="16"/>
      <c r="BZ160" s="16"/>
      <c r="CA160" s="16"/>
      <c r="CB160" s="14"/>
      <c r="CC160" s="16"/>
      <c r="CD160" s="16"/>
      <c r="CE160" s="16"/>
      <c r="CF160" s="16"/>
      <c r="CG160" s="16"/>
      <c r="CH160" s="14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15"/>
      <c r="DX160" s="15"/>
      <c r="DY160" s="15"/>
      <c r="DZ160" s="15"/>
      <c r="EA160" s="15"/>
      <c r="EB160" s="15"/>
      <c r="EC160" s="15"/>
      <c r="ED160" s="15"/>
      <c r="EE160" s="15"/>
      <c r="EF160" s="15"/>
      <c r="EG160" s="15"/>
      <c r="EH160" s="15"/>
      <c r="EI160" s="15"/>
      <c r="EJ160" s="15"/>
      <c r="EK160" s="15"/>
      <c r="EL160" s="15"/>
      <c r="EM160" s="15"/>
      <c r="EN160" s="15"/>
      <c r="EO160" s="16"/>
      <c r="EP160" s="16"/>
      <c r="EQ160" s="16"/>
      <c r="ER160" s="16"/>
      <c r="ES160" s="16"/>
      <c r="ET160" s="16"/>
      <c r="EU160" s="16"/>
      <c r="EV160" s="16"/>
      <c r="EW160" s="16"/>
    </row>
    <row r="161" spans="7:153" s="7" customFormat="1" x14ac:dyDescent="0.3">
      <c r="G161" s="1"/>
      <c r="H161" s="5"/>
      <c r="I161" s="24"/>
      <c r="J161" s="24"/>
      <c r="K161" s="24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12"/>
      <c r="BA161" s="14"/>
      <c r="BB161" s="15"/>
      <c r="BC161" s="15"/>
      <c r="BD161" s="15"/>
      <c r="BE161" s="16"/>
      <c r="BF161" s="14"/>
      <c r="BG161" s="16"/>
      <c r="BH161" s="16"/>
      <c r="BI161" s="16"/>
      <c r="BJ161" s="16"/>
      <c r="BK161" s="16"/>
      <c r="BL161" s="14"/>
      <c r="BM161" s="52"/>
      <c r="BN161" s="52"/>
      <c r="BO161" s="16"/>
      <c r="BP161" s="16"/>
      <c r="BQ161" s="14"/>
      <c r="BR161" s="15"/>
      <c r="BS161" s="15"/>
      <c r="BT161" s="15"/>
      <c r="BU161" s="15"/>
      <c r="BV161" s="15"/>
      <c r="BW161" s="14"/>
      <c r="BX161" s="16"/>
      <c r="BY161" s="16"/>
      <c r="BZ161" s="16"/>
      <c r="CA161" s="16"/>
      <c r="CB161" s="14"/>
      <c r="CC161" s="16"/>
      <c r="CD161" s="16"/>
      <c r="CE161" s="16"/>
      <c r="CF161" s="16"/>
      <c r="CG161" s="16"/>
      <c r="CH161" s="14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5"/>
      <c r="DP161" s="15"/>
      <c r="DQ161" s="15"/>
      <c r="DR161" s="15"/>
      <c r="DS161" s="15"/>
      <c r="DT161" s="15"/>
      <c r="DU161" s="15"/>
      <c r="DV161" s="15"/>
      <c r="DW161" s="15"/>
      <c r="DX161" s="15"/>
      <c r="DY161" s="15"/>
      <c r="DZ161" s="15"/>
      <c r="EA161" s="15"/>
      <c r="EB161" s="15"/>
      <c r="EC161" s="15"/>
      <c r="ED161" s="15"/>
      <c r="EE161" s="15"/>
      <c r="EF161" s="15"/>
      <c r="EG161" s="15"/>
      <c r="EH161" s="15"/>
      <c r="EI161" s="15"/>
      <c r="EJ161" s="15"/>
      <c r="EK161" s="15"/>
      <c r="EL161" s="15"/>
      <c r="EM161" s="15"/>
      <c r="EN161" s="15"/>
      <c r="EO161" s="16"/>
      <c r="EP161" s="16"/>
      <c r="EQ161" s="16"/>
      <c r="ER161" s="16"/>
      <c r="ES161" s="16"/>
      <c r="ET161" s="16"/>
      <c r="EU161" s="16"/>
      <c r="EV161" s="16"/>
      <c r="EW161" s="16"/>
    </row>
    <row r="162" spans="7:153" s="7" customFormat="1" x14ac:dyDescent="0.3">
      <c r="G162" s="1"/>
      <c r="H162" s="5"/>
      <c r="I162" s="24"/>
      <c r="J162" s="24"/>
      <c r="K162" s="24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12"/>
      <c r="BA162" s="14"/>
      <c r="BB162" s="15"/>
      <c r="BC162" s="15"/>
      <c r="BD162" s="15"/>
      <c r="BE162" s="16"/>
      <c r="BF162" s="14"/>
      <c r="BG162" s="16"/>
      <c r="BH162" s="16"/>
      <c r="BI162" s="16"/>
      <c r="BJ162" s="16"/>
      <c r="BK162" s="16"/>
      <c r="BL162" s="14"/>
      <c r="BM162" s="52"/>
      <c r="BN162" s="52"/>
      <c r="BO162" s="16"/>
      <c r="BP162" s="16"/>
      <c r="BQ162" s="14"/>
      <c r="BR162" s="15"/>
      <c r="BS162" s="15"/>
      <c r="BT162" s="15"/>
      <c r="BU162" s="15"/>
      <c r="BV162" s="15"/>
      <c r="BW162" s="14"/>
      <c r="BX162" s="16"/>
      <c r="BY162" s="16"/>
      <c r="BZ162" s="16"/>
      <c r="CA162" s="16"/>
      <c r="CB162" s="14"/>
      <c r="CC162" s="16"/>
      <c r="CD162" s="16"/>
      <c r="CE162" s="16"/>
      <c r="CF162" s="16"/>
      <c r="CG162" s="16"/>
      <c r="CH162" s="14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5"/>
      <c r="DP162" s="15"/>
      <c r="DQ162" s="15"/>
      <c r="DR162" s="15"/>
      <c r="DS162" s="15"/>
      <c r="DT162" s="15"/>
      <c r="DU162" s="15"/>
      <c r="DV162" s="15"/>
      <c r="DW162" s="15"/>
      <c r="DX162" s="15"/>
      <c r="DY162" s="15"/>
      <c r="DZ162" s="15"/>
      <c r="EA162" s="15"/>
      <c r="EB162" s="15"/>
      <c r="EC162" s="15"/>
      <c r="ED162" s="15"/>
      <c r="EE162" s="15"/>
      <c r="EF162" s="15"/>
      <c r="EG162" s="15"/>
      <c r="EH162" s="15"/>
      <c r="EI162" s="15"/>
      <c r="EJ162" s="15"/>
      <c r="EK162" s="15"/>
      <c r="EL162" s="15"/>
      <c r="EM162" s="15"/>
      <c r="EN162" s="15"/>
      <c r="EO162" s="16"/>
      <c r="EP162" s="16"/>
      <c r="EQ162" s="16"/>
      <c r="ER162" s="16"/>
      <c r="ES162" s="16"/>
      <c r="ET162" s="16"/>
      <c r="EU162" s="16"/>
      <c r="EV162" s="16"/>
      <c r="EW162" s="16"/>
    </row>
    <row r="163" spans="7:153" s="7" customFormat="1" x14ac:dyDescent="0.3">
      <c r="G163" s="1"/>
      <c r="H163" s="5"/>
      <c r="I163" s="24"/>
      <c r="J163" s="24"/>
      <c r="K163" s="24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12"/>
      <c r="BA163" s="14"/>
      <c r="BB163" s="15"/>
      <c r="BC163" s="15"/>
      <c r="BD163" s="15"/>
      <c r="BE163" s="16"/>
      <c r="BF163" s="14"/>
      <c r="BG163" s="16"/>
      <c r="BH163" s="16"/>
      <c r="BI163" s="16"/>
      <c r="BJ163" s="16"/>
      <c r="BK163" s="16"/>
      <c r="BL163" s="14"/>
      <c r="BM163" s="52"/>
      <c r="BN163" s="52"/>
      <c r="BO163" s="16"/>
      <c r="BP163" s="16"/>
      <c r="BQ163" s="14"/>
      <c r="BR163" s="15"/>
      <c r="BS163" s="15"/>
      <c r="BT163" s="15"/>
      <c r="BU163" s="15"/>
      <c r="BV163" s="15"/>
      <c r="BW163" s="14"/>
      <c r="BX163" s="16"/>
      <c r="BY163" s="16"/>
      <c r="BZ163" s="16"/>
      <c r="CA163" s="16"/>
      <c r="CB163" s="14"/>
      <c r="CC163" s="16"/>
      <c r="CD163" s="16"/>
      <c r="CE163" s="16"/>
      <c r="CF163" s="16"/>
      <c r="CG163" s="16"/>
      <c r="CH163" s="14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6"/>
      <c r="EP163" s="16"/>
      <c r="EQ163" s="16"/>
      <c r="ER163" s="16"/>
      <c r="ES163" s="16"/>
      <c r="ET163" s="16"/>
      <c r="EU163" s="16"/>
      <c r="EV163" s="16"/>
      <c r="EW163" s="16"/>
    </row>
    <row r="164" spans="7:153" s="7" customFormat="1" x14ac:dyDescent="0.3">
      <c r="G164" s="1"/>
      <c r="H164" s="5"/>
      <c r="I164" s="24"/>
      <c r="J164" s="24"/>
      <c r="K164" s="24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12"/>
      <c r="BA164" s="14"/>
      <c r="BB164" s="15"/>
      <c r="BC164" s="15"/>
      <c r="BD164" s="15"/>
      <c r="BE164" s="16"/>
      <c r="BF164" s="14"/>
      <c r="BG164" s="16"/>
      <c r="BH164" s="16"/>
      <c r="BI164" s="16"/>
      <c r="BJ164" s="16"/>
      <c r="BK164" s="16"/>
      <c r="BL164" s="14"/>
      <c r="BM164" s="52"/>
      <c r="BN164" s="52"/>
      <c r="BO164" s="16"/>
      <c r="BP164" s="16"/>
      <c r="BQ164" s="14"/>
      <c r="BR164" s="15"/>
      <c r="BS164" s="15"/>
      <c r="BT164" s="15"/>
      <c r="BU164" s="15"/>
      <c r="BV164" s="15"/>
      <c r="BW164" s="14"/>
      <c r="BX164" s="16"/>
      <c r="BY164" s="16"/>
      <c r="BZ164" s="16"/>
      <c r="CA164" s="16"/>
      <c r="CB164" s="14"/>
      <c r="CC164" s="16"/>
      <c r="CD164" s="16"/>
      <c r="CE164" s="16"/>
      <c r="CF164" s="16"/>
      <c r="CG164" s="16"/>
      <c r="CH164" s="14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15"/>
      <c r="DX164" s="15"/>
      <c r="DY164" s="15"/>
      <c r="DZ164" s="15"/>
      <c r="EA164" s="15"/>
      <c r="EB164" s="15"/>
      <c r="EC164" s="15"/>
      <c r="ED164" s="15"/>
      <c r="EE164" s="15"/>
      <c r="EF164" s="15"/>
      <c r="EG164" s="15"/>
      <c r="EH164" s="15"/>
      <c r="EI164" s="15"/>
      <c r="EJ164" s="15"/>
      <c r="EK164" s="15"/>
      <c r="EL164" s="15"/>
      <c r="EM164" s="15"/>
      <c r="EN164" s="15"/>
      <c r="EO164" s="16"/>
      <c r="EP164" s="16"/>
      <c r="EQ164" s="16"/>
      <c r="ER164" s="16"/>
      <c r="ES164" s="16"/>
      <c r="ET164" s="16"/>
      <c r="EU164" s="16"/>
      <c r="EV164" s="16"/>
      <c r="EW164" s="16"/>
    </row>
    <row r="165" spans="7:153" s="7" customFormat="1" x14ac:dyDescent="0.3">
      <c r="G165" s="1"/>
      <c r="H165" s="5"/>
      <c r="I165" s="24"/>
      <c r="J165" s="24"/>
      <c r="K165" s="24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12"/>
      <c r="BA165" s="14"/>
      <c r="BB165" s="15"/>
      <c r="BC165" s="15"/>
      <c r="BD165" s="15"/>
      <c r="BE165" s="15"/>
      <c r="BF165" s="14"/>
      <c r="BG165" s="16"/>
      <c r="BH165" s="16"/>
      <c r="BI165" s="16"/>
      <c r="BJ165" s="16"/>
      <c r="BK165" s="16"/>
      <c r="BL165" s="14"/>
      <c r="BM165" s="16"/>
      <c r="BN165" s="16"/>
      <c r="BO165" s="16"/>
      <c r="BP165" s="16"/>
      <c r="BQ165" s="14"/>
      <c r="BR165" s="15"/>
      <c r="BS165" s="15"/>
      <c r="BT165" s="15"/>
      <c r="BU165" s="15"/>
      <c r="BV165" s="15"/>
      <c r="BW165" s="14"/>
      <c r="BX165" s="15"/>
      <c r="BY165" s="15"/>
      <c r="BZ165" s="15"/>
      <c r="CA165" s="15"/>
      <c r="CB165" s="14"/>
      <c r="CC165" s="16"/>
      <c r="CD165" s="16"/>
      <c r="CE165" s="16"/>
      <c r="CF165" s="16"/>
      <c r="CG165" s="16"/>
      <c r="CH165" s="14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6"/>
      <c r="EP165" s="16"/>
      <c r="EQ165" s="16"/>
      <c r="ER165" s="16"/>
      <c r="ES165" s="16"/>
      <c r="ET165" s="16"/>
      <c r="EU165" s="16"/>
      <c r="EV165" s="16"/>
      <c r="EW165" s="16"/>
    </row>
    <row r="166" spans="7:153" s="7" customFormat="1" x14ac:dyDescent="0.3">
      <c r="G166" s="1"/>
      <c r="H166" s="5"/>
      <c r="I166" s="24"/>
      <c r="J166" s="24"/>
      <c r="K166" s="24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12"/>
      <c r="BA166" s="14"/>
      <c r="BB166" s="15"/>
      <c r="BC166" s="15"/>
      <c r="BD166" s="15"/>
      <c r="BE166" s="15"/>
      <c r="BF166" s="14"/>
      <c r="BG166" s="16"/>
      <c r="BH166" s="16"/>
      <c r="BI166" s="16"/>
      <c r="BJ166" s="16"/>
      <c r="BK166" s="16"/>
      <c r="BL166" s="14"/>
      <c r="BM166" s="16"/>
      <c r="BN166" s="16"/>
      <c r="BO166" s="16"/>
      <c r="BP166" s="16"/>
      <c r="BQ166" s="14"/>
      <c r="BR166" s="15"/>
      <c r="BS166" s="15"/>
      <c r="BT166" s="15"/>
      <c r="BU166" s="15"/>
      <c r="BV166" s="15"/>
      <c r="BW166" s="14"/>
      <c r="BX166" s="15"/>
      <c r="BY166" s="15"/>
      <c r="BZ166" s="15"/>
      <c r="CA166" s="15"/>
      <c r="CB166" s="14"/>
      <c r="CC166" s="16"/>
      <c r="CD166" s="16"/>
      <c r="CE166" s="16"/>
      <c r="CF166" s="16"/>
      <c r="CG166" s="16"/>
      <c r="CH166" s="14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5"/>
      <c r="DP166" s="15"/>
      <c r="DQ166" s="15"/>
      <c r="DR166" s="15"/>
      <c r="DS166" s="15"/>
      <c r="DT166" s="15"/>
      <c r="DU166" s="15"/>
      <c r="DV166" s="15"/>
      <c r="DW166" s="15"/>
      <c r="DX166" s="15"/>
      <c r="DY166" s="15"/>
      <c r="DZ166" s="15"/>
      <c r="EA166" s="15"/>
      <c r="EB166" s="15"/>
      <c r="EC166" s="15"/>
      <c r="ED166" s="15"/>
      <c r="EE166" s="15"/>
      <c r="EF166" s="15"/>
      <c r="EG166" s="15"/>
      <c r="EH166" s="15"/>
      <c r="EI166" s="15"/>
      <c r="EJ166" s="15"/>
      <c r="EK166" s="15"/>
      <c r="EL166" s="15"/>
      <c r="EM166" s="15"/>
      <c r="EN166" s="15"/>
      <c r="EO166" s="16"/>
      <c r="EP166" s="16"/>
      <c r="EQ166" s="16"/>
      <c r="ER166" s="16"/>
      <c r="ES166" s="16"/>
      <c r="ET166" s="16"/>
      <c r="EU166" s="16"/>
      <c r="EV166" s="16"/>
      <c r="EW166" s="16"/>
    </row>
    <row r="167" spans="7:153" s="7" customFormat="1" x14ac:dyDescent="0.3">
      <c r="G167" s="1"/>
      <c r="H167" s="5"/>
      <c r="I167" s="24"/>
      <c r="J167" s="24"/>
      <c r="K167" s="24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12"/>
      <c r="BA167" s="14"/>
      <c r="BB167" s="15"/>
      <c r="BC167" s="15"/>
      <c r="BD167" s="15"/>
      <c r="BE167" s="15"/>
      <c r="BF167" s="14"/>
      <c r="BG167" s="16"/>
      <c r="BH167" s="16"/>
      <c r="BI167" s="16"/>
      <c r="BJ167" s="16"/>
      <c r="BK167" s="16"/>
      <c r="BL167" s="14"/>
      <c r="BM167" s="16"/>
      <c r="BN167" s="16"/>
      <c r="BO167" s="16"/>
      <c r="BP167" s="16"/>
      <c r="BQ167" s="14"/>
      <c r="BR167" s="15"/>
      <c r="BS167" s="15"/>
      <c r="BT167" s="15"/>
      <c r="BU167" s="15"/>
      <c r="BV167" s="15"/>
      <c r="BW167" s="14"/>
      <c r="BX167" s="15"/>
      <c r="BY167" s="15"/>
      <c r="BZ167" s="15"/>
      <c r="CA167" s="15"/>
      <c r="CB167" s="14"/>
      <c r="CC167" s="16"/>
      <c r="CD167" s="16"/>
      <c r="CE167" s="16"/>
      <c r="CF167" s="16"/>
      <c r="CG167" s="16"/>
      <c r="CH167" s="14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5"/>
      <c r="DP167" s="15"/>
      <c r="DQ167" s="15"/>
      <c r="DR167" s="15"/>
      <c r="DS167" s="15"/>
      <c r="DT167" s="15"/>
      <c r="DU167" s="15"/>
      <c r="DV167" s="15"/>
      <c r="DW167" s="15"/>
      <c r="DX167" s="15"/>
      <c r="DY167" s="15"/>
      <c r="DZ167" s="15"/>
      <c r="EA167" s="15"/>
      <c r="EB167" s="15"/>
      <c r="EC167" s="15"/>
      <c r="ED167" s="15"/>
      <c r="EE167" s="15"/>
      <c r="EF167" s="15"/>
      <c r="EG167" s="15"/>
      <c r="EH167" s="15"/>
      <c r="EI167" s="15"/>
      <c r="EJ167" s="15"/>
      <c r="EK167" s="15"/>
      <c r="EL167" s="15"/>
      <c r="EM167" s="15"/>
      <c r="EN167" s="15"/>
      <c r="EO167" s="16"/>
      <c r="EP167" s="16"/>
      <c r="EQ167" s="16"/>
      <c r="ER167" s="16"/>
      <c r="ES167" s="16"/>
      <c r="ET167" s="16"/>
      <c r="EU167" s="16"/>
      <c r="EV167" s="16"/>
      <c r="EW167" s="16"/>
    </row>
    <row r="168" spans="7:153" x14ac:dyDescent="0.3">
      <c r="BG168" s="16"/>
      <c r="BH168" s="16"/>
      <c r="BI168" s="16"/>
      <c r="BJ168" s="16"/>
      <c r="BK168" s="16"/>
      <c r="BM168" s="16"/>
      <c r="BN168" s="16"/>
      <c r="BO168" s="16"/>
      <c r="BP168" s="16"/>
    </row>
    <row r="169" spans="7:153" x14ac:dyDescent="0.3">
      <c r="BG169" s="16"/>
      <c r="BH169" s="16"/>
      <c r="BI169" s="16"/>
      <c r="BJ169" s="16"/>
      <c r="BK169" s="16"/>
      <c r="BM169" s="16"/>
      <c r="BN169" s="16"/>
      <c r="BO169" s="16"/>
      <c r="BP169" s="16"/>
    </row>
    <row r="170" spans="7:153" x14ac:dyDescent="0.3">
      <c r="BG170" s="16"/>
      <c r="BH170" s="16"/>
      <c r="BI170" s="16"/>
      <c r="BJ170" s="16"/>
      <c r="BK170" s="16"/>
      <c r="BP170" s="16"/>
    </row>
    <row r="171" spans="7:153" x14ac:dyDescent="0.3">
      <c r="BG171" s="16"/>
      <c r="BH171" s="16"/>
      <c r="BI171" s="16"/>
      <c r="BJ171" s="16"/>
      <c r="BK171" s="16"/>
      <c r="BP171" s="16"/>
    </row>
    <row r="172" spans="7:153" x14ac:dyDescent="0.3">
      <c r="BG172" s="16"/>
      <c r="BH172" s="16"/>
      <c r="BI172" s="16"/>
      <c r="BJ172" s="16"/>
      <c r="BK172" s="16"/>
    </row>
    <row r="173" spans="7:153" x14ac:dyDescent="0.3">
      <c r="BG173" s="16"/>
      <c r="BH173" s="16"/>
      <c r="BI173" s="16"/>
      <c r="BJ173" s="16"/>
      <c r="BK173" s="16"/>
    </row>
    <row r="174" spans="7:153" x14ac:dyDescent="0.3">
      <c r="BG174" s="16"/>
      <c r="BH174" s="16"/>
      <c r="BI174" s="16"/>
      <c r="BJ174" s="16"/>
      <c r="BK174" s="16"/>
    </row>
    <row r="175" spans="7:153" x14ac:dyDescent="0.3">
      <c r="BG175" s="16"/>
      <c r="BH175" s="16"/>
      <c r="BI175" s="16"/>
      <c r="BJ175" s="16"/>
      <c r="BK175" s="16"/>
    </row>
    <row r="176" spans="7:153" x14ac:dyDescent="0.3">
      <c r="BG176" s="16"/>
      <c r="BH176" s="16"/>
      <c r="BI176" s="16"/>
      <c r="BJ176" s="16"/>
      <c r="BK176" s="16"/>
    </row>
    <row r="177" spans="59:63" x14ac:dyDescent="0.3">
      <c r="BG177" s="16"/>
      <c r="BH177" s="16"/>
      <c r="BI177" s="16"/>
      <c r="BJ177" s="16"/>
      <c r="BK177" s="16"/>
    </row>
    <row r="178" spans="59:63" x14ac:dyDescent="0.3">
      <c r="BG178" s="16"/>
      <c r="BH178" s="16"/>
      <c r="BI178" s="16"/>
      <c r="BJ178" s="16"/>
      <c r="BK178" s="16"/>
    </row>
    <row r="179" spans="59:63" x14ac:dyDescent="0.3">
      <c r="BG179" s="16"/>
      <c r="BH179" s="16"/>
      <c r="BI179" s="16"/>
      <c r="BJ179" s="16"/>
      <c r="BK179" s="16"/>
    </row>
    <row r="180" spans="59:63" x14ac:dyDescent="0.3">
      <c r="BG180" s="16"/>
      <c r="BH180" s="16"/>
      <c r="BI180" s="16"/>
      <c r="BJ180" s="16"/>
      <c r="BK180" s="16"/>
    </row>
    <row r="181" spans="59:63" x14ac:dyDescent="0.3">
      <c r="BG181" s="16"/>
      <c r="BH181" s="16"/>
      <c r="BI181" s="16"/>
      <c r="BJ181" s="16"/>
      <c r="BK181" s="16"/>
    </row>
    <row r="182" spans="59:63" x14ac:dyDescent="0.3">
      <c r="BG182" s="16"/>
      <c r="BH182" s="16"/>
      <c r="BI182" s="16"/>
      <c r="BJ182" s="16"/>
      <c r="BK182" s="16"/>
    </row>
    <row r="183" spans="59:63" x14ac:dyDescent="0.3">
      <c r="BG183" s="16"/>
      <c r="BH183" s="16"/>
      <c r="BI183" s="16"/>
      <c r="BJ183" s="16"/>
      <c r="BK183" s="16"/>
    </row>
    <row r="184" spans="59:63" x14ac:dyDescent="0.3">
      <c r="BG184" s="16"/>
      <c r="BH184" s="16"/>
      <c r="BI184" s="16"/>
      <c r="BJ184" s="16"/>
      <c r="BK184" s="16"/>
    </row>
    <row r="185" spans="59:63" x14ac:dyDescent="0.3">
      <c r="BG185" s="16"/>
      <c r="BH185" s="16"/>
      <c r="BI185" s="16"/>
      <c r="BJ185" s="16"/>
      <c r="BK185" s="16"/>
    </row>
    <row r="186" spans="59:63" x14ac:dyDescent="0.3">
      <c r="BG186" s="16"/>
      <c r="BH186" s="16"/>
      <c r="BI186" s="16"/>
      <c r="BJ186" s="16"/>
      <c r="BK186" s="16"/>
    </row>
    <row r="187" spans="59:63" x14ac:dyDescent="0.3">
      <c r="BG187" s="16"/>
      <c r="BH187" s="16"/>
      <c r="BI187" s="16"/>
      <c r="BJ187" s="16"/>
      <c r="BK187" s="16"/>
    </row>
    <row r="188" spans="59:63" x14ac:dyDescent="0.3">
      <c r="BG188" s="16"/>
      <c r="BH188" s="16"/>
      <c r="BI188" s="16"/>
      <c r="BJ188" s="16"/>
      <c r="BK188" s="16"/>
    </row>
    <row r="189" spans="59:63" x14ac:dyDescent="0.3">
      <c r="BG189" s="16"/>
      <c r="BH189" s="16"/>
      <c r="BI189" s="16"/>
      <c r="BJ189" s="16"/>
      <c r="BK189" s="16"/>
    </row>
    <row r="190" spans="59:63" x14ac:dyDescent="0.3">
      <c r="BG190" s="16"/>
      <c r="BH190" s="16"/>
      <c r="BI190" s="16"/>
      <c r="BJ190" s="16"/>
      <c r="BK190" s="16"/>
    </row>
    <row r="191" spans="59:63" x14ac:dyDescent="0.3">
      <c r="BG191" s="16"/>
      <c r="BH191" s="16"/>
      <c r="BI191" s="16"/>
      <c r="BJ191" s="16"/>
      <c r="BK191" s="16"/>
    </row>
    <row r="192" spans="59:63" x14ac:dyDescent="0.3">
      <c r="BG192" s="16"/>
      <c r="BH192" s="16"/>
      <c r="BI192" s="16"/>
      <c r="BJ192" s="16"/>
      <c r="BK192" s="16"/>
    </row>
    <row r="193" spans="59:63" x14ac:dyDescent="0.3">
      <c r="BG193" s="16"/>
      <c r="BH193" s="16"/>
      <c r="BI193" s="16"/>
      <c r="BJ193" s="16"/>
      <c r="BK193" s="16"/>
    </row>
    <row r="194" spans="59:63" x14ac:dyDescent="0.3">
      <c r="BG194" s="16"/>
      <c r="BH194" s="16"/>
      <c r="BI194" s="16"/>
      <c r="BJ194" s="16"/>
      <c r="BK194" s="16"/>
    </row>
    <row r="195" spans="59:63" x14ac:dyDescent="0.3">
      <c r="BG195" s="16"/>
      <c r="BH195" s="16"/>
      <c r="BI195" s="16"/>
      <c r="BJ195" s="16"/>
      <c r="BK195" s="16"/>
    </row>
    <row r="196" spans="59:63" x14ac:dyDescent="0.3">
      <c r="BG196" s="16"/>
      <c r="BH196" s="16"/>
      <c r="BI196" s="16"/>
      <c r="BJ196" s="16"/>
      <c r="BK196" s="16"/>
    </row>
    <row r="197" spans="59:63" x14ac:dyDescent="0.3">
      <c r="BG197" s="16"/>
      <c r="BH197" s="16"/>
      <c r="BI197" s="16"/>
      <c r="BJ197" s="16"/>
      <c r="BK197" s="16"/>
    </row>
    <row r="198" spans="59:63" x14ac:dyDescent="0.3">
      <c r="BG198" s="16"/>
      <c r="BH198" s="16"/>
      <c r="BI198" s="16"/>
      <c r="BJ198" s="16"/>
      <c r="BK198" s="16"/>
    </row>
    <row r="199" spans="59:63" x14ac:dyDescent="0.3">
      <c r="BG199" s="16"/>
      <c r="BH199" s="16"/>
      <c r="BI199" s="16"/>
      <c r="BJ199" s="16"/>
      <c r="BK199" s="16"/>
    </row>
    <row r="200" spans="59:63" x14ac:dyDescent="0.3">
      <c r="BG200" s="16"/>
      <c r="BH200" s="16"/>
      <c r="BI200" s="16"/>
      <c r="BJ200" s="16"/>
      <c r="BK200" s="16"/>
    </row>
    <row r="201" spans="59:63" x14ac:dyDescent="0.3">
      <c r="BG201" s="16"/>
      <c r="BH201" s="16"/>
      <c r="BI201" s="16"/>
      <c r="BJ201" s="16"/>
      <c r="BK201" s="16"/>
    </row>
    <row r="202" spans="59:63" x14ac:dyDescent="0.3">
      <c r="BG202" s="16"/>
      <c r="BH202" s="16"/>
      <c r="BI202" s="16"/>
      <c r="BJ202" s="16"/>
      <c r="BK202" s="16"/>
    </row>
    <row r="203" spans="59:63" x14ac:dyDescent="0.3">
      <c r="BG203" s="16"/>
      <c r="BH203" s="16"/>
      <c r="BI203" s="16"/>
      <c r="BJ203" s="16"/>
      <c r="BK203" s="16"/>
    </row>
    <row r="204" spans="59:63" x14ac:dyDescent="0.3">
      <c r="BG204" s="16"/>
      <c r="BH204" s="16"/>
      <c r="BI204" s="16"/>
      <c r="BJ204" s="16"/>
      <c r="BK204" s="16"/>
    </row>
    <row r="205" spans="59:63" x14ac:dyDescent="0.3">
      <c r="BG205" s="16"/>
      <c r="BH205" s="16"/>
      <c r="BI205" s="16"/>
      <c r="BJ205" s="16"/>
      <c r="BK205" s="16"/>
    </row>
    <row r="206" spans="59:63" x14ac:dyDescent="0.3">
      <c r="BG206" s="16"/>
      <c r="BH206" s="16"/>
      <c r="BI206" s="16"/>
      <c r="BJ206" s="16"/>
      <c r="BK206" s="16"/>
    </row>
    <row r="207" spans="59:63" x14ac:dyDescent="0.3">
      <c r="BG207" s="16"/>
      <c r="BH207" s="16"/>
      <c r="BI207" s="16"/>
      <c r="BJ207" s="16"/>
      <c r="BK207" s="16"/>
    </row>
    <row r="208" spans="59:63" x14ac:dyDescent="0.3">
      <c r="BG208" s="16"/>
      <c r="BH208" s="16"/>
      <c r="BI208" s="16"/>
      <c r="BJ208" s="16"/>
      <c r="BK208" s="16"/>
    </row>
    <row r="209" spans="59:63" x14ac:dyDescent="0.3">
      <c r="BG209" s="16"/>
      <c r="BH209" s="16"/>
      <c r="BI209" s="16"/>
      <c r="BJ209" s="16"/>
      <c r="BK209" s="16"/>
    </row>
    <row r="210" spans="59:63" x14ac:dyDescent="0.3">
      <c r="BG210" s="16"/>
      <c r="BH210" s="16"/>
      <c r="BI210" s="16"/>
      <c r="BJ210" s="16"/>
      <c r="BK210" s="16"/>
    </row>
    <row r="211" spans="59:63" x14ac:dyDescent="0.3">
      <c r="BG211" s="16"/>
      <c r="BH211" s="16"/>
      <c r="BI211" s="16"/>
      <c r="BJ211" s="16"/>
      <c r="BK211" s="16"/>
    </row>
    <row r="212" spans="59:63" x14ac:dyDescent="0.3">
      <c r="BG212" s="16"/>
      <c r="BH212" s="16"/>
      <c r="BI212" s="16"/>
      <c r="BJ212" s="16"/>
      <c r="BK212" s="16"/>
    </row>
    <row r="213" spans="59:63" x14ac:dyDescent="0.3">
      <c r="BG213" s="16"/>
      <c r="BH213" s="16"/>
      <c r="BI213" s="16"/>
      <c r="BJ213" s="16"/>
      <c r="BK213" s="16"/>
    </row>
    <row r="214" spans="59:63" x14ac:dyDescent="0.3">
      <c r="BG214" s="16"/>
      <c r="BH214" s="16"/>
      <c r="BI214" s="16"/>
      <c r="BJ214" s="16"/>
      <c r="BK214" s="16"/>
    </row>
    <row r="215" spans="59:63" x14ac:dyDescent="0.3">
      <c r="BG215" s="16"/>
      <c r="BH215" s="16"/>
      <c r="BI215" s="16"/>
      <c r="BJ215" s="16"/>
      <c r="BK215" s="16"/>
    </row>
    <row r="216" spans="59:63" x14ac:dyDescent="0.3">
      <c r="BG216" s="16"/>
      <c r="BH216" s="16"/>
      <c r="BI216" s="16"/>
      <c r="BJ216" s="16"/>
      <c r="BK216" s="16"/>
    </row>
    <row r="217" spans="59:63" x14ac:dyDescent="0.3">
      <c r="BG217" s="16"/>
      <c r="BH217" s="16"/>
      <c r="BI217" s="16"/>
      <c r="BJ217" s="16"/>
      <c r="BK217" s="16"/>
    </row>
    <row r="218" spans="59:63" x14ac:dyDescent="0.3">
      <c r="BG218" s="16"/>
      <c r="BH218" s="16"/>
      <c r="BI218" s="16"/>
      <c r="BJ218" s="16"/>
      <c r="BK218" s="16"/>
    </row>
    <row r="219" spans="59:63" x14ac:dyDescent="0.3">
      <c r="BG219" s="16"/>
      <c r="BH219" s="16"/>
      <c r="BI219" s="16"/>
      <c r="BJ219" s="16"/>
      <c r="BK219" s="16"/>
    </row>
    <row r="220" spans="59:63" x14ac:dyDescent="0.3">
      <c r="BG220" s="16"/>
      <c r="BH220" s="16"/>
      <c r="BI220" s="16"/>
      <c r="BJ220" s="16"/>
      <c r="BK220" s="16"/>
    </row>
    <row r="221" spans="59:63" x14ac:dyDescent="0.3">
      <c r="BG221" s="16"/>
      <c r="BH221" s="16"/>
      <c r="BI221" s="16"/>
      <c r="BJ221" s="16"/>
      <c r="BK221" s="16"/>
    </row>
    <row r="222" spans="59:63" x14ac:dyDescent="0.3">
      <c r="BG222" s="16"/>
      <c r="BH222" s="16"/>
      <c r="BI222" s="16"/>
      <c r="BJ222" s="16"/>
      <c r="BK222" s="16"/>
    </row>
    <row r="223" spans="59:63" x14ac:dyDescent="0.3">
      <c r="BG223" s="16"/>
      <c r="BH223" s="16"/>
      <c r="BI223" s="16"/>
      <c r="BJ223" s="16"/>
      <c r="BK223" s="16"/>
    </row>
    <row r="224" spans="59:63" x14ac:dyDescent="0.3">
      <c r="BG224" s="16"/>
      <c r="BH224" s="16"/>
      <c r="BI224" s="16"/>
      <c r="BJ224" s="16"/>
      <c r="BK224" s="16"/>
    </row>
    <row r="225" spans="59:63" x14ac:dyDescent="0.3">
      <c r="BG225" s="16"/>
      <c r="BH225" s="16"/>
      <c r="BI225" s="16"/>
      <c r="BJ225" s="16"/>
      <c r="BK225" s="16"/>
    </row>
    <row r="226" spans="59:63" x14ac:dyDescent="0.3">
      <c r="BG226" s="16"/>
      <c r="BH226" s="16"/>
      <c r="BI226" s="16"/>
      <c r="BJ226" s="16"/>
      <c r="BK226" s="16"/>
    </row>
    <row r="227" spans="59:63" x14ac:dyDescent="0.3">
      <c r="BG227" s="16"/>
      <c r="BH227" s="16"/>
      <c r="BI227" s="16"/>
      <c r="BJ227" s="16"/>
      <c r="BK227" s="16"/>
    </row>
    <row r="228" spans="59:63" x14ac:dyDescent="0.3">
      <c r="BG228" s="16"/>
      <c r="BH228" s="16"/>
      <c r="BI228" s="16"/>
      <c r="BJ228" s="16"/>
      <c r="BK228" s="16"/>
    </row>
    <row r="229" spans="59:63" x14ac:dyDescent="0.3">
      <c r="BG229" s="16"/>
      <c r="BH229" s="16"/>
      <c r="BI229" s="16"/>
      <c r="BJ229" s="16"/>
      <c r="BK229" s="16"/>
    </row>
    <row r="230" spans="59:63" x14ac:dyDescent="0.3">
      <c r="BG230" s="16"/>
      <c r="BH230" s="16"/>
      <c r="BI230" s="16"/>
      <c r="BJ230" s="16"/>
      <c r="BK230" s="16"/>
    </row>
    <row r="231" spans="59:63" x14ac:dyDescent="0.3">
      <c r="BG231" s="16"/>
      <c r="BH231" s="16"/>
      <c r="BI231" s="16"/>
      <c r="BJ231" s="16"/>
      <c r="BK231" s="16"/>
    </row>
    <row r="232" spans="59:63" x14ac:dyDescent="0.3">
      <c r="BG232" s="16"/>
      <c r="BH232" s="16"/>
      <c r="BI232" s="16"/>
      <c r="BJ232" s="16"/>
      <c r="BK232" s="16"/>
    </row>
    <row r="233" spans="59:63" x14ac:dyDescent="0.3">
      <c r="BG233" s="16"/>
      <c r="BH233" s="16"/>
      <c r="BI233" s="16"/>
      <c r="BJ233" s="16"/>
      <c r="BK233" s="16"/>
    </row>
    <row r="234" spans="59:63" x14ac:dyDescent="0.3">
      <c r="BG234" s="16"/>
      <c r="BH234" s="16"/>
      <c r="BI234" s="16"/>
      <c r="BJ234" s="16"/>
      <c r="BK234" s="16"/>
    </row>
    <row r="235" spans="59:63" x14ac:dyDescent="0.3">
      <c r="BG235" s="16"/>
      <c r="BH235" s="16"/>
      <c r="BI235" s="16"/>
      <c r="BJ235" s="16"/>
      <c r="BK235" s="16"/>
    </row>
    <row r="236" spans="59:63" x14ac:dyDescent="0.3">
      <c r="BG236" s="16"/>
      <c r="BH236" s="16"/>
      <c r="BI236" s="16"/>
      <c r="BJ236" s="16"/>
      <c r="BK236" s="16"/>
    </row>
    <row r="237" spans="59:63" x14ac:dyDescent="0.3">
      <c r="BG237" s="16"/>
      <c r="BH237" s="16"/>
      <c r="BI237" s="16"/>
      <c r="BJ237" s="16"/>
      <c r="BK237" s="16"/>
    </row>
    <row r="238" spans="59:63" x14ac:dyDescent="0.3">
      <c r="BG238" s="16"/>
      <c r="BH238" s="16"/>
      <c r="BI238" s="16"/>
      <c r="BJ238" s="16"/>
      <c r="BK238" s="16"/>
    </row>
    <row r="239" spans="59:63" x14ac:dyDescent="0.3">
      <c r="BG239" s="16"/>
      <c r="BH239" s="16"/>
      <c r="BI239" s="16"/>
      <c r="BJ239" s="16"/>
      <c r="BK239" s="16"/>
    </row>
    <row r="240" spans="59:63" x14ac:dyDescent="0.3">
      <c r="BG240" s="16"/>
      <c r="BH240" s="16"/>
      <c r="BI240" s="16"/>
      <c r="BJ240" s="16"/>
      <c r="BK240" s="16"/>
    </row>
    <row r="241" spans="59:63" x14ac:dyDescent="0.3">
      <c r="BG241" s="16"/>
      <c r="BH241" s="16"/>
      <c r="BI241" s="16"/>
      <c r="BJ241" s="16"/>
      <c r="BK241" s="16"/>
    </row>
    <row r="242" spans="59:63" x14ac:dyDescent="0.3">
      <c r="BG242" s="16"/>
      <c r="BH242" s="16"/>
      <c r="BI242" s="16"/>
      <c r="BJ242" s="16"/>
      <c r="BK242" s="16"/>
    </row>
    <row r="243" spans="59:63" x14ac:dyDescent="0.3">
      <c r="BG243" s="16"/>
      <c r="BH243" s="16"/>
      <c r="BI243" s="16"/>
      <c r="BJ243" s="16"/>
      <c r="BK243" s="16"/>
    </row>
    <row r="244" spans="59:63" x14ac:dyDescent="0.3">
      <c r="BG244" s="16"/>
      <c r="BH244" s="16"/>
      <c r="BI244" s="16"/>
      <c r="BJ244" s="16"/>
      <c r="BK244" s="16"/>
    </row>
    <row r="245" spans="59:63" x14ac:dyDescent="0.3">
      <c r="BG245" s="16"/>
      <c r="BH245" s="16"/>
      <c r="BI245" s="16"/>
      <c r="BJ245" s="16"/>
      <c r="BK245" s="16"/>
    </row>
    <row r="246" spans="59:63" x14ac:dyDescent="0.3">
      <c r="BG246" s="16"/>
      <c r="BH246" s="16"/>
      <c r="BI246" s="16"/>
      <c r="BJ246" s="16"/>
      <c r="BK246" s="16"/>
    </row>
    <row r="247" spans="59:63" x14ac:dyDescent="0.3">
      <c r="BG247" s="16"/>
      <c r="BH247" s="16"/>
      <c r="BI247" s="16"/>
      <c r="BJ247" s="16"/>
      <c r="BK247" s="16"/>
    </row>
    <row r="248" spans="59:63" x14ac:dyDescent="0.3">
      <c r="BG248" s="16"/>
      <c r="BH248" s="16"/>
      <c r="BI248" s="16"/>
      <c r="BJ248" s="16"/>
      <c r="BK248" s="16"/>
    </row>
    <row r="249" spans="59:63" x14ac:dyDescent="0.3">
      <c r="BG249" s="16"/>
      <c r="BH249" s="16"/>
      <c r="BI249" s="16"/>
      <c r="BJ249" s="16"/>
      <c r="BK249" s="16"/>
    </row>
    <row r="250" spans="59:63" x14ac:dyDescent="0.3">
      <c r="BG250" s="16"/>
      <c r="BH250" s="16"/>
      <c r="BI250" s="16"/>
      <c r="BJ250" s="16"/>
      <c r="BK250" s="16"/>
    </row>
    <row r="251" spans="59:63" x14ac:dyDescent="0.3">
      <c r="BG251" s="16"/>
      <c r="BH251" s="16"/>
      <c r="BI251" s="16"/>
      <c r="BJ251" s="16"/>
      <c r="BK251" s="16"/>
    </row>
    <row r="252" spans="59:63" x14ac:dyDescent="0.3">
      <c r="BG252" s="16"/>
      <c r="BH252" s="16"/>
      <c r="BI252" s="16"/>
      <c r="BJ252" s="16"/>
      <c r="BK252" s="16"/>
    </row>
    <row r="253" spans="59:63" x14ac:dyDescent="0.3">
      <c r="BG253" s="16"/>
      <c r="BH253" s="16"/>
      <c r="BI253" s="16"/>
      <c r="BJ253" s="16"/>
      <c r="BK253" s="16"/>
    </row>
    <row r="254" spans="59:63" x14ac:dyDescent="0.3">
      <c r="BG254" s="16"/>
      <c r="BH254" s="16"/>
      <c r="BI254" s="16"/>
      <c r="BJ254" s="16"/>
      <c r="BK254" s="16"/>
    </row>
    <row r="255" spans="59:63" x14ac:dyDescent="0.3">
      <c r="BG255" s="16"/>
      <c r="BH255" s="16"/>
      <c r="BI255" s="16"/>
      <c r="BJ255" s="16"/>
      <c r="BK255" s="16"/>
    </row>
    <row r="256" spans="59:63" x14ac:dyDescent="0.3">
      <c r="BG256" s="16"/>
      <c r="BH256" s="16"/>
      <c r="BI256" s="16"/>
      <c r="BJ256" s="16"/>
      <c r="BK256" s="16"/>
    </row>
    <row r="257" spans="59:63" x14ac:dyDescent="0.3">
      <c r="BG257" s="16"/>
      <c r="BH257" s="16"/>
      <c r="BI257" s="16"/>
      <c r="BJ257" s="16"/>
      <c r="BK257" s="16"/>
    </row>
    <row r="258" spans="59:63" x14ac:dyDescent="0.3">
      <c r="BG258" s="16"/>
      <c r="BH258" s="16"/>
      <c r="BI258" s="16"/>
      <c r="BJ258" s="16"/>
      <c r="BK258" s="16"/>
    </row>
    <row r="259" spans="59:63" x14ac:dyDescent="0.3">
      <c r="BG259" s="16"/>
      <c r="BH259" s="16"/>
      <c r="BI259" s="16"/>
      <c r="BJ259" s="16"/>
      <c r="BK259" s="16"/>
    </row>
    <row r="260" spans="59:63" x14ac:dyDescent="0.3">
      <c r="BG260" s="16"/>
      <c r="BH260" s="16"/>
      <c r="BI260" s="16"/>
      <c r="BJ260" s="16"/>
      <c r="BK260" s="16"/>
    </row>
    <row r="261" spans="59:63" x14ac:dyDescent="0.3">
      <c r="BG261" s="16"/>
      <c r="BH261" s="16"/>
      <c r="BI261" s="16"/>
      <c r="BJ261" s="16"/>
      <c r="BK261" s="16"/>
    </row>
    <row r="262" spans="59:63" x14ac:dyDescent="0.3">
      <c r="BG262" s="16"/>
      <c r="BH262" s="16"/>
      <c r="BI262" s="16"/>
      <c r="BJ262" s="16"/>
      <c r="BK262" s="16"/>
    </row>
    <row r="263" spans="59:63" x14ac:dyDescent="0.3">
      <c r="BG263" s="16"/>
      <c r="BH263" s="16"/>
      <c r="BI263" s="16"/>
      <c r="BJ263" s="16"/>
      <c r="BK263" s="16"/>
    </row>
    <row r="264" spans="59:63" x14ac:dyDescent="0.3">
      <c r="BG264" s="16"/>
      <c r="BH264" s="16"/>
      <c r="BI264" s="16"/>
      <c r="BJ264" s="16"/>
      <c r="BK264" s="16"/>
    </row>
    <row r="265" spans="59:63" x14ac:dyDescent="0.3">
      <c r="BG265" s="16"/>
      <c r="BH265" s="16"/>
      <c r="BI265" s="16"/>
      <c r="BJ265" s="16"/>
      <c r="BK265" s="16"/>
    </row>
    <row r="266" spans="59:63" x14ac:dyDescent="0.3">
      <c r="BG266" s="16"/>
      <c r="BH266" s="16"/>
      <c r="BI266" s="16"/>
      <c r="BJ266" s="16"/>
      <c r="BK266" s="16"/>
    </row>
    <row r="267" spans="59:63" x14ac:dyDescent="0.3">
      <c r="BG267" s="16"/>
      <c r="BH267" s="16"/>
      <c r="BI267" s="16"/>
      <c r="BJ267" s="16"/>
      <c r="BK267" s="16"/>
    </row>
    <row r="268" spans="59:63" x14ac:dyDescent="0.3">
      <c r="BG268" s="16"/>
      <c r="BH268" s="16"/>
      <c r="BI268" s="16"/>
      <c r="BJ268" s="16"/>
      <c r="BK268" s="16"/>
    </row>
    <row r="269" spans="59:63" x14ac:dyDescent="0.3">
      <c r="BG269" s="16"/>
      <c r="BH269" s="16"/>
      <c r="BI269" s="16"/>
      <c r="BJ269" s="16"/>
      <c r="BK269" s="16"/>
    </row>
    <row r="270" spans="59:63" x14ac:dyDescent="0.3">
      <c r="BG270" s="16"/>
      <c r="BH270" s="16"/>
      <c r="BI270" s="16"/>
      <c r="BJ270" s="16"/>
      <c r="BK270" s="16"/>
    </row>
    <row r="271" spans="59:63" x14ac:dyDescent="0.3">
      <c r="BG271" s="16"/>
      <c r="BH271" s="16"/>
      <c r="BI271" s="16"/>
      <c r="BJ271" s="16"/>
      <c r="BK271" s="16"/>
    </row>
    <row r="272" spans="59:63" x14ac:dyDescent="0.3">
      <c r="BG272" s="16"/>
      <c r="BH272" s="16"/>
      <c r="BI272" s="16"/>
      <c r="BJ272" s="16"/>
      <c r="BK272" s="16"/>
    </row>
    <row r="273" spans="59:63" x14ac:dyDescent="0.3">
      <c r="BG273" s="16"/>
      <c r="BH273" s="16"/>
      <c r="BI273" s="16"/>
      <c r="BJ273" s="16"/>
      <c r="BK273" s="16"/>
    </row>
    <row r="274" spans="59:63" x14ac:dyDescent="0.3">
      <c r="BG274" s="16"/>
      <c r="BH274" s="16"/>
      <c r="BI274" s="16"/>
      <c r="BJ274" s="16"/>
      <c r="BK274" s="16"/>
    </row>
    <row r="275" spans="59:63" x14ac:dyDescent="0.3">
      <c r="BG275" s="16"/>
      <c r="BH275" s="16"/>
      <c r="BI275" s="16"/>
      <c r="BJ275" s="16"/>
      <c r="BK275" s="16"/>
    </row>
    <row r="276" spans="59:63" x14ac:dyDescent="0.3">
      <c r="BG276" s="16"/>
      <c r="BH276" s="16"/>
      <c r="BI276" s="16"/>
      <c r="BJ276" s="16"/>
      <c r="BK276" s="16"/>
    </row>
    <row r="277" spans="59:63" x14ac:dyDescent="0.3">
      <c r="BG277" s="16"/>
      <c r="BH277" s="16"/>
      <c r="BI277" s="16"/>
      <c r="BJ277" s="16"/>
      <c r="BK277" s="16"/>
    </row>
    <row r="278" spans="59:63" x14ac:dyDescent="0.3">
      <c r="BG278" s="16"/>
      <c r="BH278" s="16"/>
      <c r="BI278" s="16"/>
      <c r="BJ278" s="16"/>
      <c r="BK278" s="16"/>
    </row>
    <row r="279" spans="59:63" x14ac:dyDescent="0.3">
      <c r="BG279" s="16"/>
      <c r="BH279" s="16"/>
      <c r="BI279" s="16"/>
      <c r="BJ279" s="16"/>
      <c r="BK279" s="16"/>
    </row>
    <row r="280" spans="59:63" x14ac:dyDescent="0.3">
      <c r="BG280" s="16"/>
      <c r="BH280" s="16"/>
      <c r="BI280" s="16"/>
      <c r="BJ280" s="16"/>
      <c r="BK280" s="16"/>
    </row>
    <row r="281" spans="59:63" x14ac:dyDescent="0.3">
      <c r="BG281" s="16"/>
      <c r="BH281" s="16"/>
      <c r="BI281" s="16"/>
      <c r="BJ281" s="16"/>
      <c r="BK281" s="16"/>
    </row>
    <row r="282" spans="59:63" x14ac:dyDescent="0.3">
      <c r="BG282" s="16"/>
      <c r="BH282" s="16"/>
      <c r="BI282" s="16"/>
      <c r="BJ282" s="16"/>
      <c r="BK282" s="16"/>
    </row>
    <row r="283" spans="59:63" x14ac:dyDescent="0.3">
      <c r="BG283" s="16"/>
      <c r="BH283" s="16"/>
      <c r="BI283" s="16"/>
      <c r="BJ283" s="16"/>
      <c r="BK283" s="16"/>
    </row>
    <row r="284" spans="59:63" x14ac:dyDescent="0.3">
      <c r="BG284" s="16"/>
      <c r="BH284" s="16"/>
      <c r="BI284" s="16"/>
      <c r="BJ284" s="16"/>
      <c r="BK284" s="16"/>
    </row>
    <row r="285" spans="59:63" x14ac:dyDescent="0.3">
      <c r="BG285" s="16"/>
      <c r="BH285" s="16"/>
      <c r="BI285" s="16"/>
      <c r="BJ285" s="16"/>
      <c r="BK285" s="16"/>
    </row>
    <row r="286" spans="59:63" x14ac:dyDescent="0.3">
      <c r="BG286" s="16"/>
      <c r="BH286" s="16"/>
      <c r="BI286" s="16"/>
      <c r="BJ286" s="16"/>
      <c r="BK286" s="16"/>
    </row>
    <row r="287" spans="59:63" x14ac:dyDescent="0.3">
      <c r="BG287" s="16"/>
      <c r="BH287" s="16"/>
      <c r="BI287" s="16"/>
      <c r="BJ287" s="16"/>
      <c r="BK287" s="16"/>
    </row>
    <row r="288" spans="59:63" x14ac:dyDescent="0.3">
      <c r="BG288" s="16"/>
      <c r="BH288" s="16"/>
      <c r="BI288" s="16"/>
      <c r="BJ288" s="16"/>
      <c r="BK288" s="16"/>
    </row>
    <row r="289" spans="59:63" x14ac:dyDescent="0.3">
      <c r="BG289" s="16"/>
      <c r="BH289" s="16"/>
      <c r="BI289" s="16"/>
      <c r="BJ289" s="16"/>
      <c r="BK289" s="16"/>
    </row>
    <row r="290" spans="59:63" x14ac:dyDescent="0.3">
      <c r="BG290" s="16"/>
      <c r="BH290" s="16"/>
      <c r="BI290" s="16"/>
      <c r="BJ290" s="16"/>
      <c r="BK290" s="16"/>
    </row>
    <row r="291" spans="59:63" x14ac:dyDescent="0.3">
      <c r="BG291" s="16"/>
      <c r="BH291" s="16"/>
      <c r="BI291" s="16"/>
      <c r="BJ291" s="16"/>
      <c r="BK291" s="16"/>
    </row>
    <row r="292" spans="59:63" x14ac:dyDescent="0.3">
      <c r="BG292" s="16"/>
      <c r="BH292" s="16"/>
      <c r="BI292" s="16"/>
      <c r="BJ292" s="16"/>
      <c r="BK292" s="16"/>
    </row>
    <row r="293" spans="59:63" x14ac:dyDescent="0.3">
      <c r="BG293" s="16"/>
      <c r="BH293" s="16"/>
      <c r="BI293" s="16"/>
      <c r="BJ293" s="16"/>
      <c r="BK293" s="16"/>
    </row>
    <row r="294" spans="59:63" x14ac:dyDescent="0.3">
      <c r="BG294" s="16"/>
      <c r="BH294" s="16"/>
      <c r="BI294" s="16"/>
      <c r="BJ294" s="16"/>
      <c r="BK294" s="16"/>
    </row>
    <row r="295" spans="59:63" x14ac:dyDescent="0.3">
      <c r="BG295" s="16"/>
      <c r="BH295" s="16"/>
      <c r="BI295" s="16"/>
      <c r="BJ295" s="16"/>
      <c r="BK295" s="16"/>
    </row>
    <row r="296" spans="59:63" x14ac:dyDescent="0.3">
      <c r="BG296" s="16"/>
      <c r="BH296" s="16"/>
      <c r="BI296" s="16"/>
      <c r="BJ296" s="16"/>
      <c r="BK296" s="16"/>
    </row>
    <row r="297" spans="59:63" x14ac:dyDescent="0.3">
      <c r="BG297" s="16"/>
      <c r="BH297" s="16"/>
      <c r="BI297" s="16"/>
      <c r="BJ297" s="16"/>
      <c r="BK297" s="16"/>
    </row>
    <row r="298" spans="59:63" x14ac:dyDescent="0.3">
      <c r="BG298" s="16"/>
      <c r="BH298" s="16"/>
      <c r="BI298" s="16"/>
      <c r="BJ298" s="16"/>
      <c r="BK298" s="16"/>
    </row>
    <row r="299" spans="59:63" x14ac:dyDescent="0.3">
      <c r="BG299" s="16"/>
      <c r="BH299" s="16"/>
      <c r="BI299" s="16"/>
      <c r="BJ299" s="16"/>
      <c r="BK299" s="16"/>
    </row>
    <row r="300" spans="59:63" x14ac:dyDescent="0.3">
      <c r="BG300" s="16"/>
      <c r="BH300" s="16"/>
      <c r="BI300" s="16"/>
      <c r="BJ300" s="16"/>
      <c r="BK300" s="16"/>
    </row>
    <row r="301" spans="59:63" x14ac:dyDescent="0.3">
      <c r="BG301" s="16"/>
      <c r="BH301" s="16"/>
      <c r="BI301" s="16"/>
      <c r="BJ301" s="16"/>
      <c r="BK301" s="16"/>
    </row>
    <row r="302" spans="59:63" x14ac:dyDescent="0.3">
      <c r="BG302" s="16"/>
      <c r="BH302" s="16"/>
      <c r="BI302" s="16"/>
      <c r="BJ302" s="16"/>
      <c r="BK302" s="16"/>
    </row>
    <row r="303" spans="59:63" x14ac:dyDescent="0.3">
      <c r="BG303" s="16"/>
      <c r="BH303" s="16"/>
      <c r="BI303" s="16"/>
      <c r="BJ303" s="16"/>
      <c r="BK303" s="16"/>
    </row>
    <row r="304" spans="59:63" x14ac:dyDescent="0.3">
      <c r="BG304" s="16"/>
      <c r="BH304" s="16"/>
      <c r="BI304" s="16"/>
      <c r="BJ304" s="16"/>
      <c r="BK304" s="16"/>
    </row>
    <row r="305" spans="59:63" x14ac:dyDescent="0.3">
      <c r="BG305" s="16"/>
      <c r="BH305" s="16"/>
      <c r="BI305" s="16"/>
      <c r="BJ305" s="16"/>
      <c r="BK305" s="16"/>
    </row>
    <row r="306" spans="59:63" x14ac:dyDescent="0.3">
      <c r="BG306" s="16"/>
      <c r="BH306" s="16"/>
      <c r="BI306" s="16"/>
      <c r="BJ306" s="16"/>
      <c r="BK306" s="16"/>
    </row>
    <row r="307" spans="59:63" x14ac:dyDescent="0.3">
      <c r="BG307" s="16"/>
      <c r="BH307" s="16"/>
      <c r="BI307" s="16"/>
      <c r="BJ307" s="16"/>
      <c r="BK307" s="16"/>
    </row>
    <row r="308" spans="59:63" x14ac:dyDescent="0.3">
      <c r="BG308" s="16"/>
      <c r="BH308" s="16"/>
      <c r="BI308" s="16"/>
      <c r="BJ308" s="16"/>
      <c r="BK308" s="16"/>
    </row>
    <row r="309" spans="59:63" x14ac:dyDescent="0.3">
      <c r="BG309" s="16"/>
      <c r="BH309" s="16"/>
      <c r="BI309" s="16"/>
      <c r="BJ309" s="16"/>
      <c r="BK309" s="16"/>
    </row>
    <row r="310" spans="59:63" x14ac:dyDescent="0.3">
      <c r="BG310" s="16"/>
      <c r="BH310" s="16"/>
      <c r="BI310" s="16"/>
      <c r="BJ310" s="16"/>
      <c r="BK310" s="16"/>
    </row>
    <row r="311" spans="59:63" x14ac:dyDescent="0.3">
      <c r="BG311" s="16"/>
      <c r="BH311" s="16"/>
      <c r="BI311" s="16"/>
      <c r="BJ311" s="16"/>
      <c r="BK311" s="16"/>
    </row>
    <row r="312" spans="59:63" x14ac:dyDescent="0.3">
      <c r="BG312" s="16"/>
      <c r="BH312" s="16"/>
      <c r="BI312" s="16"/>
      <c r="BJ312" s="16"/>
      <c r="BK312" s="16"/>
    </row>
    <row r="313" spans="59:63" x14ac:dyDescent="0.3">
      <c r="BG313" s="16"/>
      <c r="BH313" s="16"/>
      <c r="BI313" s="16"/>
      <c r="BJ313" s="16"/>
      <c r="BK313" s="16"/>
    </row>
    <row r="314" spans="59:63" x14ac:dyDescent="0.3">
      <c r="BG314" s="16"/>
      <c r="BH314" s="16"/>
      <c r="BI314" s="16"/>
      <c r="BJ314" s="16"/>
      <c r="BK314" s="16"/>
    </row>
    <row r="315" spans="59:63" x14ac:dyDescent="0.3">
      <c r="BG315" s="16"/>
      <c r="BH315" s="16"/>
      <c r="BI315" s="16"/>
      <c r="BJ315" s="16"/>
      <c r="BK315" s="16"/>
    </row>
    <row r="316" spans="59:63" x14ac:dyDescent="0.3">
      <c r="BG316" s="16"/>
      <c r="BH316" s="16"/>
      <c r="BI316" s="16"/>
      <c r="BJ316" s="16"/>
      <c r="BK316" s="16"/>
    </row>
    <row r="317" spans="59:63" x14ac:dyDescent="0.3">
      <c r="BG317" s="16"/>
      <c r="BH317" s="16"/>
      <c r="BI317" s="16"/>
      <c r="BJ317" s="16"/>
      <c r="BK317" s="16"/>
    </row>
    <row r="318" spans="59:63" x14ac:dyDescent="0.3">
      <c r="BG318" s="16"/>
      <c r="BH318" s="16"/>
      <c r="BI318" s="16"/>
      <c r="BJ318" s="16"/>
      <c r="BK318" s="16"/>
    </row>
    <row r="319" spans="59:63" x14ac:dyDescent="0.3">
      <c r="BG319" s="16"/>
      <c r="BH319" s="16"/>
      <c r="BI319" s="16"/>
      <c r="BJ319" s="16"/>
      <c r="BK319" s="16"/>
    </row>
    <row r="320" spans="59:63" x14ac:dyDescent="0.3">
      <c r="BG320" s="16"/>
      <c r="BH320" s="16"/>
      <c r="BI320" s="16"/>
      <c r="BJ320" s="16"/>
      <c r="BK320" s="16"/>
    </row>
    <row r="321" spans="59:63" x14ac:dyDescent="0.3">
      <c r="BG321" s="16"/>
      <c r="BH321" s="16"/>
      <c r="BI321" s="16"/>
      <c r="BJ321" s="16"/>
      <c r="BK321" s="16"/>
    </row>
    <row r="322" spans="59:63" x14ac:dyDescent="0.3">
      <c r="BG322" s="16"/>
      <c r="BH322" s="16"/>
      <c r="BI322" s="16"/>
      <c r="BJ322" s="16"/>
      <c r="BK322" s="16"/>
    </row>
    <row r="323" spans="59:63" x14ac:dyDescent="0.3">
      <c r="BG323" s="16"/>
      <c r="BH323" s="16"/>
      <c r="BI323" s="16"/>
      <c r="BJ323" s="16"/>
      <c r="BK323" s="16"/>
    </row>
    <row r="324" spans="59:63" x14ac:dyDescent="0.3">
      <c r="BG324" s="16"/>
      <c r="BH324" s="16"/>
      <c r="BI324" s="16"/>
      <c r="BJ324" s="16"/>
      <c r="BK324" s="16"/>
    </row>
    <row r="325" spans="59:63" x14ac:dyDescent="0.3">
      <c r="BG325" s="16"/>
      <c r="BH325" s="16"/>
      <c r="BI325" s="16"/>
      <c r="BJ325" s="16"/>
      <c r="BK325" s="16"/>
    </row>
    <row r="326" spans="59:63" x14ac:dyDescent="0.3">
      <c r="BG326" s="16"/>
      <c r="BH326" s="16"/>
      <c r="BI326" s="16"/>
      <c r="BJ326" s="16"/>
      <c r="BK326" s="16"/>
    </row>
    <row r="327" spans="59:63" x14ac:dyDescent="0.3">
      <c r="BG327" s="16"/>
      <c r="BH327" s="16"/>
      <c r="BI327" s="16"/>
      <c r="BJ327" s="16"/>
      <c r="BK327" s="16"/>
    </row>
    <row r="328" spans="59:63" x14ac:dyDescent="0.3">
      <c r="BG328" s="16"/>
      <c r="BH328" s="16"/>
      <c r="BI328" s="16"/>
      <c r="BJ328" s="16"/>
      <c r="BK328" s="16"/>
    </row>
    <row r="329" spans="59:63" x14ac:dyDescent="0.3">
      <c r="BG329" s="16"/>
      <c r="BH329" s="16"/>
      <c r="BI329" s="16"/>
      <c r="BJ329" s="16"/>
      <c r="BK329" s="16"/>
    </row>
    <row r="330" spans="59:63" x14ac:dyDescent="0.3">
      <c r="BG330" s="16"/>
      <c r="BH330" s="16"/>
      <c r="BI330" s="16"/>
      <c r="BJ330" s="16"/>
      <c r="BK330" s="16"/>
    </row>
    <row r="331" spans="59:63" x14ac:dyDescent="0.3">
      <c r="BG331" s="16"/>
      <c r="BH331" s="16"/>
      <c r="BI331" s="16"/>
      <c r="BJ331" s="16"/>
      <c r="BK331" s="16"/>
    </row>
    <row r="332" spans="59:63" x14ac:dyDescent="0.3">
      <c r="BG332" s="16"/>
      <c r="BH332" s="16"/>
      <c r="BI332" s="16"/>
      <c r="BJ332" s="16"/>
      <c r="BK332" s="16"/>
    </row>
    <row r="333" spans="59:63" x14ac:dyDescent="0.3">
      <c r="BG333" s="16"/>
      <c r="BH333" s="16"/>
      <c r="BI333" s="16"/>
      <c r="BJ333" s="16"/>
      <c r="BK333" s="16"/>
    </row>
    <row r="334" spans="59:63" x14ac:dyDescent="0.3">
      <c r="BG334" s="16"/>
      <c r="BH334" s="16"/>
      <c r="BI334" s="16"/>
      <c r="BJ334" s="16"/>
      <c r="BK334" s="16"/>
    </row>
    <row r="335" spans="59:63" x14ac:dyDescent="0.3">
      <c r="BG335" s="16"/>
      <c r="BH335" s="16"/>
      <c r="BI335" s="16"/>
      <c r="BJ335" s="16"/>
      <c r="BK335" s="16"/>
    </row>
    <row r="336" spans="59:63" x14ac:dyDescent="0.3">
      <c r="BG336" s="16"/>
      <c r="BH336" s="16"/>
      <c r="BI336" s="16"/>
      <c r="BJ336" s="16"/>
      <c r="BK336" s="16"/>
    </row>
    <row r="337" spans="59:63" x14ac:dyDescent="0.3">
      <c r="BG337" s="16"/>
      <c r="BH337" s="16"/>
      <c r="BI337" s="16"/>
      <c r="BJ337" s="16"/>
      <c r="BK337" s="16"/>
    </row>
    <row r="338" spans="59:63" x14ac:dyDescent="0.3">
      <c r="BG338" s="16"/>
      <c r="BH338" s="16"/>
      <c r="BI338" s="16"/>
      <c r="BJ338" s="16"/>
      <c r="BK338" s="16"/>
    </row>
    <row r="339" spans="59:63" x14ac:dyDescent="0.3">
      <c r="BG339" s="16"/>
      <c r="BH339" s="16"/>
      <c r="BI339" s="16"/>
      <c r="BJ339" s="16"/>
      <c r="BK339" s="16"/>
    </row>
    <row r="340" spans="59:63" x14ac:dyDescent="0.3">
      <c r="BG340" s="16"/>
      <c r="BH340" s="16"/>
      <c r="BI340" s="16"/>
      <c r="BJ340" s="16"/>
      <c r="BK340" s="16"/>
    </row>
    <row r="341" spans="59:63" x14ac:dyDescent="0.3">
      <c r="BG341" s="16"/>
      <c r="BH341" s="16"/>
      <c r="BI341" s="16"/>
      <c r="BJ341" s="16"/>
      <c r="BK341" s="16"/>
    </row>
    <row r="342" spans="59:63" x14ac:dyDescent="0.3">
      <c r="BG342" s="16"/>
      <c r="BH342" s="16"/>
      <c r="BI342" s="16"/>
      <c r="BJ342" s="16"/>
      <c r="BK342" s="16"/>
    </row>
    <row r="343" spans="59:63" x14ac:dyDescent="0.3">
      <c r="BG343" s="16"/>
      <c r="BH343" s="16"/>
      <c r="BI343" s="16"/>
      <c r="BJ343" s="16"/>
      <c r="BK343" s="16"/>
    </row>
    <row r="344" spans="59:63" x14ac:dyDescent="0.3">
      <c r="BG344" s="16"/>
      <c r="BH344" s="16"/>
      <c r="BI344" s="16"/>
      <c r="BJ344" s="16"/>
      <c r="BK344" s="16"/>
    </row>
    <row r="345" spans="59:63" x14ac:dyDescent="0.3">
      <c r="BG345" s="16"/>
      <c r="BH345" s="16"/>
      <c r="BI345" s="16"/>
      <c r="BJ345" s="16"/>
      <c r="BK345" s="16"/>
    </row>
  </sheetData>
  <sheetProtection algorithmName="SHA-512" hashValue="exrnUqTNNtO4zvsKhk8kd8ZZxJwP3kxPe2ud5lQ7Cz8LQppmXZTH2oAEuv1EYNcGTslaf+b1MvjeKM/ydydxmA==" saltValue="sRQLGDLC34A0ASQ7d8skSg==" spinCount="100000" sheet="1" objects="1" scenarios="1" selectLockedCells="1" selectUnlockedCells="1"/>
  <mergeCells count="22">
    <mergeCell ref="J57:J58"/>
    <mergeCell ref="I60:I63"/>
    <mergeCell ref="I65:I68"/>
    <mergeCell ref="I70:I78"/>
    <mergeCell ref="J50:J52"/>
    <mergeCell ref="J53:J55"/>
    <mergeCell ref="I48:R48"/>
    <mergeCell ref="C5:E5"/>
    <mergeCell ref="B3:F3"/>
    <mergeCell ref="J28:J29"/>
    <mergeCell ref="J23:J25"/>
    <mergeCell ref="J20:J22"/>
    <mergeCell ref="J26:J27"/>
    <mergeCell ref="I40:I46"/>
    <mergeCell ref="I18:AF18"/>
    <mergeCell ref="I3:I16"/>
    <mergeCell ref="CB1:CG1"/>
    <mergeCell ref="BA1:BE1"/>
    <mergeCell ref="BF1:BK1"/>
    <mergeCell ref="BL1:BP1"/>
    <mergeCell ref="BQ1:BV1"/>
    <mergeCell ref="BW1:CA1"/>
  </mergeCells>
  <phoneticPr fontId="3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28A4B-E2DF-48AE-96BA-DBAD637E4D22}">
  <sheetPr codeName="Sheet7"/>
  <dimension ref="A1:AI61"/>
  <sheetViews>
    <sheetView topLeftCell="AJ1" zoomScale="40" zoomScaleNormal="40" workbookViewId="0">
      <selection activeCell="AI1" sqref="A1:AI1048576"/>
    </sheetView>
  </sheetViews>
  <sheetFormatPr defaultColWidth="9" defaultRowHeight="16.5" x14ac:dyDescent="0.3"/>
  <cols>
    <col min="1" max="1" width="4.75" style="9" hidden="1" customWidth="1"/>
    <col min="2" max="2" width="86" style="9" hidden="1" customWidth="1"/>
    <col min="3" max="3" width="36.125" style="9" hidden="1" customWidth="1"/>
    <col min="4" max="4" width="82.5" hidden="1" customWidth="1"/>
    <col min="5" max="6" width="9" style="9" hidden="1" customWidth="1"/>
    <col min="7" max="7" width="1.25" style="9" hidden="1" customWidth="1"/>
    <col min="8" max="8" width="9" style="9" hidden="1" customWidth="1"/>
    <col min="9" max="9" width="9.625" style="9" hidden="1" customWidth="1"/>
    <col min="10" max="35" width="9" style="9" hidden="1" customWidth="1"/>
    <col min="36" max="52" width="9" style="9" customWidth="1"/>
    <col min="53" max="16384" width="9" style="9"/>
  </cols>
  <sheetData>
    <row r="1" spans="2:33" ht="28.5" customHeight="1" x14ac:dyDescent="0.3">
      <c r="B1" s="8"/>
      <c r="C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</row>
    <row r="2" spans="2:33" x14ac:dyDescent="0.3">
      <c r="B2" s="9">
        <f>Sheet5!D2</f>
        <v>0</v>
      </c>
      <c r="C2" s="9">
        <f>Sheet5!E2</f>
        <v>0</v>
      </c>
      <c r="D2" s="1"/>
      <c r="G2" s="34" t="s">
        <v>88</v>
      </c>
    </row>
    <row r="3" spans="2:33" s="3" customFormat="1" x14ac:dyDescent="0.3">
      <c r="B3" s="9" t="str">
        <f>_xlfn.CONCAT(Sheet1!$C$27,Sheet5!D3)</f>
        <v>https://api-beta.midasit.com/cim/file</v>
      </c>
      <c r="C3" s="9" t="str">
        <f>_xlfn.CONCAT(Sheet5!$E$3:$H$3,Sheet3!AT3,Sheet5!$J$3:$L$3)</f>
        <v xml:space="preserve"> {
        "value" : "C:\\Users\\lsb1109\\OneDrive - MIDAS\\바탕 화면\\0713\\0704\\Drive\\01.Project\\2211 Box Culvert API 최종\\Box Culvert API.cimz"
    }
 </v>
      </c>
      <c r="D3" s="4"/>
      <c r="E3" s="22"/>
      <c r="F3" s="21"/>
      <c r="G3" s="35" t="s">
        <v>88</v>
      </c>
      <c r="H3" s="21"/>
      <c r="I3" s="9"/>
      <c r="J3" s="9"/>
      <c r="K3" s="20"/>
      <c r="L3" s="9"/>
      <c r="M3" s="18"/>
      <c r="N3" s="9"/>
      <c r="O3" s="9"/>
      <c r="P3" s="9"/>
      <c r="Q3" s="9"/>
      <c r="R3" s="9"/>
      <c r="Z3" s="33"/>
    </row>
    <row r="4" spans="2:33" s="210" customFormat="1" x14ac:dyDescent="0.3">
      <c r="B4" s="9" t="str">
        <f>_xlfn.CONCAT(Sheet1!$C$27,Sheet5!D4)</f>
        <v>https://api-beta.midasit.com/cim/file</v>
      </c>
      <c r="C4" s="9" t="str">
        <f>_xlfn.CONCAT(Sheet5!$E$3:$H$3,SUBSTITUTE(Sheet3!AT3,".cimz","_User.cimz"),Sheet5!$J$3:$L$3)</f>
        <v xml:space="preserve"> {
        "value" : "C:\\Users\\lsb1109\\OneDrive - MIDAS\\바탕 화면\\0713\\0704\\Drive\\01.Project\\2211 Box Culvert API 최종\\Box Culvert API_User.cimz"
    }
 </v>
      </c>
      <c r="D4" s="4"/>
      <c r="E4" s="36"/>
      <c r="F4" s="21"/>
      <c r="G4" s="35"/>
      <c r="H4" s="21"/>
      <c r="I4" s="9"/>
      <c r="J4" s="9"/>
      <c r="K4" s="20"/>
      <c r="L4" s="9"/>
      <c r="M4" s="18"/>
      <c r="N4" s="9"/>
      <c r="O4" s="9"/>
      <c r="P4" s="9"/>
      <c r="Q4" s="9"/>
      <c r="R4" s="9"/>
      <c r="Z4" s="33"/>
    </row>
    <row r="5" spans="2:33" x14ac:dyDescent="0.3">
      <c r="B5" s="9" t="str">
        <f>_xlfn.CONCAT(Sheet1!$C$27,Sheet5!D5)</f>
        <v>https://api-beta.midasit.com/cim/curvelibrary?key=1</v>
      </c>
      <c r="C5" s="9" t="str">
        <f>Sheet5!$F$5</f>
        <v>[]</v>
      </c>
      <c r="D5" s="4"/>
      <c r="E5" s="1"/>
      <c r="G5" s="34" t="s">
        <v>88</v>
      </c>
    </row>
    <row r="6" spans="2:33" x14ac:dyDescent="0.3">
      <c r="D6" s="4"/>
      <c r="E6" s="1"/>
      <c r="G6" s="34"/>
    </row>
    <row r="7" spans="2:33" x14ac:dyDescent="0.3">
      <c r="B7" s="9" t="str">
        <f>_xlfn.CONCAT(Sheet1!$C$27,Sheet5!D6)</f>
        <v>https://api-beta.midasit.com/cim/curvelibrary/UserParam</v>
      </c>
      <c r="C7" s="9" t="str">
        <f>_xlfn.CONCAT(Sheet5!$E$6:$M$6)</f>
        <v>[
    {
        "id": "content type",
        "value" :  0 
    }]</v>
      </c>
      <c r="D7" s="4"/>
      <c r="E7" s="22"/>
      <c r="F7" s="18"/>
      <c r="G7" s="34" t="s">
        <v>88</v>
      </c>
      <c r="H7" s="18"/>
      <c r="I7" s="18"/>
      <c r="L7" s="32"/>
      <c r="N7" s="18"/>
    </row>
    <row r="8" spans="2:33" x14ac:dyDescent="0.3">
      <c r="B8" s="9" t="str">
        <f>_xlfn.CONCAT(Sheet1!$C$27,Sheet5!D7)</f>
        <v>https://api-beta.midasit.com/cim/curvelibrary/UserParam?apply=true</v>
      </c>
      <c r="C8" s="9" t="str">
        <f>_xlfn.CONCAT(I8,J8:J14,I14)</f>
        <v>[
        {
        "id":"dialog/dialog content/base table",
        "row" :  0,
        "value" : 
        [
            {"Length": 0.4 }
        ]
    },{
        "id":"dialog/dialog content/base table",
        "row" :  1,
        "value" : 
        [
            {"Length": 3.5 }
        ]
    },{
        "id":"dialog/dialog content/base table",
        "row" :  2,
        "value" : 
        [
            {"Length": 0.45 }
        ]
    },{
        "id":"dialog/dialog content/base table",
        "row" :  3,
        "value" : 
        [
            {"Length": 0.4 }
        ]
    },{
        "id":"dialog/dialog content/base table",
        "row" :  4,
        "value" : 
        [
            {"Length": 3.5 }
        ]
    },{
        "id":"dialog/dialog content/base table",
        "row" :  5,
        "value" : 
        [
            {"Length": 0.25 }
        ]
    },{
        "id":"dialog/dialog content/base table",
        "row" :  6,
        "value" : 
        [
            {"Length": 0.25 }
        ]
    },]</v>
      </c>
      <c r="D8" s="9"/>
      <c r="F8" s="18"/>
      <c r="G8" s="35" t="s">
        <v>88</v>
      </c>
      <c r="H8" s="18"/>
      <c r="I8" s="9" t="str">
        <f>Sheet5!$E$7</f>
        <v xml:space="preserve">[
        </v>
      </c>
      <c r="J8" s="4" t="str">
        <f>_xlfn.CONCAT(Sheet5!$F$7:$I$7,ROW(A1)-1,Sheet5!$K$7:$R$7,Sheet3!BD13,Sheet5!$T$7:$W$7)</f>
        <v>{
        "id":"dialog/dialog content/base table",
        "row" :  0,
        "value" : 
        [
            {"Length": 0.4 }
        ]
    },</v>
      </c>
      <c r="L8" s="20"/>
      <c r="M8" s="18"/>
      <c r="N8" s="18"/>
      <c r="P8" s="18"/>
      <c r="Q8" s="19"/>
    </row>
    <row r="9" spans="2:33" x14ac:dyDescent="0.3">
      <c r="D9" s="9"/>
      <c r="F9" s="18"/>
      <c r="G9" s="35" t="s">
        <v>88</v>
      </c>
      <c r="H9" s="18"/>
      <c r="J9" s="4" t="str">
        <f>_xlfn.CONCAT(Sheet5!$F$7:$I$7,ROW(A2)-1,Sheet5!$K$7:$R$7,Sheet3!BD14,Sheet5!$T$7:$W$7)</f>
        <v>{
        "id":"dialog/dialog content/base table",
        "row" :  1,
        "value" : 
        [
            {"Length": 3.5 }
        ]
    },</v>
      </c>
      <c r="K9" s="22"/>
      <c r="L9" s="20"/>
      <c r="M9" s="18"/>
      <c r="N9" s="18"/>
      <c r="P9" s="18"/>
      <c r="Q9" s="19"/>
    </row>
    <row r="10" spans="2:33" x14ac:dyDescent="0.3">
      <c r="D10" s="9"/>
      <c r="F10" s="18"/>
      <c r="G10" s="35" t="s">
        <v>88</v>
      </c>
      <c r="H10" s="18"/>
      <c r="J10" s="4" t="str">
        <f>_xlfn.CONCAT(Sheet5!$F$7:$I$7,ROW(A3)-1,Sheet5!$K$7:$R$7,Sheet3!BD15,Sheet5!$T$7:$W$7)</f>
        <v>{
        "id":"dialog/dialog content/base table",
        "row" :  2,
        "value" : 
        [
            {"Length": 0.45 }
        ]
    },</v>
      </c>
      <c r="K10" s="22"/>
      <c r="L10" s="20"/>
      <c r="M10" s="18"/>
      <c r="N10" s="18"/>
      <c r="P10" s="18"/>
      <c r="Q10" s="19"/>
    </row>
    <row r="11" spans="2:33" x14ac:dyDescent="0.3">
      <c r="D11" s="9"/>
      <c r="F11" s="18"/>
      <c r="G11" s="35" t="s">
        <v>88</v>
      </c>
      <c r="H11" s="18"/>
      <c r="J11" s="4" t="str">
        <f>_xlfn.CONCAT(Sheet5!$F$7:$I$7,ROW(A4)-1,Sheet5!$K$7:$R$7,Sheet3!BD16,Sheet5!$T$7:$W$7)</f>
        <v>{
        "id":"dialog/dialog content/base table",
        "row" :  3,
        "value" : 
        [
            {"Length": 0.4 }
        ]
    },</v>
      </c>
      <c r="K11" s="22"/>
      <c r="L11" s="20"/>
      <c r="M11" s="18"/>
      <c r="N11" s="18"/>
      <c r="P11" s="18"/>
      <c r="Q11" s="19"/>
    </row>
    <row r="12" spans="2:33" x14ac:dyDescent="0.3">
      <c r="D12" s="9"/>
      <c r="F12" s="18"/>
      <c r="G12" s="35" t="s">
        <v>88</v>
      </c>
      <c r="H12" s="18"/>
      <c r="J12" s="4" t="str">
        <f>_xlfn.CONCAT(Sheet5!$F$7:$I$7,ROW(A5)-1,Sheet5!$K$7:$R$7,Sheet3!BD17,Sheet5!$T$7:$W$7)</f>
        <v>{
        "id":"dialog/dialog content/base table",
        "row" :  4,
        "value" : 
        [
            {"Length": 3.5 }
        ]
    },</v>
      </c>
      <c r="K12" s="22"/>
      <c r="L12" s="20"/>
      <c r="M12" s="18"/>
      <c r="N12" s="18"/>
      <c r="P12" s="18"/>
      <c r="Q12" s="19"/>
    </row>
    <row r="13" spans="2:33" x14ac:dyDescent="0.3">
      <c r="D13" s="9"/>
      <c r="F13" s="18"/>
      <c r="G13" s="35" t="s">
        <v>88</v>
      </c>
      <c r="H13" s="18"/>
      <c r="J13" s="4" t="str">
        <f>_xlfn.CONCAT(Sheet5!$F$7:$I$7,ROW(A6)-1,Sheet5!$K$7:$R$7,Sheet3!BD18,Sheet5!$T$7:$W$7)</f>
        <v>{
        "id":"dialog/dialog content/base table",
        "row" :  5,
        "value" : 
        [
            {"Length": 0.25 }
        ]
    },</v>
      </c>
      <c r="K13" s="22"/>
      <c r="L13" s="20"/>
      <c r="M13" s="18"/>
      <c r="N13" s="18"/>
      <c r="P13" s="18"/>
      <c r="Q13" s="19"/>
    </row>
    <row r="14" spans="2:33" ht="15.75" customHeight="1" x14ac:dyDescent="0.3">
      <c r="D14" s="9"/>
      <c r="F14" s="18"/>
      <c r="G14" s="35" t="s">
        <v>88</v>
      </c>
      <c r="H14" s="18"/>
      <c r="I14" s="9" t="str">
        <f>Sheet5!$M$17</f>
        <v>]</v>
      </c>
      <c r="J14" s="4" t="str">
        <f>_xlfn.CONCAT(Sheet5!$F$7:$I$7,ROW(A7)-1,Sheet5!$K$7:$R$7,Sheet3!BD19,Sheet5!$T$7:$W$7)</f>
        <v>{
        "id":"dialog/dialog content/base table",
        "row" :  6,
        "value" : 
        [
            {"Length": 0.25 }
        ]
    },</v>
      </c>
      <c r="L14" s="20"/>
      <c r="M14" s="18"/>
      <c r="N14" s="18"/>
      <c r="P14" s="18"/>
      <c r="Q14" s="19"/>
    </row>
    <row r="15" spans="2:33" x14ac:dyDescent="0.3">
      <c r="D15" s="9"/>
      <c r="F15" s="18"/>
      <c r="G15" s="35" t="s">
        <v>88</v>
      </c>
      <c r="H15" s="18"/>
      <c r="I15" s="22"/>
      <c r="J15" s="4"/>
      <c r="L15" s="20"/>
      <c r="M15" s="18"/>
      <c r="N15" s="18"/>
      <c r="P15" s="19"/>
    </row>
    <row r="16" spans="2:33" ht="16.5" customHeight="1" x14ac:dyDescent="0.3">
      <c r="B16" s="9" t="str">
        <f>Sheet3!AT6</f>
        <v>https://api-beta.midasit.com/cim/curvelibrary/RebarTransProperties?key=21&amp;apply=true</v>
      </c>
      <c r="C16" s="9" t="str">
        <f t="array" ref="C16:C37">TRANSPOSE(J31:AE31)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0.07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},]</v>
      </c>
      <c r="D16" s="4"/>
      <c r="E16" s="22"/>
      <c r="F16" s="18"/>
      <c r="G16" s="35" t="s">
        <v>88</v>
      </c>
      <c r="H16" s="18"/>
      <c r="I16" s="18" t="str">
        <f>Sheet5!$E$8</f>
        <v xml:space="preserve">[
    </v>
      </c>
      <c r="J16" s="18" t="str">
        <f>IF(Sheet3!K3="","",_xlfn.CONCAT(Sheet5!$F8:$I8,Sheet3!K3,Sheet5!$K8:$L8))</f>
        <v>{
        "id": "property/diameter",
        "value" :  7 
    },</v>
      </c>
      <c r="K16" s="18" t="str">
        <f>IF(Sheet3!L3="","",_xlfn.CONCAT(Sheet5!$F8:$I8,Sheet3!L3,Sheet5!$K8:$L8))</f>
        <v>{
        "id": "property/diameter",
        "value" :  7 
    },</v>
      </c>
      <c r="L16" s="18" t="str">
        <f>IF(Sheet3!M3="","",_xlfn.CONCAT(Sheet5!$F8:$I8,Sheet3!M3,Sheet5!$K8:$L8))</f>
        <v>{
        "id": "property/diameter",
        "value" :  7 
    },</v>
      </c>
      <c r="M16" s="18" t="str">
        <f>IF(Sheet3!N3="","",_xlfn.CONCAT(Sheet5!$F8:$I8,Sheet3!N3,Sheet5!$K8:$L8))</f>
        <v>{
        "id": "property/diameter",
        "value" :  6 
    },</v>
      </c>
      <c r="N16" s="18" t="str">
        <f>IF(Sheet3!O3="","",_xlfn.CONCAT(Sheet5!$F8:$I8,Sheet3!O3,Sheet5!$K8:$L8))</f>
        <v>{
        "id": "property/diameter",
        "value" :  7 
    },</v>
      </c>
      <c r="O16" s="18" t="str">
        <f>IF(Sheet3!P3="","",_xlfn.CONCAT(Sheet5!$F8:$I8,Sheet3!P3,Sheet5!$K8:$L8))</f>
        <v>{
        "id": "property/diameter",
        "value" :  7 
    },</v>
      </c>
      <c r="P16" s="18" t="str">
        <f>IF(Sheet3!Q3="","",_xlfn.CONCAT(Sheet5!$F8:$I8,Sheet3!Q3,Sheet5!$K8:$L8))</f>
        <v>{
        "id": "property/diameter",
        "value" :  7 
    },</v>
      </c>
      <c r="Q16" s="18" t="str">
        <f>IF(Sheet3!R3="","",_xlfn.CONCAT(Sheet5!$F8:$I8,Sheet3!R3,Sheet5!$K8:$L8))</f>
        <v>{
        "id": "property/diameter",
        "value" :  7 
    },</v>
      </c>
      <c r="R16" s="18" t="str">
        <f>IF(Sheet3!S3="","",_xlfn.CONCAT(Sheet5!$F8:$I8,Sheet3!S3,Sheet5!$K8:$L8))</f>
        <v>{
        "id": "property/diameter",
        "value" :  7 
    },</v>
      </c>
      <c r="S16" s="18" t="str">
        <f>IF(Sheet3!T3="","",_xlfn.CONCAT(Sheet5!$F8:$I8,Sheet3!T3,Sheet5!$K8:$L8))</f>
        <v>{
        "id": "property/diameter",
        "value" :  7 
    },</v>
      </c>
      <c r="T16" s="18" t="str">
        <f>IF(Sheet3!U3="","",_xlfn.CONCAT(Sheet5!$F8:$I8,Sheet3!U3,Sheet5!$K8:$L8))</f>
        <v>{
        "id": "property/diameter",
        "value" :  8 
    },</v>
      </c>
      <c r="U16" s="18" t="str">
        <f>IF(Sheet3!V3="","",_xlfn.CONCAT(Sheet5!$F8:$I8,Sheet3!V3,Sheet5!$K8:$L8))</f>
        <v>{
        "id": "property/diameter",
        "value" :  8 
    },</v>
      </c>
      <c r="V16" s="18" t="str">
        <f>IF(Sheet3!W3="","",_xlfn.CONCAT(Sheet5!$F8:$I8,Sheet3!W3,Sheet5!$K8:$L8))</f>
        <v>{
        "id": "property/diameter",
        "value" :  5 
    },</v>
      </c>
      <c r="W16" s="18" t="str">
        <f>IF(Sheet3!X3="","",_xlfn.CONCAT(Sheet5!$F8:$I8,Sheet3!X3,Sheet5!$K8:$L8))</f>
        <v>{
        "id": "property/diameter",
        "value" :  5 
    },</v>
      </c>
      <c r="X16" s="18" t="str">
        <f>IF(Sheet3!Y3="","",_xlfn.CONCAT(Sheet5!$F8:$I8,Sheet3!Y3,Sheet5!$K8:$L8))</f>
        <v>{
        "id": "property/diameter",
        "value" :  6 
    },</v>
      </c>
      <c r="Y16" s="18" t="str">
        <f>IF(Sheet3!Z3="","",_xlfn.CONCAT(Sheet5!$F8:$I8,Sheet3!Z3,Sheet5!$K8:$L8))</f>
        <v>{
        "id": "property/diameter",
        "value" :  6 
    },</v>
      </c>
      <c r="Z16" s="18" t="str">
        <f>IF(Sheet3!AA3="","",_xlfn.CONCAT(Sheet5!$F8:$I8,Sheet3!AA3,Sheet5!$K8:$L8))</f>
        <v>{
        "id": "property/diameter",
        "value" :  5 
    },</v>
      </c>
      <c r="AA16" s="18" t="str">
        <f>IF(Sheet3!AB3="","",_xlfn.CONCAT(Sheet5!$F8:$I8,Sheet3!AB3,Sheet5!$K8:$L8))</f>
        <v>{
        "id": "property/diameter",
        "value" :  5 
    },</v>
      </c>
      <c r="AB16" s="18" t="str">
        <f>IF(Sheet3!AC3="","",_xlfn.CONCAT(Sheet5!$F8:$I8,Sheet3!AC3,Sheet5!$K8:$L8))</f>
        <v>{
        "id": "property/diameter",
        "value" :  7 
    },</v>
      </c>
      <c r="AC16" s="18" t="str">
        <f>IF(Sheet3!AD3="","",_xlfn.CONCAT(Sheet5!$F8:$I8,Sheet3!AD3,Sheet5!$K8:$L8))</f>
        <v>{
        "id": "property/diameter",
        "value" :  7 
    },</v>
      </c>
      <c r="AD16" s="18" t="str">
        <f>IF(Sheet3!AE3="","",_xlfn.CONCAT(Sheet5!$F8:$I8,Sheet3!AE3,Sheet5!$K8:$L8))</f>
        <v>{
        "id": "property/diameter",
        "value" :  7 
    },</v>
      </c>
      <c r="AE16" s="18" t="str">
        <f>IF(Sheet3!AF3="","",_xlfn.CONCAT(Sheet5!$F8:$I8,Sheet3!AF3,Sheet5!$K8:$L8))</f>
        <v>{
        "id": "property/diameter",
        "value" :  7 
    },</v>
      </c>
    </row>
    <row r="17" spans="2:31" ht="16.5" customHeight="1" x14ac:dyDescent="0.3">
      <c r="B17" s="9" t="str">
        <f>Sheet3!AT7</f>
        <v>https://api-beta.midasit.com/cim/curvelibrary/RebarTransProperties?key=3&amp;apply=true</v>
      </c>
      <c r="C17" s="9" t="str"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0.32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},]</v>
      </c>
      <c r="D17" s="4"/>
      <c r="E17" s="22"/>
      <c r="F17" s="18"/>
      <c r="G17" s="35" t="s">
        <v>88</v>
      </c>
      <c r="H17" s="18"/>
      <c r="I17" s="18"/>
      <c r="J17" s="18" t="str">
        <f>IF(Sheet3!K4="","",_xlfn.CONCAT(Sheet5!$F9:$I9,Sheet3!K4,Sheet5!$K9:$L9))</f>
        <v>{
        "id": "property/bending radius",
        "value" :  0.2 
    },</v>
      </c>
      <c r="K17" s="18" t="str">
        <f>IF(Sheet3!L4="","",_xlfn.CONCAT(Sheet5!$F9:$I9,Sheet3!L4,Sheet5!$K9:$L9))</f>
        <v>{
        "id": "property/bending radius",
        "value" :  0.2 
    },</v>
      </c>
      <c r="L17" s="18" t="str">
        <f>IF(Sheet3!M4="","",_xlfn.CONCAT(Sheet5!$F9:$I9,Sheet3!M4,Sheet5!$K9:$L9))</f>
        <v/>
      </c>
      <c r="M17" s="18" t="str">
        <f>IF(Sheet3!N4="","",_xlfn.CONCAT(Sheet5!$F9:$I9,Sheet3!N4,Sheet5!$K9:$L9))</f>
        <v/>
      </c>
      <c r="N17" s="18" t="str">
        <f>IF(Sheet3!O4="","",_xlfn.CONCAT(Sheet5!$F9:$I9,Sheet3!O4,Sheet5!$K9:$L9))</f>
        <v>{
        "id": "property/bending radius",
        "value" :  0.2 
    },</v>
      </c>
      <c r="O17" s="18" t="str">
        <f>IF(Sheet3!P4="","",_xlfn.CONCAT(Sheet5!$F9:$I9,Sheet3!P4,Sheet5!$K9:$L9))</f>
        <v>{
        "id": "property/bending radius",
        "value" :  0.2 
    },</v>
      </c>
      <c r="P17" s="18" t="str">
        <f>IF(Sheet3!Q4="","",_xlfn.CONCAT(Sheet5!$F9:$I9,Sheet3!Q4,Sheet5!$K9:$L9))</f>
        <v/>
      </c>
      <c r="Q17" s="18" t="str">
        <f>IF(Sheet3!R4="","",_xlfn.CONCAT(Sheet5!$F9:$I9,Sheet3!R4,Sheet5!$K9:$L9))</f>
        <v/>
      </c>
      <c r="R17" s="18" t="str">
        <f>IF(Sheet3!S4="","",_xlfn.CONCAT(Sheet5!$F9:$I9,Sheet3!S4,Sheet5!$K9:$L9))</f>
        <v/>
      </c>
      <c r="S17" s="18" t="str">
        <f>IF(Sheet3!T4="","",_xlfn.CONCAT(Sheet5!$F9:$I9,Sheet3!T4,Sheet5!$K9:$L9))</f>
        <v/>
      </c>
      <c r="T17" s="18" t="str">
        <f>IF(Sheet3!U4="","",_xlfn.CONCAT(Sheet5!$F9:$I9,Sheet3!U4,Sheet5!$K9:$L9))</f>
        <v/>
      </c>
      <c r="U17" s="18" t="str">
        <f>IF(Sheet3!V4="","",_xlfn.CONCAT(Sheet5!$F9:$I9,Sheet3!V4,Sheet5!$K9:$L9))</f>
        <v/>
      </c>
      <c r="V17" s="18" t="str">
        <f>IF(Sheet3!W4="","",_xlfn.CONCAT(Sheet5!$F9:$I9,Sheet3!W4,Sheet5!$K9:$L9))</f>
        <v/>
      </c>
      <c r="W17" s="18" t="str">
        <f>IF(Sheet3!X4="","",_xlfn.CONCAT(Sheet5!$F9:$I9,Sheet3!X4,Sheet5!$K9:$L9))</f>
        <v/>
      </c>
      <c r="X17" s="18" t="str">
        <f>IF(Sheet3!Y4="","",_xlfn.CONCAT(Sheet5!$F9:$I9,Sheet3!Y4,Sheet5!$K9:$L9))</f>
        <v/>
      </c>
      <c r="Y17" s="18" t="str">
        <f>IF(Sheet3!Z4="","",_xlfn.CONCAT(Sheet5!$F9:$I9,Sheet3!Z4,Sheet5!$K9:$L9))</f>
        <v/>
      </c>
      <c r="Z17" s="18" t="str">
        <f>IF(Sheet3!AA4="","",_xlfn.CONCAT(Sheet5!$F9:$I9,Sheet3!AA4,Sheet5!$K9:$L9))</f>
        <v/>
      </c>
      <c r="AA17" s="18" t="str">
        <f>IF(Sheet3!AB4="","",_xlfn.CONCAT(Sheet5!$F9:$I9,Sheet3!AB4,Sheet5!$K9:$L9))</f>
        <v/>
      </c>
      <c r="AB17" s="18" t="str">
        <f>IF(Sheet3!AC4="","",_xlfn.CONCAT(Sheet5!$F9:$I9,Sheet3!AC4,Sheet5!$K9:$L9))</f>
        <v/>
      </c>
      <c r="AC17" s="18" t="str">
        <f>IF(Sheet3!AD4="","",_xlfn.CONCAT(Sheet5!$F9:$I9,Sheet3!AD4,Sheet5!$K9:$L9))</f>
        <v/>
      </c>
      <c r="AD17" s="18" t="str">
        <f>IF(Sheet3!AE4="","",_xlfn.CONCAT(Sheet5!$F9:$I9,Sheet3!AE4,Sheet5!$K9:$L9))</f>
        <v/>
      </c>
      <c r="AE17" s="18" t="str">
        <f>IF(Sheet3!AF4="","",_xlfn.CONCAT(Sheet5!$F9:$I9,Sheet3!AF4,Sheet5!$K9:$L9))</f>
        <v/>
      </c>
    </row>
    <row r="18" spans="2:31" ht="16.5" customHeight="1" x14ac:dyDescent="0.3">
      <c r="B18" s="9" t="str">
        <f>Sheet3!AT8</f>
        <v>https://api-beta.midasit.com/cim/curvelibrary/RebarTransProperties?key=4&amp;apply=true</v>
      </c>
      <c r="C18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D18" s="22"/>
      <c r="E18" s="22"/>
      <c r="F18" s="18"/>
      <c r="G18" s="35" t="s">
        <v>88</v>
      </c>
      <c r="H18" s="18"/>
      <c r="I18" s="18"/>
      <c r="J18" s="18" t="str">
        <f>IF(Sheet3!K5="","",_xlfn.CONCAT(Sheet5!$F10:$I10,Sheet3!K5,Sheet5!$K10:$L10))</f>
        <v>{
        "id": "spacing/pattern spacing",
        "value" : [0.5]
    },</v>
      </c>
      <c r="K18" s="18" t="str">
        <f>IF(Sheet3!L5="","",_xlfn.CONCAT(Sheet5!$F10:$I10,Sheet3!L5,Sheet5!$K10:$L10))</f>
        <v>{
        "id": "spacing/pattern spacing",
        "value" : [0.5]
    },</v>
      </c>
      <c r="L18" s="18" t="str">
        <f>IF(Sheet3!M5="","",_xlfn.CONCAT(Sheet5!$F10:$I10,Sheet3!M5,Sheet5!$K10:$L10))</f>
        <v>{
        "id": "spacing/pattern spacing",
        "value" : [0.25]
    },</v>
      </c>
      <c r="M18" s="18" t="str">
        <f>IF(Sheet3!N5="","",_xlfn.CONCAT(Sheet5!$F10:$I10,Sheet3!N5,Sheet5!$K10:$L10))</f>
        <v>{
        "id": "spacing/pattern spacing",
        "value" : [0.25]
    },</v>
      </c>
      <c r="N18" s="18" t="str">
        <f>IF(Sheet3!O5="","",_xlfn.CONCAT(Sheet5!$F10:$I10,Sheet3!O5,Sheet5!$K10:$L10))</f>
        <v>{
        "id": "spacing/pattern spacing",
        "value" : [0.5]
    },</v>
      </c>
      <c r="O18" s="18" t="str">
        <f>IF(Sheet3!P5="","",_xlfn.CONCAT(Sheet5!$F10:$I10,Sheet3!P5,Sheet5!$K10:$L10))</f>
        <v>{
        "id": "spacing/pattern spacing",
        "value" : [0.5]
    },</v>
      </c>
      <c r="P18" s="18" t="str">
        <f>IF(Sheet3!Q5="","",_xlfn.CONCAT(Sheet5!$F10:$I10,Sheet3!Q5,Sheet5!$K10:$L10))</f>
        <v>{
        "id": "spacing/pattern spacing",
        "value" : [0.25]
    },</v>
      </c>
      <c r="Q18" s="18" t="str">
        <f>IF(Sheet3!R5="","",_xlfn.CONCAT(Sheet5!$F10:$I10,Sheet3!R5,Sheet5!$K10:$L10))</f>
        <v>{
        "id": "spacing/pattern spacing",
        "value" : [0.25]
    },</v>
      </c>
      <c r="R18" s="18" t="str">
        <f>IF(Sheet3!S5="","",_xlfn.CONCAT(Sheet5!$F10:$I10,Sheet3!S5,Sheet5!$K10:$L10))</f>
        <v>{
        "id": "spacing/pattern spacing",
        "value" : [0.25]
    },</v>
      </c>
      <c r="S18" s="18" t="str">
        <f>IF(Sheet3!T5="","",_xlfn.CONCAT(Sheet5!$F10:$I10,Sheet3!T5,Sheet5!$K10:$L10))</f>
        <v>{
        "id": "spacing/pattern spacing",
        "value" : [0.25]
    },</v>
      </c>
      <c r="T18" s="18" t="str">
        <f>IF(Sheet3!U5="","",_xlfn.CONCAT(Sheet5!$F10:$I10,Sheet3!U5,Sheet5!$K10:$L10))</f>
        <v>{
        "id": "spacing/pattern spacing",
        "value" : [0.25]
    },</v>
      </c>
      <c r="U18" s="18" t="str">
        <f>IF(Sheet3!V5="","",_xlfn.CONCAT(Sheet5!$F10:$I10,Sheet3!V5,Sheet5!$K10:$L10))</f>
        <v>{
        "id": "spacing/pattern spacing",
        "value" : [0.25]
    },</v>
      </c>
      <c r="V18" s="18" t="str">
        <f>IF(Sheet3!W5="","",_xlfn.CONCAT(Sheet5!$F10:$I10,Sheet3!W5,Sheet5!$K10:$L10))</f>
        <v>{
        "id": "spacing/pattern spacing",
        "value" : [0.25]
    },</v>
      </c>
      <c r="W18" s="18" t="str">
        <f>IF(Sheet3!X5="","",_xlfn.CONCAT(Sheet5!$F10:$I10,Sheet3!X5,Sheet5!$K10:$L10))</f>
        <v>{
        "id": "spacing/pattern spacing",
        "value" : [0.25]
    },</v>
      </c>
      <c r="X18" s="18" t="str">
        <f>IF(Sheet3!Y5="","",_xlfn.CONCAT(Sheet5!$F10:$I10,Sheet3!Y5,Sheet5!$K10:$L10))</f>
        <v>{
        "id": "spacing/pattern spacing",
        "value" : [0.25]
    },</v>
      </c>
      <c r="Y18" s="18" t="str">
        <f>IF(Sheet3!Z5="","",_xlfn.CONCAT(Sheet5!$F10:$I10,Sheet3!Z5,Sheet5!$K10:$L10))</f>
        <v>{
        "id": "spacing/pattern spacing",
        "value" : [0.25]
    },</v>
      </c>
      <c r="Z18" s="18" t="str">
        <f>IF(Sheet3!AA5="","",_xlfn.CONCAT(Sheet5!$F10:$I10,Sheet3!AA5,Sheet5!$K10:$L10))</f>
        <v>{
        "id": "spacing/pattern spacing",
        "value" : [0.25]
    },</v>
      </c>
      <c r="AA18" s="18" t="str">
        <f>IF(Sheet3!AB5="","",_xlfn.CONCAT(Sheet5!$F10:$I10,Sheet3!AB5,Sheet5!$K10:$L10))</f>
        <v>{
        "id": "spacing/pattern spacing",
        "value" : [0.25]
    },</v>
      </c>
      <c r="AB18" s="18" t="str">
        <f>IF(Sheet3!AC5="","",_xlfn.CONCAT(Sheet5!$F10:$I10,Sheet3!AC5,Sheet5!$K10:$L10))</f>
        <v>{
        "id": "spacing/pattern spacing",
        "value" : [0.25]
    },</v>
      </c>
      <c r="AC18" s="18" t="str">
        <f>IF(Sheet3!AD5="","",_xlfn.CONCAT(Sheet5!$F10:$I10,Sheet3!AD5,Sheet5!$K10:$L10))</f>
        <v>{
        "id": "spacing/pattern spacing",
        "value" : [0.25]
    },</v>
      </c>
      <c r="AD18" s="18" t="str">
        <f>IF(Sheet3!AE5="","",_xlfn.CONCAT(Sheet5!$F10:$I10,Sheet3!AE5,Sheet5!$K10:$L10))</f>
        <v>{
        "id": "spacing/pattern spacing",
        "value" : [0.25]
    },</v>
      </c>
      <c r="AE18" s="18" t="str">
        <f>IF(Sheet3!AF5="","",_xlfn.CONCAT(Sheet5!$F10:$I10,Sheet3!AF5,Sheet5!$K10:$L10))</f>
        <v>{
        "id": "spacing/pattern spacing",
        "value" : [0.25]
    },</v>
      </c>
    </row>
    <row r="19" spans="2:31" ht="16.5" customHeight="1" x14ac:dyDescent="0.3">
      <c r="B19" s="9" t="str">
        <f>Sheet3!AT9</f>
        <v>https://api-beta.midasit.com/cim/curvelibrary/RebarTransProperties?key=5&amp;apply=true</v>
      </c>
      <c r="C19" s="9" t="str">
        <v>[
    {
        "id": "property/diameter",
        "value" :  6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D19" s="22"/>
      <c r="E19" s="22"/>
      <c r="F19" s="18"/>
      <c r="G19" s="35" t="s">
        <v>88</v>
      </c>
      <c r="H19" s="18"/>
      <c r="I19" s="18"/>
      <c r="J19" s="18" t="str">
        <f>IF(Sheet3!K6="","",_xlfn.CONCAT(Sheet5!$F11:$I11,Sheet3!K6,Sheet5!$K11:$L11))</f>
        <v>{
        "id": "cover thickness/on plane",
        "value" : [0.07,0.07,0.07,]
    },</v>
      </c>
      <c r="K19" s="18" t="str">
        <f>IF(Sheet3!L6="","",_xlfn.CONCAT(Sheet5!$F11:$I11,Sheet3!L6,Sheet5!$K11:$L11))</f>
        <v>{
        "id": "cover thickness/on plane",
        "value" : [0.07,0.07,0.07,]
    },</v>
      </c>
      <c r="L19" s="18" t="str">
        <f>IF(Sheet3!M6="","",_xlfn.CONCAT(Sheet5!$F11:$I11,Sheet3!M6,Sheet5!$K11:$L11))</f>
        <v>{
        "id": "cover thickness/on plane",
        "value" : [0.07,0.07,0.07,]
    },</v>
      </c>
      <c r="M19" s="18" t="str">
        <f>IF(Sheet3!N6="","",_xlfn.CONCAT(Sheet5!$F11:$I11,Sheet3!N6,Sheet5!$K11:$L11))</f>
        <v>{
        "id": "cover thickness/on plane",
        "value" : [0.07,0.07,0.07,]
    },</v>
      </c>
      <c r="N19" s="18" t="str">
        <f>IF(Sheet3!O6="","",_xlfn.CONCAT(Sheet5!$F11:$I11,Sheet3!O6,Sheet5!$K11:$L11))</f>
        <v>{
        "id": "cover thickness/on plane",
        "value" : [0.07,0.07,0.07,]
    },</v>
      </c>
      <c r="O19" s="18" t="str">
        <f>IF(Sheet3!P6="","",_xlfn.CONCAT(Sheet5!$F11:$I11,Sheet3!P6,Sheet5!$K11:$L11))</f>
        <v>{
        "id": "cover thickness/on plane",
        "value" : [0.07,0.07,0.07,]
    },</v>
      </c>
      <c r="P19" s="18" t="str">
        <f>IF(Sheet3!Q6="","",_xlfn.CONCAT(Sheet5!$F11:$I11,Sheet3!Q6,Sheet5!$K11:$L11))</f>
        <v>{
        "id": "cover thickness/on plane",
        "value" : [0.07,0.07,0.07,]
    },</v>
      </c>
      <c r="Q19" s="18" t="str">
        <f>IF(Sheet3!R6="","",_xlfn.CONCAT(Sheet5!$F11:$I11,Sheet3!R6,Sheet5!$K11:$L11))</f>
        <v>{
        "id": "cover thickness/on plane",
        "value" : [0.07,0.07,0.07,]
    },</v>
      </c>
      <c r="R19" s="18" t="str">
        <f>IF(Sheet3!S6="","",_xlfn.CONCAT(Sheet5!$F11:$I11,Sheet3!S6,Sheet5!$K11:$L11))</f>
        <v>{
        "id": "cover thickness/on plane",
        "value" : [0.07,0.29698484809835,0.07,]
    },</v>
      </c>
      <c r="S19" s="18" t="str">
        <f>IF(Sheet3!T6="","",_xlfn.CONCAT(Sheet5!$F11:$I11,Sheet3!T6,Sheet5!$K11:$L11))</f>
        <v>{
        "id": "cover thickness/on plane",
        "value" : [0.07,0.29698484809835,0.07,]
    },</v>
      </c>
      <c r="T19" s="18" t="str">
        <f>IF(Sheet3!U6="","",_xlfn.CONCAT(Sheet5!$F11:$I11,Sheet3!U6,Sheet5!$K11:$L11))</f>
        <v>{
        "id": "cover thickness/on plane",
        "value" : [0.07,0.240416305603426,0.07,]
    },</v>
      </c>
      <c r="U19" s="18" t="str">
        <f>IF(Sheet3!V6="","",_xlfn.CONCAT(Sheet5!$F11:$I11,Sheet3!V6,Sheet5!$K11:$L11))</f>
        <v>{
        "id": "cover thickness/on plane",
        "value" : [0.07,0.240416305603426,0.07,]
    },</v>
      </c>
      <c r="V19" s="18" t="str">
        <f>IF(Sheet3!W6="","",_xlfn.CONCAT(Sheet5!$F11:$I11,Sheet3!W6,Sheet5!$K11:$L11))</f>
        <v>{
        "id": "cover thickness/on plane",
        "value" : [0.07,0.240416305603426,0.07,]
    },</v>
      </c>
      <c r="W19" s="18" t="str">
        <f>IF(Sheet3!X6="","",_xlfn.CONCAT(Sheet5!$F11:$I11,Sheet3!X6,Sheet5!$K11:$L11))</f>
        <v>{
        "id": "cover thickness/on plane",
        "value" : [0.07,0.240416305603426,0.07,]
    },</v>
      </c>
      <c r="X19" s="18" t="str">
        <f>IF(Sheet3!Y6="","",_xlfn.CONCAT(Sheet5!$F11:$I11,Sheet3!Y6,Sheet5!$K11:$L11))</f>
        <v>{
        "id": "cover thickness/on plane",
        "value" : [0.07,]
    },</v>
      </c>
      <c r="Y19" s="18" t="str">
        <f>IF(Sheet3!Z6="","",_xlfn.CONCAT(Sheet5!$F11:$I11,Sheet3!Z6,Sheet5!$K11:$L11))</f>
        <v>{
        "id": "cover thickness/on plane",
        "value" : [0.07,]
    },</v>
      </c>
      <c r="Z19" s="18" t="str">
        <f>IF(Sheet3!AA6="","",_xlfn.CONCAT(Sheet5!$F11:$I11,Sheet3!AA6,Sheet5!$K11:$L11))</f>
        <v>{
        "id": "cover thickness/on plane",
        "value" : [0.07,0.240416305603426,0.07,]
    },</v>
      </c>
      <c r="AA19" s="18" t="str">
        <f>IF(Sheet3!AB6="","",_xlfn.CONCAT(Sheet5!$F11:$I11,Sheet3!AB6,Sheet5!$K11:$L11))</f>
        <v>{
        "id": "cover thickness/on plane",
        "value" : [0.07,0.240416305603426,0.07,]
    },</v>
      </c>
      <c r="AB19" s="18" t="str">
        <f>IF(Sheet3!AC6="","",_xlfn.CONCAT(Sheet5!$F11:$I11,Sheet3!AC6,Sheet5!$K11:$L11))</f>
        <v>{
        "id": "cover thickness/on plane",
        "value" : [0.07,0.07,0.07,]
    },</v>
      </c>
      <c r="AC19" s="18" t="str">
        <f>IF(Sheet3!AD6="","",_xlfn.CONCAT(Sheet5!$F11:$I11,Sheet3!AD6,Sheet5!$K11:$L11))</f>
        <v>{
        "id": "cover thickness/on plane",
        "value" : [0.07,0.07,0.07,]
    },</v>
      </c>
      <c r="AD19" s="18" t="str">
        <f>IF(Sheet3!AE6="","",_xlfn.CONCAT(Sheet5!$F11:$I11,Sheet3!AE6,Sheet5!$K11:$L11))</f>
        <v>{
        "id": "cover thickness/on plane",
        "value" : [0.07,0.07,0.07,]
    },</v>
      </c>
      <c r="AE19" s="18" t="str">
        <f>IF(Sheet3!AF6="","",_xlfn.CONCAT(Sheet5!$F11:$I11,Sheet3!AF6,Sheet5!$K11:$L11))</f>
        <v>{
        "id": "cover thickness/on plane",
        "value" : [0.07,0.07,0.07,]
    },</v>
      </c>
    </row>
    <row r="20" spans="2:31" ht="16.5" customHeight="1" x14ac:dyDescent="0.3">
      <c r="B20" s="9" t="str">
        <f>Sheet3!AT10</f>
        <v>https://api-beta.midasit.com/cim/curvelibrary/RebarTransProperties?key=25&amp;apply=true</v>
      </c>
      <c r="C20" s="9" t="str"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0.0891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},]</v>
      </c>
      <c r="D20" s="22"/>
      <c r="E20" s="22"/>
      <c r="F20" s="18"/>
      <c r="G20" s="35" t="s">
        <v>88</v>
      </c>
      <c r="H20" s="18"/>
      <c r="I20" s="18"/>
      <c r="J20" s="18" t="str">
        <f>IF(Sheet3!K7="","",_xlfn.CONCAT(Sheet5!$F12:$I12,Sheet3!K7,Sheet5!$K12:$L12))</f>
        <v>{
        "id": "cover thickness/from start plane",
        "value" :  0.07 
    },</v>
      </c>
      <c r="K20" s="18" t="str">
        <f>IF(Sheet3!L7="","",_xlfn.CONCAT(Sheet5!$F12:$I12,Sheet3!L7,Sheet5!$K12:$L12))</f>
        <v>{
        "id": "cover thickness/from start plane",
        "value" :  0.32 
    },</v>
      </c>
      <c r="L20" s="18" t="str">
        <f>IF(Sheet3!M7="","",_xlfn.CONCAT(Sheet5!$F12:$I12,Sheet3!M7,Sheet5!$K12:$L12))</f>
        <v>{
        "id": "cover thickness/from start plane",
        "value" :  0.07 
    },</v>
      </c>
      <c r="M20" s="18" t="str">
        <f>IF(Sheet3!N7="","",_xlfn.CONCAT(Sheet5!$F12:$I12,Sheet3!N7,Sheet5!$K12:$L12))</f>
        <v>{
        "id": "cover thickness/from start plane",
        "value" :  0.07 
    },</v>
      </c>
      <c r="N20" s="18" t="str">
        <f>IF(Sheet3!O7="","",_xlfn.CONCAT(Sheet5!$F12:$I12,Sheet3!O7,Sheet5!$K12:$L12))</f>
        <v>{
        "id": "cover thickness/from start plane",
        "value" :  0.0891 
    },</v>
      </c>
      <c r="O20" s="18" t="str">
        <f>IF(Sheet3!P7="","",_xlfn.CONCAT(Sheet5!$F12:$I12,Sheet3!P7,Sheet5!$K12:$L12))</f>
        <v>{
        "id": "cover thickness/from start plane",
        "value" :  0.3391 
    },</v>
      </c>
      <c r="P20" s="18" t="str">
        <f>IF(Sheet3!Q7="","",_xlfn.CONCAT(Sheet5!$F12:$I12,Sheet3!Q7,Sheet5!$K12:$L12))</f>
        <v>{
        "id": "cover thickness/from start plane",
        "value" :  0.07 
    },</v>
      </c>
      <c r="Q20" s="18" t="str">
        <f>IF(Sheet3!R7="","",_xlfn.CONCAT(Sheet5!$F12:$I12,Sheet3!R7,Sheet5!$K12:$L12))</f>
        <v>{
        "id": "cover thickness/from start plane",
        "value" :  0.07 
    },</v>
      </c>
      <c r="R20" s="18" t="str">
        <f>IF(Sheet3!S7="","",_xlfn.CONCAT(Sheet5!$F12:$I12,Sheet3!S7,Sheet5!$K12:$L12))</f>
        <v>{
        "id": "cover thickness/from start plane",
        "value" :  0.07 
    },</v>
      </c>
      <c r="S20" s="18" t="str">
        <f>IF(Sheet3!T7="","",_xlfn.CONCAT(Sheet5!$F12:$I12,Sheet3!T7,Sheet5!$K12:$L12))</f>
        <v>{
        "id": "cover thickness/from start plane",
        "value" :  0.07 
    },</v>
      </c>
      <c r="T20" s="18" t="str">
        <f>IF(Sheet3!U7="","",_xlfn.CONCAT(Sheet5!$F12:$I12,Sheet3!U7,Sheet5!$K12:$L12))</f>
        <v>{
        "id": "cover thickness/from start plane",
        "value" :  0.07 
    },</v>
      </c>
      <c r="U20" s="18" t="str">
        <f>IF(Sheet3!V7="","",_xlfn.CONCAT(Sheet5!$F12:$I12,Sheet3!V7,Sheet5!$K12:$L12))</f>
        <v>{
        "id": "cover thickness/from start plane",
        "value" :  0.07 
    },</v>
      </c>
      <c r="V20" s="18" t="str">
        <f>IF(Sheet3!W7="","",_xlfn.CONCAT(Sheet5!$F12:$I12,Sheet3!W7,Sheet5!$K12:$L12))</f>
        <v>{
        "id": "cover thickness/from start plane",
        "value" :  0.195 
    },</v>
      </c>
      <c r="W20" s="18" t="str">
        <f>IF(Sheet3!X7="","",_xlfn.CONCAT(Sheet5!$F12:$I12,Sheet3!X7,Sheet5!$K12:$L12))</f>
        <v>{
        "id": "cover thickness/from start plane",
        "value" :  0.195 
    },</v>
      </c>
      <c r="X20" s="18" t="str">
        <f>IF(Sheet3!Y7="","",_xlfn.CONCAT(Sheet5!$F12:$I12,Sheet3!Y7,Sheet5!$K12:$L12))</f>
        <v>{
        "id": "cover thickness/from start plane",
        "value" :  0.195 
    },</v>
      </c>
      <c r="Y20" s="18" t="str">
        <f>IF(Sheet3!Z7="","",_xlfn.CONCAT(Sheet5!$F12:$I12,Sheet3!Z7,Sheet5!$K12:$L12))</f>
        <v>{
        "id": "cover thickness/from start plane",
        "value" :  0.195 
    },</v>
      </c>
      <c r="Z20" s="18" t="str">
        <f>IF(Sheet3!AA7="","",_xlfn.CONCAT(Sheet5!$F12:$I12,Sheet3!AA7,Sheet5!$K12:$L12))</f>
        <v>{
        "id": "cover thickness/from start plane",
        "value" :  0.195 
    },</v>
      </c>
      <c r="AA20" s="18" t="str">
        <f>IF(Sheet3!AB7="","",_xlfn.CONCAT(Sheet5!$F12:$I12,Sheet3!AB7,Sheet5!$K12:$L12))</f>
        <v>{
        "id": "cover thickness/from start plane",
        "value" :  0.195 
    },</v>
      </c>
      <c r="AB20" s="18" t="str">
        <f>IF(Sheet3!AC7="","",_xlfn.CONCAT(Sheet5!$F12:$I12,Sheet3!AC7,Sheet5!$K12:$L12))</f>
        <v>{
        "id": "cover thickness/from start plane",
        "value" :  0.07 
    },</v>
      </c>
      <c r="AC20" s="18" t="str">
        <f>IF(Sheet3!AD7="","",_xlfn.CONCAT(Sheet5!$F12:$I12,Sheet3!AD7,Sheet5!$K12:$L12))</f>
        <v>{
        "id": "cover thickness/from start plane",
        "value" :  0.07 
    },</v>
      </c>
      <c r="AD20" s="18" t="str">
        <f>IF(Sheet3!AE7="","",_xlfn.CONCAT(Sheet5!$F12:$I12,Sheet3!AE7,Sheet5!$K12:$L12))</f>
        <v>{
        "id": "cover thickness/from start plane",
        "value" :  0.07 
    },</v>
      </c>
      <c r="AE20" s="18" t="str">
        <f>IF(Sheet3!AF7="","",_xlfn.CONCAT(Sheet5!$F12:$I12,Sheet3!AF7,Sheet5!$K12:$L12))</f>
        <v>{
        "id": "cover thickness/from start plane",
        "value" :  0.07 
    },</v>
      </c>
    </row>
    <row r="21" spans="2:31" ht="16.5" customHeight="1" x14ac:dyDescent="0.3">
      <c r="B21" s="9" t="str">
        <f>Sheet3!AT11</f>
        <v>https://api-beta.midasit.com/cim/curvelibrary/RebarTransProperties?key=28&amp;apply=true</v>
      </c>
      <c r="C21" s="9" t="str"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0.3391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},]</v>
      </c>
      <c r="D21" s="22"/>
      <c r="E21" s="22"/>
      <c r="F21" s="18"/>
      <c r="G21" s="35" t="s">
        <v>88</v>
      </c>
      <c r="H21" s="18"/>
      <c r="I21" s="18"/>
      <c r="J21" s="18" t="str">
        <f>IF(Sheet3!K8="","",_xlfn.CONCAT(Sheet5!$F13:$I13,Sheet3!K8,Sheet5!$K13:$L13))</f>
        <v>{
        "id": "cover thickness/from end plane",
        "value" :  0.07 
    },</v>
      </c>
      <c r="K21" s="18" t="str">
        <f>IF(Sheet3!L8="","",_xlfn.CONCAT(Sheet5!$F13:$I13,Sheet3!L8,Sheet5!$K13:$L13))</f>
        <v>{
        "id": "cover thickness/from end plane",
        "value" :  0.07 
    },</v>
      </c>
      <c r="L21" s="18" t="str">
        <f>IF(Sheet3!M8="","",_xlfn.CONCAT(Sheet5!$F13:$I13,Sheet3!M8,Sheet5!$K13:$L13))</f>
        <v>{
        "id": "cover thickness/from end plane",
        "value" :  0.07 
    },</v>
      </c>
      <c r="M21" s="18" t="str">
        <f>IF(Sheet3!N8="","",_xlfn.CONCAT(Sheet5!$F13:$I13,Sheet3!N8,Sheet5!$K13:$L13))</f>
        <v>{
        "id": "cover thickness/from end plane",
        "value" :  0.07 
    },</v>
      </c>
      <c r="N21" s="18" t="str">
        <f>IF(Sheet3!O8="","",_xlfn.CONCAT(Sheet5!$F13:$I13,Sheet3!O8,Sheet5!$K13:$L13))</f>
        <v>{
        "id": "cover thickness/from end plane",
        "value" :  0.07 
    },</v>
      </c>
      <c r="O21" s="18" t="str">
        <f>IF(Sheet3!P8="","",_xlfn.CONCAT(Sheet5!$F13:$I13,Sheet3!P8,Sheet5!$K13:$L13))</f>
        <v>{
        "id": "cover thickness/from end plane",
        "value" :  0.07 
    },</v>
      </c>
      <c r="P21" s="18" t="str">
        <f>IF(Sheet3!Q8="","",_xlfn.CONCAT(Sheet5!$F13:$I13,Sheet3!Q8,Sheet5!$K13:$L13))</f>
        <v>{
        "id": "cover thickness/from end plane",
        "value" :  0.07 
    },</v>
      </c>
      <c r="Q21" s="18" t="str">
        <f>IF(Sheet3!R8="","",_xlfn.CONCAT(Sheet5!$F13:$I13,Sheet3!R8,Sheet5!$K13:$L13))</f>
        <v>{
        "id": "cover thickness/from end plane",
        "value" :  0.07 
    },</v>
      </c>
      <c r="R21" s="18" t="str">
        <f>IF(Sheet3!S8="","",_xlfn.CONCAT(Sheet5!$F13:$I13,Sheet3!S8,Sheet5!$K13:$L13))</f>
        <v>{
        "id": "cover thickness/from end plane",
        "value" :  0.07 
    },</v>
      </c>
      <c r="S21" s="18" t="str">
        <f>IF(Sheet3!T8="","",_xlfn.CONCAT(Sheet5!$F13:$I13,Sheet3!T8,Sheet5!$K13:$L13))</f>
        <v>{
        "id": "cover thickness/from end plane",
        "value" :  0.07 
    },</v>
      </c>
      <c r="T21" s="18" t="str">
        <f>IF(Sheet3!U8="","",_xlfn.CONCAT(Sheet5!$F13:$I13,Sheet3!U8,Sheet5!$K13:$L13))</f>
        <v>{
        "id": "cover thickness/from end plane",
        "value" :  0.07 
    },</v>
      </c>
      <c r="U21" s="18" t="str">
        <f>IF(Sheet3!V8="","",_xlfn.CONCAT(Sheet5!$F13:$I13,Sheet3!V8,Sheet5!$K13:$L13))</f>
        <v>{
        "id": "cover thickness/from end plane",
        "value" :  0.07 
    },</v>
      </c>
      <c r="V21" s="18" t="str">
        <f>IF(Sheet3!W8="","",_xlfn.CONCAT(Sheet5!$F13:$I13,Sheet3!W8,Sheet5!$K13:$L13))</f>
        <v>{
        "id": "cover thickness/from end plane",
        "value" :  0.07 
    },</v>
      </c>
      <c r="W21" s="18" t="str">
        <f>IF(Sheet3!X8="","",_xlfn.CONCAT(Sheet5!$F13:$I13,Sheet3!X8,Sheet5!$K13:$L13))</f>
        <v>{
        "id": "cover thickness/from end plane",
        "value" :  0.07 
    },</v>
      </c>
      <c r="X21" s="18" t="str">
        <f>IF(Sheet3!Y8="","",_xlfn.CONCAT(Sheet5!$F13:$I13,Sheet3!Y8,Sheet5!$K13:$L13))</f>
        <v>{
        "id": "cover thickness/from end plane",
        "value" :  0.07 
    },</v>
      </c>
      <c r="Y21" s="18" t="str">
        <f>IF(Sheet3!Z8="","",_xlfn.CONCAT(Sheet5!$F13:$I13,Sheet3!Z8,Sheet5!$K13:$L13))</f>
        <v>{
        "id": "cover thickness/from end plane",
        "value" :  0.07 
    },</v>
      </c>
      <c r="Z21" s="18" t="str">
        <f>IF(Sheet3!AA8="","",_xlfn.CONCAT(Sheet5!$F13:$I13,Sheet3!AA8,Sheet5!$K13:$L13))</f>
        <v>{
        "id": "cover thickness/from end plane",
        "value" :  0.07 
    },</v>
      </c>
      <c r="AA21" s="18" t="str">
        <f>IF(Sheet3!AB8="","",_xlfn.CONCAT(Sheet5!$F13:$I13,Sheet3!AB8,Sheet5!$K13:$L13))</f>
        <v>{
        "id": "cover thickness/from end plane",
        "value" :  0.07 
    },</v>
      </c>
      <c r="AB21" s="18" t="str">
        <f>IF(Sheet3!AC8="","",_xlfn.CONCAT(Sheet5!$F13:$I13,Sheet3!AC8,Sheet5!$K13:$L13))</f>
        <v>{
        "id": "cover thickness/from end plane",
        "value" :  0.07 
    },</v>
      </c>
      <c r="AC21" s="18" t="str">
        <f>IF(Sheet3!AD8="","",_xlfn.CONCAT(Sheet5!$F13:$I13,Sheet3!AD8,Sheet5!$K13:$L13))</f>
        <v>{
        "id": "cover thickness/from end plane",
        "value" :  0.07 
    },</v>
      </c>
      <c r="AD21" s="18" t="str">
        <f>IF(Sheet3!AE8="","",_xlfn.CONCAT(Sheet5!$F13:$I13,Sheet3!AE8,Sheet5!$K13:$L13))</f>
        <v>{
        "id": "cover thickness/from end plane",
        "value" :  0.07 
    },</v>
      </c>
      <c r="AE21" s="18" t="str">
        <f>IF(Sheet3!AF8="","",_xlfn.CONCAT(Sheet5!$F13:$I13,Sheet3!AF8,Sheet5!$K13:$L13))</f>
        <v>{
        "id": "cover thickness/from end plane",
        "value" :  0.07 
    },</v>
      </c>
    </row>
    <row r="22" spans="2:31" ht="16.5" customHeight="1" x14ac:dyDescent="0.3">
      <c r="B22" s="9" t="str">
        <f>Sheet3!AT12</f>
        <v>https://api-beta.midasit.com/cim/curvelibrary/RebarTransProperties?key=2&amp;apply=true</v>
      </c>
      <c r="C22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D22" s="22"/>
      <c r="E22" s="22"/>
      <c r="F22" s="18"/>
      <c r="G22" s="35" t="s">
        <v>88</v>
      </c>
      <c r="H22" s="18"/>
      <c r="I22" s="18"/>
      <c r="J22" s="18" t="str">
        <f>IF(Sheet3!K9="","",_xlfn.CONCAT(Sheet5!$F14:$I14,Sheet3!K9,Sheet5!$K14:$L14))</f>
        <v/>
      </c>
      <c r="K22" s="18" t="str">
        <f>IF(Sheet3!L9="","",_xlfn.CONCAT(Sheet5!$F14:$I14,Sheet3!L9,Sheet5!$K14:$L14))</f>
        <v/>
      </c>
      <c r="L22" s="18" t="str">
        <f>IF(Sheet3!M9="","",_xlfn.CONCAT(Sheet5!$F14:$I14,Sheet3!M9,Sheet5!$K14:$L14))</f>
        <v/>
      </c>
      <c r="M22" s="18" t="str">
        <f>IF(Sheet3!N9="","",_xlfn.CONCAT(Sheet5!$F14:$I14,Sheet3!N9,Sheet5!$K14:$L14))</f>
        <v/>
      </c>
      <c r="N22" s="18" t="str">
        <f>IF(Sheet3!O9="","",_xlfn.CONCAT(Sheet5!$F14:$I14,Sheet3!O9,Sheet5!$K14:$L14))</f>
        <v/>
      </c>
      <c r="O22" s="18" t="str">
        <f>IF(Sheet3!P9="","",_xlfn.CONCAT(Sheet5!$F14:$I14,Sheet3!P9,Sheet5!$K14:$L14))</f>
        <v/>
      </c>
      <c r="P22" s="18" t="str">
        <f>IF(Sheet3!Q9="","",_xlfn.CONCAT(Sheet5!$F14:$I14,Sheet3!Q9,Sheet5!$K14:$L14))</f>
        <v/>
      </c>
      <c r="Q22" s="18" t="str">
        <f>IF(Sheet3!R9="","",_xlfn.CONCAT(Sheet5!$F14:$I14,Sheet3!R9,Sheet5!$K14:$L14))</f>
        <v/>
      </c>
      <c r="R22" s="18" t="str">
        <f>IF(Sheet3!S9="","",_xlfn.CONCAT(Sheet5!$F14:$I14,Sheet3!S9,Sheet5!$K14:$L14))</f>
        <v>{
        "id": "start end part/length start",
        "value" :  0.3 
    },</v>
      </c>
      <c r="S22" s="18" t="str">
        <f>IF(Sheet3!T9="","",_xlfn.CONCAT(Sheet5!$F14:$I14,Sheet3!T9,Sheet5!$K14:$L14))</f>
        <v>{
        "id": "start end part/length start",
        "value" :  0.3 
    },</v>
      </c>
      <c r="T22" s="18" t="str">
        <f>IF(Sheet3!U9="","",_xlfn.CONCAT(Sheet5!$F14:$I14,Sheet3!U9,Sheet5!$K14:$L14))</f>
        <v>{
        "id": "start end part/length start",
        "value" :  0.3 
    },</v>
      </c>
      <c r="U22" s="18" t="str">
        <f>IF(Sheet3!V9="","",_xlfn.CONCAT(Sheet5!$F14:$I14,Sheet3!V9,Sheet5!$K14:$L14))</f>
        <v>{
        "id": "start end part/length start",
        "value" :  0.3 
    },</v>
      </c>
      <c r="V22" s="18" t="str">
        <f>IF(Sheet3!W9="","",_xlfn.CONCAT(Sheet5!$F14:$I14,Sheet3!W9,Sheet5!$K14:$L14))</f>
        <v>{
        "id": "start end part/length start",
        "value" :  1.25 
    },</v>
      </c>
      <c r="W22" s="18" t="str">
        <f>IF(Sheet3!X9="","",_xlfn.CONCAT(Sheet5!$F14:$I14,Sheet3!X9,Sheet5!$K14:$L14))</f>
        <v>{
        "id": "start end part/length start",
        "value" :  1.25 
    },</v>
      </c>
      <c r="X22" s="18" t="str">
        <f>IF(Sheet3!Y9="","",_xlfn.CONCAT(Sheet5!$F14:$I14,Sheet3!Y9,Sheet5!$K14:$L14))</f>
        <v/>
      </c>
      <c r="Y22" s="18" t="str">
        <f>IF(Sheet3!Z9="","",_xlfn.CONCAT(Sheet5!$F14:$I14,Sheet3!Z9,Sheet5!$K14:$L14))</f>
        <v/>
      </c>
      <c r="Z22" s="18" t="str">
        <f>IF(Sheet3!AA9="","",_xlfn.CONCAT(Sheet5!$F14:$I14,Sheet3!AA9,Sheet5!$K14:$L14))</f>
        <v>{
        "id": "start end part/length start",
        "value" :  1.25 
    },</v>
      </c>
      <c r="AA22" s="18" t="str">
        <f>IF(Sheet3!AB9="","",_xlfn.CONCAT(Sheet5!$F14:$I14,Sheet3!AB9,Sheet5!$K14:$L14))</f>
        <v>{
        "id": "start end part/length start",
        "value" :  1.25 
    },</v>
      </c>
      <c r="AB22" s="18" t="str">
        <f>IF(Sheet3!AC9="","",_xlfn.CONCAT(Sheet5!$F14:$I14,Sheet3!AC9,Sheet5!$K14:$L14))</f>
        <v>{
        "id": "start end part/length start",
        "value" :  0.1 
    },</v>
      </c>
      <c r="AC22" s="18" t="str">
        <f>IF(Sheet3!AD9="","",_xlfn.CONCAT(Sheet5!$F14:$I14,Sheet3!AD9,Sheet5!$K14:$L14))</f>
        <v>{
        "id": "start end part/length start",
        "value" :  0.1 
    },</v>
      </c>
      <c r="AD22" s="18" t="str">
        <f>IF(Sheet3!AE9="","",_xlfn.CONCAT(Sheet5!$F14:$I14,Sheet3!AE9,Sheet5!$K14:$L14))</f>
        <v>{
        "id": "start end part/length start",
        "value" :  0.1 
    },</v>
      </c>
      <c r="AE22" s="18" t="str">
        <f>IF(Sheet3!AF9="","",_xlfn.CONCAT(Sheet5!$F14:$I14,Sheet3!AF9,Sheet5!$K14:$L14))</f>
        <v>{
        "id": "start end part/length start",
        "value" :  0.1 
    },</v>
      </c>
    </row>
    <row r="23" spans="2:31" ht="16.5" customHeight="1" x14ac:dyDescent="0.3">
      <c r="B23" s="9" t="str">
        <f>Sheet3!AT13</f>
        <v>https://api-beta.midasit.com/cim/curvelibrary/RebarTransProperties?key=7&amp;apply=true</v>
      </c>
      <c r="C23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D23" s="22"/>
      <c r="E23" s="22"/>
      <c r="F23" s="18"/>
      <c r="G23" s="35" t="s">
        <v>88</v>
      </c>
      <c r="H23" s="18"/>
      <c r="I23" s="18"/>
      <c r="J23" s="18" t="str">
        <f>IF(Sheet3!K10="","",_xlfn.CONCAT(Sheet5!$F15:$I15,Sheet3!K10,Sheet5!$K15:$L15))</f>
        <v/>
      </c>
      <c r="K23" s="18" t="str">
        <f>IF(Sheet3!L10="","",_xlfn.CONCAT(Sheet5!$F15:$I15,Sheet3!L10,Sheet5!$K15:$L15))</f>
        <v/>
      </c>
      <c r="L23" s="18" t="str">
        <f>IF(Sheet3!M10="","",_xlfn.CONCAT(Sheet5!$F15:$I15,Sheet3!M10,Sheet5!$K15:$L15))</f>
        <v/>
      </c>
      <c r="M23" s="18" t="str">
        <f>IF(Sheet3!N10="","",_xlfn.CONCAT(Sheet5!$F15:$I15,Sheet3!N10,Sheet5!$K15:$L15))</f>
        <v/>
      </c>
      <c r="N23" s="18" t="str">
        <f>IF(Sheet3!O10="","",_xlfn.CONCAT(Sheet5!$F15:$I15,Sheet3!O10,Sheet5!$K15:$L15))</f>
        <v/>
      </c>
      <c r="O23" s="18" t="str">
        <f>IF(Sheet3!P10="","",_xlfn.CONCAT(Sheet5!$F15:$I15,Sheet3!P10,Sheet5!$K15:$L15))</f>
        <v/>
      </c>
      <c r="P23" s="18" t="str">
        <f>IF(Sheet3!Q10="","",_xlfn.CONCAT(Sheet5!$F15:$I15,Sheet3!Q10,Sheet5!$K15:$L15))</f>
        <v/>
      </c>
      <c r="Q23" s="18" t="str">
        <f>IF(Sheet3!R10="","",_xlfn.CONCAT(Sheet5!$F15:$I15,Sheet3!R10,Sheet5!$K15:$L15))</f>
        <v/>
      </c>
      <c r="R23" s="18" t="str">
        <f>IF(Sheet3!S10="","",_xlfn.CONCAT(Sheet5!$F15:$I15,Sheet3!S10,Sheet5!$K15:$L15))</f>
        <v>{
        "id": "start end part/length end",
        "value" :  0.3 
    },</v>
      </c>
      <c r="S23" s="18" t="str">
        <f>IF(Sheet3!T10="","",_xlfn.CONCAT(Sheet5!$F15:$I15,Sheet3!T10,Sheet5!$K15:$L15))</f>
        <v>{
        "id": "start end part/length end",
        "value" :  0.3 
    },</v>
      </c>
      <c r="T23" s="18" t="str">
        <f>IF(Sheet3!U10="","",_xlfn.CONCAT(Sheet5!$F15:$I15,Sheet3!U10,Sheet5!$K15:$L15))</f>
        <v>{
        "id": "start end part/length end",
        "value" :  0.3 
    },</v>
      </c>
      <c r="U23" s="18" t="str">
        <f>IF(Sheet3!V10="","",_xlfn.CONCAT(Sheet5!$F15:$I15,Sheet3!V10,Sheet5!$K15:$L15))</f>
        <v>{
        "id": "start end part/length end",
        "value" :  0.3 
    },</v>
      </c>
      <c r="V23" s="18" t="str">
        <f>IF(Sheet3!W10="","",_xlfn.CONCAT(Sheet5!$F15:$I15,Sheet3!W10,Sheet5!$K15:$L15))</f>
        <v>{
        "id": "start end part/length end",
        "value" :  1.3 
    },</v>
      </c>
      <c r="W23" s="18" t="str">
        <f>IF(Sheet3!X10="","",_xlfn.CONCAT(Sheet5!$F15:$I15,Sheet3!X10,Sheet5!$K15:$L15))</f>
        <v>{
        "id": "start end part/length end",
        "value" :  1.3 
    },</v>
      </c>
      <c r="X23" s="18" t="str">
        <f>IF(Sheet3!Y10="","",_xlfn.CONCAT(Sheet5!$F15:$I15,Sheet3!Y10,Sheet5!$K15:$L15))</f>
        <v/>
      </c>
      <c r="Y23" s="18" t="str">
        <f>IF(Sheet3!Z10="","",_xlfn.CONCAT(Sheet5!$F15:$I15,Sheet3!Z10,Sheet5!$K15:$L15))</f>
        <v/>
      </c>
      <c r="Z23" s="18" t="str">
        <f>IF(Sheet3!AA10="","",_xlfn.CONCAT(Sheet5!$F15:$I15,Sheet3!AA10,Sheet5!$K15:$L15))</f>
        <v>{
        "id": "start end part/length end",
        "value" :  1.19 
    },</v>
      </c>
      <c r="AA23" s="18" t="str">
        <f>IF(Sheet3!AB10="","",_xlfn.CONCAT(Sheet5!$F15:$I15,Sheet3!AB10,Sheet5!$K15:$L15))</f>
        <v>{
        "id": "start end part/length end",
        "value" :  1.19 
    },</v>
      </c>
      <c r="AB23" s="18" t="str">
        <f>IF(Sheet3!AC10="","",_xlfn.CONCAT(Sheet5!$F15:$I15,Sheet3!AC10,Sheet5!$K15:$L15))</f>
        <v>{
        "id": "start end part/length end",
        "value" :  0.1 
    },</v>
      </c>
      <c r="AC23" s="18" t="str">
        <f>IF(Sheet3!AD10="","",_xlfn.CONCAT(Sheet5!$F15:$I15,Sheet3!AD10,Sheet5!$K15:$L15))</f>
        <v>{
        "id": "start end part/length end",
        "value" :  0.1 
    },</v>
      </c>
      <c r="AD23" s="18" t="str">
        <f>IF(Sheet3!AE10="","",_xlfn.CONCAT(Sheet5!$F15:$I15,Sheet3!AE10,Sheet5!$K15:$L15))</f>
        <v>{
        "id": "start end part/length end",
        "value" :  0.1 
    },</v>
      </c>
      <c r="AE23" s="18" t="str">
        <f>IF(Sheet3!AF10="","",_xlfn.CONCAT(Sheet5!$F15:$I15,Sheet3!AF10,Sheet5!$K15:$L15))</f>
        <v>{
        "id": "start end part/length end",
        "value" :  0.1 
    },</v>
      </c>
    </row>
    <row r="24" spans="2:31" ht="16.5" customHeight="1" x14ac:dyDescent="0.3">
      <c r="B24" s="9" t="str">
        <f>Sheet3!AT14</f>
        <v>https://api-beta.midasit.com/cim/curvelibrary/RebarTransProperties?key=1&amp;apply=true</v>
      </c>
      <c r="C24" s="9" t="str">
        <v>[
    {
        "id": "property/diameter",
        "value" :  7 
    },{
        "id": "spacing/pattern spacing",
        "value" : [0.25]
    },{
        "id": "cover thickness/on plane",
        "value" : [0.07,0.29698484809835,0.07,]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D24" s="22"/>
      <c r="E24" s="22"/>
      <c r="F24" s="18"/>
      <c r="G24" s="35" t="s">
        <v>88</v>
      </c>
      <c r="H24" s="18"/>
      <c r="J24" s="18" t="str">
        <f>IF(Sheet3!K11="","",_xlfn.CONCAT(Sheet5!$F16:$I16,Sheet3!K11,Sheet5!$K16:$L16))</f>
        <v>{
        "id": "offset/distance at start",
        "value" :  2.53 
    },</v>
      </c>
      <c r="K24" s="18" t="str">
        <f>IF(Sheet3!L11="","",_xlfn.CONCAT(Sheet5!$F16:$I16,Sheet3!L11,Sheet5!$K16:$L16))</f>
        <v>{
        "id": "offset/distance at start",
        "value" :  2.53 
    },</v>
      </c>
      <c r="L24" s="18" t="str">
        <f>IF(Sheet3!M11="","",_xlfn.CONCAT(Sheet5!$F16:$I16,Sheet3!M11,Sheet5!$K16:$L16))</f>
        <v/>
      </c>
      <c r="M24" s="18" t="str">
        <f>IF(Sheet3!N11="","",_xlfn.CONCAT(Sheet5!$F16:$I16,Sheet3!N11,Sheet5!$K16:$L16))</f>
        <v/>
      </c>
      <c r="N24" s="18" t="str">
        <f>IF(Sheet3!O11="","",_xlfn.CONCAT(Sheet5!$F16:$I16,Sheet3!O11,Sheet5!$K16:$L16))</f>
        <v>{
        "id": "offset/distance at start",
        "value" :  1.36 
    },</v>
      </c>
      <c r="O24" s="18" t="str">
        <f>IF(Sheet3!P11="","",_xlfn.CONCAT(Sheet5!$F16:$I16,Sheet3!P11,Sheet5!$K16:$L16))</f>
        <v>{
        "id": "offset/distance at start",
        "value" :  1.36 
    },</v>
      </c>
      <c r="P24" s="18" t="str">
        <f>IF(Sheet3!Q11="","",_xlfn.CONCAT(Sheet5!$F16:$I16,Sheet3!Q11,Sheet5!$K16:$L16))</f>
        <v/>
      </c>
      <c r="Q24" s="18" t="str">
        <f>IF(Sheet3!R11="","",_xlfn.CONCAT(Sheet5!$F16:$I16,Sheet3!R11,Sheet5!$K16:$L16))</f>
        <v/>
      </c>
      <c r="R24" s="18" t="str">
        <f>IF(Sheet3!S11="","",_xlfn.CONCAT(Sheet5!$F16:$I16,Sheet3!S11,Sheet5!$K16:$L16))</f>
        <v/>
      </c>
      <c r="S24" s="18" t="str">
        <f>IF(Sheet3!T11="","",_xlfn.CONCAT(Sheet5!$F16:$I16,Sheet3!T11,Sheet5!$K16:$L16))</f>
        <v/>
      </c>
      <c r="T24" s="18" t="str">
        <f>IF(Sheet3!U11="","",_xlfn.CONCAT(Sheet5!$F16:$I16,Sheet3!U11,Sheet5!$K16:$L16))</f>
        <v/>
      </c>
      <c r="U24" s="18" t="str">
        <f>IF(Sheet3!V11="","",_xlfn.CONCAT(Sheet5!$F16:$I16,Sheet3!V11,Sheet5!$K16:$L16))</f>
        <v/>
      </c>
      <c r="V24" s="18" t="str">
        <f>IF(Sheet3!W11="","",_xlfn.CONCAT(Sheet5!$F16:$I16,Sheet3!W11,Sheet5!$K16:$L16))</f>
        <v/>
      </c>
      <c r="W24" s="18" t="str">
        <f>IF(Sheet3!X11="","",_xlfn.CONCAT(Sheet5!$F16:$I16,Sheet3!X11,Sheet5!$K16:$L16))</f>
        <v/>
      </c>
      <c r="X24" s="18" t="str">
        <f>IF(Sheet3!Y11="","",_xlfn.CONCAT(Sheet5!$F16:$I16,Sheet3!Y11,Sheet5!$K16:$L16))</f>
        <v/>
      </c>
      <c r="Y24" s="18" t="str">
        <f>IF(Sheet3!Z11="","",_xlfn.CONCAT(Sheet5!$F16:$I16,Sheet3!Z11,Sheet5!$K16:$L16))</f>
        <v/>
      </c>
      <c r="Z24" s="18" t="str">
        <f>IF(Sheet3!AA11="","",_xlfn.CONCAT(Sheet5!$F16:$I16,Sheet3!AA11,Sheet5!$K16:$L16))</f>
        <v/>
      </c>
      <c r="AA24" s="18" t="str">
        <f>IF(Sheet3!AB11="","",_xlfn.CONCAT(Sheet5!$F16:$I16,Sheet3!AB11,Sheet5!$K16:$L16))</f>
        <v/>
      </c>
      <c r="AB24" s="18" t="str">
        <f>IF(Sheet3!AC11="","",_xlfn.CONCAT(Sheet5!$F16:$I16,Sheet3!AC11,Sheet5!$K16:$L16))</f>
        <v/>
      </c>
      <c r="AC24" s="18" t="str">
        <f>IF(Sheet3!AD11="","",_xlfn.CONCAT(Sheet5!$F16:$I16,Sheet3!AD11,Sheet5!$K16:$L16))</f>
        <v/>
      </c>
      <c r="AD24" s="18" t="str">
        <f>IF(Sheet3!AE11="","",_xlfn.CONCAT(Sheet5!$F16:$I16,Sheet3!AE11,Sheet5!$K16:$L16))</f>
        <v/>
      </c>
      <c r="AE24" s="18" t="str">
        <f>IF(Sheet3!AF11="","",_xlfn.CONCAT(Sheet5!$F16:$I16,Sheet3!AF11,Sheet5!$K16:$L16))</f>
        <v/>
      </c>
    </row>
    <row r="25" spans="2:31" ht="16.5" customHeight="1" x14ac:dyDescent="0.3">
      <c r="B25" s="9" t="str">
        <f>Sheet3!AT15</f>
        <v>https://api-beta.midasit.com/cim/curvelibrary/RebarTransProperties?key=17&amp;apply=true</v>
      </c>
      <c r="C25" s="9" t="str">
        <v>[
    {
        "id": "property/diameter",
        "value" :  7 
    },{
        "id": "spacing/pattern spacing",
        "value" : [0.25]
    },{
        "id": "cover thickness/on plane",
        "value" : [0.07,0.29698484809835,0.07,]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D25" s="22"/>
      <c r="E25" s="22"/>
      <c r="F25" s="18"/>
      <c r="G25" s="35" t="s">
        <v>88</v>
      </c>
      <c r="H25" s="18"/>
      <c r="J25" s="18" t="str">
        <f>IF(Sheet3!K12="","",_xlfn.CONCAT(Sheet5!$F17:$I17,Sheet3!K12,Sheet5!$K17:$L17))</f>
        <v>{
        "id": "offset/distance at end",
        "value" :  2.09 
    },</v>
      </c>
      <c r="K25" s="18" t="str">
        <f>IF(Sheet3!L12="","",_xlfn.CONCAT(Sheet5!$F17:$I17,Sheet3!L12,Sheet5!$K17:$L17))</f>
        <v>{
        "id": "offset/distance at end",
        "value" :  2.09 
    },</v>
      </c>
      <c r="L25" s="18" t="str">
        <f>IF(Sheet3!M12="","",_xlfn.CONCAT(Sheet5!$F17:$I17,Sheet3!M12,Sheet5!$K17:$L17))</f>
        <v/>
      </c>
      <c r="M25" s="18" t="str">
        <f>IF(Sheet3!N12="","",_xlfn.CONCAT(Sheet5!$F17:$I17,Sheet3!N12,Sheet5!$K17:$L17))</f>
        <v/>
      </c>
      <c r="N25" s="18" t="str">
        <f>IF(Sheet3!O12="","",_xlfn.CONCAT(Sheet5!$F17:$I17,Sheet3!O12,Sheet5!$K17:$L17))</f>
        <v>{
        "id": "offset/distance at end",
        "value" :  1.8 
    },</v>
      </c>
      <c r="O25" s="18" t="str">
        <f>IF(Sheet3!P12="","",_xlfn.CONCAT(Sheet5!$F17:$I17,Sheet3!P12,Sheet5!$K17:$L17))</f>
        <v>{
        "id": "offset/distance at end",
        "value" :  1.8 
    },</v>
      </c>
      <c r="P25" s="18" t="str">
        <f>IF(Sheet3!Q12="","",_xlfn.CONCAT(Sheet5!$F17:$I17,Sheet3!Q12,Sheet5!$K17:$L17))</f>
        <v/>
      </c>
      <c r="Q25" s="18" t="str">
        <f>IF(Sheet3!R12="","",_xlfn.CONCAT(Sheet5!$F17:$I17,Sheet3!R12,Sheet5!$K17:$L17))</f>
        <v/>
      </c>
      <c r="R25" s="18" t="str">
        <f>IF(Sheet3!S12="","",_xlfn.CONCAT(Sheet5!$F17:$I17,Sheet3!S12,Sheet5!$K17:$L17))</f>
        <v/>
      </c>
      <c r="S25" s="18" t="str">
        <f>IF(Sheet3!T12="","",_xlfn.CONCAT(Sheet5!$F17:$I17,Sheet3!T12,Sheet5!$K17:$L17))</f>
        <v/>
      </c>
      <c r="T25" s="18" t="str">
        <f>IF(Sheet3!U12="","",_xlfn.CONCAT(Sheet5!$F17:$I17,Sheet3!U12,Sheet5!$K17:$L17))</f>
        <v/>
      </c>
      <c r="U25" s="18" t="str">
        <f>IF(Sheet3!V12="","",_xlfn.CONCAT(Sheet5!$F17:$I17,Sheet3!V12,Sheet5!$K17:$L17))</f>
        <v/>
      </c>
      <c r="V25" s="18" t="str">
        <f>IF(Sheet3!W12="","",_xlfn.CONCAT(Sheet5!$F17:$I17,Sheet3!W12,Sheet5!$K17:$L17))</f>
        <v/>
      </c>
      <c r="W25" s="18" t="str">
        <f>IF(Sheet3!X12="","",_xlfn.CONCAT(Sheet5!$F17:$I17,Sheet3!X12,Sheet5!$K17:$L17))</f>
        <v/>
      </c>
      <c r="X25" s="18" t="str">
        <f>IF(Sheet3!Y12="","",_xlfn.CONCAT(Sheet5!$F17:$I17,Sheet3!Y12,Sheet5!$K17:$L17))</f>
        <v/>
      </c>
      <c r="Y25" s="18" t="str">
        <f>IF(Sheet3!Z12="","",_xlfn.CONCAT(Sheet5!$F17:$I17,Sheet3!Z12,Sheet5!$K17:$L17))</f>
        <v/>
      </c>
      <c r="Z25" s="18" t="str">
        <f>IF(Sheet3!AA12="","",_xlfn.CONCAT(Sheet5!$F17:$I17,Sheet3!AA12,Sheet5!$K17:$L17))</f>
        <v/>
      </c>
      <c r="AA25" s="18" t="str">
        <f>IF(Sheet3!AB12="","",_xlfn.CONCAT(Sheet5!$F17:$I17,Sheet3!AB12,Sheet5!$K17:$L17))</f>
        <v/>
      </c>
      <c r="AB25" s="18" t="str">
        <f>IF(Sheet3!AC12="","",_xlfn.CONCAT(Sheet5!$F17:$I17,Sheet3!AC12,Sheet5!$K17:$L17))</f>
        <v/>
      </c>
      <c r="AC25" s="18" t="str">
        <f>IF(Sheet3!AD12="","",_xlfn.CONCAT(Sheet5!$F17:$I17,Sheet3!AD12,Sheet5!$K17:$L17))</f>
        <v/>
      </c>
      <c r="AD25" s="18" t="str">
        <f>IF(Sheet3!AE12="","",_xlfn.CONCAT(Sheet5!$F17:$I17,Sheet3!AE12,Sheet5!$K17:$L17))</f>
        <v/>
      </c>
      <c r="AE25" s="18" t="str">
        <f>IF(Sheet3!AF12="","",_xlfn.CONCAT(Sheet5!$F17:$I17,Sheet3!AF12,Sheet5!$K17:$L17))</f>
        <v/>
      </c>
    </row>
    <row r="26" spans="2:31" ht="16.5" customHeight="1" x14ac:dyDescent="0.3">
      <c r="B26" s="9" t="str">
        <f>Sheet3!AT16</f>
        <v>https://api-beta.midasit.com/cim/curvelibrary/RebarTransProperties?key=18&amp;apply=true</v>
      </c>
      <c r="C26" s="9" t="str">
        <v>[
    {
        "id": "property/diameter",
        "value" :  8 
    },{
        "id": "spacing/pattern spacing",
        "value" : [0.25]
    },{
        "id": "cover thickness/on plane",
        "value" : [0.07,0.240416305603426,0.07,]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D26" s="22"/>
      <c r="E26" s="22"/>
      <c r="F26" s="18"/>
      <c r="G26" s="35" t="s">
        <v>88</v>
      </c>
      <c r="H26" s="18"/>
      <c r="I26" s="18"/>
      <c r="J26" s="18" t="str">
        <f>IF(Sheet3!K13="","",_xlfn.CONCAT(Sheet5!$F18:$I18,Sheet3!K13,Sheet5!$K18:$L18))</f>
        <v>{
        "id": "rebar splice/type",
        "value" :  0 
    },</v>
      </c>
      <c r="K26" s="18" t="str">
        <f>IF(Sheet3!L13="","",_xlfn.CONCAT(Sheet5!$F18:$I18,Sheet3!L13,Sheet5!$K18:$L18))</f>
        <v>{
        "id": "rebar splice/type",
        "value" :  0 
    },</v>
      </c>
      <c r="L26" s="18" t="str">
        <f>IF(Sheet3!M13="","",_xlfn.CONCAT(Sheet5!$F18:$I18,Sheet3!M13,Sheet5!$K18:$L18))</f>
        <v/>
      </c>
      <c r="M26" s="18" t="str">
        <f>IF(Sheet3!N13="","",_xlfn.CONCAT(Sheet5!$F18:$I18,Sheet3!N13,Sheet5!$K18:$L18))</f>
        <v/>
      </c>
      <c r="N26" s="18" t="str">
        <f>IF(Sheet3!O13="","",_xlfn.CONCAT(Sheet5!$F18:$I18,Sheet3!O13,Sheet5!$K18:$L18))</f>
        <v>{
        "id": "rebar splice/type",
        "value" :  0 
    },</v>
      </c>
      <c r="O26" s="18" t="str">
        <f>IF(Sheet3!P13="","",_xlfn.CONCAT(Sheet5!$F18:$I18,Sheet3!P13,Sheet5!$K18:$L18))</f>
        <v>{
        "id": "rebar splice/type",
        "value" :  0 
    },</v>
      </c>
      <c r="P26" s="18" t="str">
        <f>IF(Sheet3!Q13="","",_xlfn.CONCAT(Sheet5!$F18:$I18,Sheet3!Q13,Sheet5!$K18:$L18))</f>
        <v/>
      </c>
      <c r="Q26" s="18" t="str">
        <f>IF(Sheet3!R13="","",_xlfn.CONCAT(Sheet5!$F18:$I18,Sheet3!R13,Sheet5!$K18:$L18))</f>
        <v/>
      </c>
      <c r="R26" s="18" t="str">
        <f>IF(Sheet3!S13="","",_xlfn.CONCAT(Sheet5!$F18:$I18,Sheet3!S13,Sheet5!$K18:$L18))</f>
        <v/>
      </c>
      <c r="S26" s="18" t="str">
        <f>IF(Sheet3!T13="","",_xlfn.CONCAT(Sheet5!$F18:$I18,Sheet3!T13,Sheet5!$K18:$L18))</f>
        <v/>
      </c>
      <c r="T26" s="18" t="str">
        <f>IF(Sheet3!U13="","",_xlfn.CONCAT(Sheet5!$F18:$I18,Sheet3!U13,Sheet5!$K18:$L18))</f>
        <v/>
      </c>
      <c r="U26" s="18" t="str">
        <f>IF(Sheet3!V13="","",_xlfn.CONCAT(Sheet5!$F18:$I18,Sheet3!V13,Sheet5!$K18:$L18))</f>
        <v/>
      </c>
      <c r="V26" s="18" t="str">
        <f>IF(Sheet3!W13="","",_xlfn.CONCAT(Sheet5!$F18:$I18,Sheet3!W13,Sheet5!$K18:$L18))</f>
        <v/>
      </c>
      <c r="W26" s="18" t="str">
        <f>IF(Sheet3!X13="","",_xlfn.CONCAT(Sheet5!$F18:$I18,Sheet3!X13,Sheet5!$K18:$L18))</f>
        <v/>
      </c>
      <c r="X26" s="18" t="str">
        <f>IF(Sheet3!Y13="","",_xlfn.CONCAT(Sheet5!$F18:$I18,Sheet3!Y13,Sheet5!$K18:$L18))</f>
        <v/>
      </c>
      <c r="Y26" s="18" t="str">
        <f>IF(Sheet3!Z13="","",_xlfn.CONCAT(Sheet5!$F18:$I18,Sheet3!Z13,Sheet5!$K18:$L18))</f>
        <v/>
      </c>
      <c r="Z26" s="18" t="str">
        <f>IF(Sheet3!AA13="","",_xlfn.CONCAT(Sheet5!$F18:$I18,Sheet3!AA13,Sheet5!$K18:$L18))</f>
        <v/>
      </c>
      <c r="AA26" s="18" t="str">
        <f>IF(Sheet3!AB13="","",_xlfn.CONCAT(Sheet5!$F18:$I18,Sheet3!AB13,Sheet5!$K18:$L18))</f>
        <v/>
      </c>
      <c r="AB26" s="18" t="str">
        <f>IF(Sheet3!AC13="","",_xlfn.CONCAT(Sheet5!$F18:$I18,Sheet3!AC13,Sheet5!$K18:$L18))</f>
        <v/>
      </c>
      <c r="AC26" s="18" t="str">
        <f>IF(Sheet3!AD13="","",_xlfn.CONCAT(Sheet5!$F18:$I18,Sheet3!AD13,Sheet5!$K18:$L18))</f>
        <v/>
      </c>
      <c r="AD26" s="18" t="str">
        <f>IF(Sheet3!AE13="","",_xlfn.CONCAT(Sheet5!$F18:$I18,Sheet3!AE13,Sheet5!$K18:$L18))</f>
        <v/>
      </c>
      <c r="AE26" s="18" t="str">
        <f>IF(Sheet3!AF13="","",_xlfn.CONCAT(Sheet5!$F18:$I18,Sheet3!AF13,Sheet5!$K18:$L18))</f>
        <v/>
      </c>
    </row>
    <row r="27" spans="2:31" ht="16.5" customHeight="1" x14ac:dyDescent="0.3">
      <c r="B27" s="9" t="str">
        <f>Sheet3!AT17</f>
        <v>https://api-beta.midasit.com/cim/curvelibrary/RebarTransProperties?key=19&amp;apply=true</v>
      </c>
      <c r="C27" s="9" t="str">
        <v>[
    {
        "id": "property/diameter",
        "value" :  8 
    },{
        "id": "spacing/pattern spacing",
        "value" : [0.25]
    },{
        "id": "cover thickness/on plane",
        "value" : [0.07,0.240416305603426,0.07,]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D27" s="22"/>
      <c r="E27" s="22"/>
      <c r="F27" s="18"/>
      <c r="G27" s="35" t="s">
        <v>88</v>
      </c>
      <c r="J27" s="18" t="str">
        <f>IF(Sheet3!K14="","",_xlfn.CONCAT(Sheet5!$F19:$I19,Sheet3!K14,Sheet5!$K19:$L19))</f>
        <v>{
        "id": "rebar splice/bar length",
        "value" : [3.92415926535898]
    },</v>
      </c>
      <c r="K27" s="18" t="str">
        <f>IF(Sheet3!L14="","",_xlfn.CONCAT(Sheet5!$F19:$I19,Sheet3!L14,Sheet5!$K19:$L19))</f>
        <v>{
        "id": "rebar splice/bar length",
        "value" : [3.92415926535898]
    },</v>
      </c>
      <c r="L27" s="18" t="str">
        <f>IF(Sheet3!M14="","",_xlfn.CONCAT(Sheet5!$F19:$I19,Sheet3!M14,Sheet5!$K19:$L19))</f>
        <v/>
      </c>
      <c r="M27" s="18" t="str">
        <f>IF(Sheet3!N14="","",_xlfn.CONCAT(Sheet5!$F19:$I19,Sheet3!N14,Sheet5!$K19:$L19))</f>
        <v/>
      </c>
      <c r="N27" s="18" t="str">
        <f>IF(Sheet3!O14="","",_xlfn.CONCAT(Sheet5!$F19:$I19,Sheet3!O14,Sheet5!$K19:$L19))</f>
        <v>{
        "id": "rebar splice/bar length",
        "value" : [4.79415926535898]
    },</v>
      </c>
      <c r="O27" s="18" t="str">
        <f>IF(Sheet3!P14="","",_xlfn.CONCAT(Sheet5!$F19:$I19,Sheet3!P14,Sheet5!$K19:$L19))</f>
        <v>{
        "id": "rebar splice/bar length",
        "value" : [4.79415926535898]
    },</v>
      </c>
      <c r="P27" s="18" t="str">
        <f>IF(Sheet3!Q14="","",_xlfn.CONCAT(Sheet5!$F19:$I19,Sheet3!Q14,Sheet5!$K19:$L19))</f>
        <v/>
      </c>
      <c r="Q27" s="18" t="str">
        <f>IF(Sheet3!R14="","",_xlfn.CONCAT(Sheet5!$F19:$I19,Sheet3!R14,Sheet5!$K19:$L19))</f>
        <v/>
      </c>
      <c r="R27" s="18" t="str">
        <f>IF(Sheet3!S14="","",_xlfn.CONCAT(Sheet5!$F19:$I19,Sheet3!S14,Sheet5!$K19:$L19))</f>
        <v/>
      </c>
      <c r="S27" s="18" t="str">
        <f>IF(Sheet3!T14="","",_xlfn.CONCAT(Sheet5!$F19:$I19,Sheet3!T14,Sheet5!$K19:$L19))</f>
        <v/>
      </c>
      <c r="T27" s="18" t="str">
        <f>IF(Sheet3!U14="","",_xlfn.CONCAT(Sheet5!$F19:$I19,Sheet3!U14,Sheet5!$K19:$L19))</f>
        <v/>
      </c>
      <c r="U27" s="18" t="str">
        <f>IF(Sheet3!V14="","",_xlfn.CONCAT(Sheet5!$F19:$I19,Sheet3!V14,Sheet5!$K19:$L19))</f>
        <v/>
      </c>
      <c r="V27" s="18" t="str">
        <f>IF(Sheet3!W14="","",_xlfn.CONCAT(Sheet5!$F19:$I19,Sheet3!W14,Sheet5!$K19:$L19))</f>
        <v/>
      </c>
      <c r="W27" s="18" t="str">
        <f>IF(Sheet3!X14="","",_xlfn.CONCAT(Sheet5!$F19:$I19,Sheet3!X14,Sheet5!$K19:$L19))</f>
        <v/>
      </c>
      <c r="X27" s="18" t="str">
        <f>IF(Sheet3!Y14="","",_xlfn.CONCAT(Sheet5!$F19:$I19,Sheet3!Y14,Sheet5!$K19:$L19))</f>
        <v/>
      </c>
      <c r="Y27" s="18" t="str">
        <f>IF(Sheet3!Z14="","",_xlfn.CONCAT(Sheet5!$F19:$I19,Sheet3!Z14,Sheet5!$K19:$L19))</f>
        <v/>
      </c>
      <c r="Z27" s="18" t="str">
        <f>IF(Sheet3!AA14="","",_xlfn.CONCAT(Sheet5!$F19:$I19,Sheet3!AA14,Sheet5!$K19:$L19))</f>
        <v/>
      </c>
      <c r="AA27" s="18" t="str">
        <f>IF(Sheet3!AB14="","",_xlfn.CONCAT(Sheet5!$F19:$I19,Sheet3!AB14,Sheet5!$K19:$L19))</f>
        <v/>
      </c>
      <c r="AB27" s="18" t="str">
        <f>IF(Sheet3!AC14="","",_xlfn.CONCAT(Sheet5!$F19:$I19,Sheet3!AC14,Sheet5!$K19:$L19))</f>
        <v/>
      </c>
      <c r="AC27" s="18" t="str">
        <f>IF(Sheet3!AD14="","",_xlfn.CONCAT(Sheet5!$F19:$I19,Sheet3!AD14,Sheet5!$K19:$L19))</f>
        <v/>
      </c>
      <c r="AD27" s="18" t="str">
        <f>IF(Sheet3!AE14="","",_xlfn.CONCAT(Sheet5!$F19:$I19,Sheet3!AE14,Sheet5!$K19:$L19))</f>
        <v/>
      </c>
      <c r="AE27" s="18" t="str">
        <f>IF(Sheet3!AF14="","",_xlfn.CONCAT(Sheet5!$F19:$I19,Sheet3!AF14,Sheet5!$K19:$L19))</f>
        <v/>
      </c>
    </row>
    <row r="28" spans="2:31" ht="16.5" customHeight="1" x14ac:dyDescent="0.3">
      <c r="B28" s="9" t="str">
        <f>Sheet3!AT18</f>
        <v>https://api-beta.midasit.com/cim/curvelibrary/RebarTransProperties?key=20&amp;apply=true</v>
      </c>
      <c r="C28" s="9" t="str"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},]</v>
      </c>
      <c r="D28" s="22"/>
      <c r="E28" s="22"/>
      <c r="F28" s="18"/>
      <c r="G28" s="35" t="s">
        <v>88</v>
      </c>
      <c r="H28" s="18"/>
      <c r="I28" s="18"/>
      <c r="J28" s="18" t="str">
        <f>IF(Sheet3!K15="","",_xlfn.CONCAT(Sheet5!$F20:$I20,Sheet3!K15,Sheet5!$K20:$L20))</f>
        <v>{
        "id": "rebar splice/alternate length",
        "value" :  0 
    },</v>
      </c>
      <c r="K28" s="18" t="str">
        <f>IF(Sheet3!L15="","",_xlfn.CONCAT(Sheet5!$F20:$I20,Sheet3!L15,Sheet5!$K20:$L20))</f>
        <v>{
        "id": "rebar splice/alternate length",
        "value" :  0 
    },</v>
      </c>
      <c r="L28" s="18" t="str">
        <f>IF(Sheet3!M15="","",_xlfn.CONCAT(Sheet5!$F20:$I20,Sheet3!M15,Sheet5!$K20:$L20))</f>
        <v/>
      </c>
      <c r="M28" s="18" t="str">
        <f>IF(Sheet3!N15="","",_xlfn.CONCAT(Sheet5!$F20:$I20,Sheet3!N15,Sheet5!$K20:$L20))</f>
        <v/>
      </c>
      <c r="N28" s="18" t="str">
        <f>IF(Sheet3!O15="","",_xlfn.CONCAT(Sheet5!$F20:$I20,Sheet3!O15,Sheet5!$K20:$L20))</f>
        <v>{
        "id": "rebar splice/alternate length",
        "value" :  0 
    },</v>
      </c>
      <c r="O28" s="18" t="str">
        <f>IF(Sheet3!P15="","",_xlfn.CONCAT(Sheet5!$F20:$I20,Sheet3!P15,Sheet5!$K20:$L20))</f>
        <v>{
        "id": "rebar splice/alternate length",
        "value" :  0 
    },</v>
      </c>
      <c r="P28" s="18" t="str">
        <f>IF(Sheet3!Q15="","",_xlfn.CONCAT(Sheet5!$F20:$I20,Sheet3!Q15,Sheet5!$K20:$L20))</f>
        <v/>
      </c>
      <c r="Q28" s="18" t="str">
        <f>IF(Sheet3!R15="","",_xlfn.CONCAT(Sheet5!$F20:$I20,Sheet3!R15,Sheet5!$K20:$L20))</f>
        <v/>
      </c>
      <c r="R28" s="18" t="str">
        <f>IF(Sheet3!S15="","",_xlfn.CONCAT(Sheet5!$F20:$I20,Sheet3!S15,Sheet5!$K20:$L20))</f>
        <v/>
      </c>
      <c r="S28" s="18" t="str">
        <f>IF(Sheet3!T15="","",_xlfn.CONCAT(Sheet5!$F20:$I20,Sheet3!T15,Sheet5!$K20:$L20))</f>
        <v/>
      </c>
      <c r="T28" s="18" t="str">
        <f>IF(Sheet3!U15="","",_xlfn.CONCAT(Sheet5!$F20:$I20,Sheet3!U15,Sheet5!$K20:$L20))</f>
        <v/>
      </c>
      <c r="U28" s="18" t="str">
        <f>IF(Sheet3!V15="","",_xlfn.CONCAT(Sheet5!$F20:$I20,Sheet3!V15,Sheet5!$K20:$L20))</f>
        <v/>
      </c>
      <c r="V28" s="18" t="str">
        <f>IF(Sheet3!W15="","",_xlfn.CONCAT(Sheet5!$F20:$I20,Sheet3!W15,Sheet5!$K20:$L20))</f>
        <v/>
      </c>
      <c r="W28" s="18" t="str">
        <f>IF(Sheet3!X15="","",_xlfn.CONCAT(Sheet5!$F20:$I20,Sheet3!X15,Sheet5!$K20:$L20))</f>
        <v/>
      </c>
      <c r="X28" s="18" t="str">
        <f>IF(Sheet3!Y15="","",_xlfn.CONCAT(Sheet5!$F20:$I20,Sheet3!Y15,Sheet5!$K20:$L20))</f>
        <v/>
      </c>
      <c r="Y28" s="18" t="str">
        <f>IF(Sheet3!Z15="","",_xlfn.CONCAT(Sheet5!$F20:$I20,Sheet3!Z15,Sheet5!$K20:$L20))</f>
        <v/>
      </c>
      <c r="Z28" s="18" t="str">
        <f>IF(Sheet3!AA15="","",_xlfn.CONCAT(Sheet5!$F20:$I20,Sheet3!AA15,Sheet5!$K20:$L20))</f>
        <v/>
      </c>
      <c r="AA28" s="18" t="str">
        <f>IF(Sheet3!AB15="","",_xlfn.CONCAT(Sheet5!$F20:$I20,Sheet3!AB15,Sheet5!$K20:$L20))</f>
        <v/>
      </c>
      <c r="AB28" s="18" t="str">
        <f>IF(Sheet3!AC15="","",_xlfn.CONCAT(Sheet5!$F20:$I20,Sheet3!AC15,Sheet5!$K20:$L20))</f>
        <v/>
      </c>
      <c r="AC28" s="18" t="str">
        <f>IF(Sheet3!AD15="","",_xlfn.CONCAT(Sheet5!$F20:$I20,Sheet3!AD15,Sheet5!$K20:$L20))</f>
        <v/>
      </c>
      <c r="AD28" s="18" t="str">
        <f>IF(Sheet3!AE15="","",_xlfn.CONCAT(Sheet5!$F20:$I20,Sheet3!AE15,Sheet5!$K20:$L20))</f>
        <v/>
      </c>
      <c r="AE28" s="18" t="str">
        <f>IF(Sheet3!AF15="","",_xlfn.CONCAT(Sheet5!$F20:$I20,Sheet3!AF15,Sheet5!$K20:$L20))</f>
        <v/>
      </c>
    </row>
    <row r="29" spans="2:31" ht="16.5" customHeight="1" x14ac:dyDescent="0.3">
      <c r="B29" s="9" t="str">
        <f>Sheet3!AT19</f>
        <v>https://api-beta.midasit.com/cim/curvelibrary/RebarTransProperties?key=22&amp;apply=true</v>
      </c>
      <c r="C29" s="9" t="str"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},]</v>
      </c>
      <c r="D29" s="22"/>
      <c r="E29" s="22"/>
      <c r="F29" s="18"/>
      <c r="G29" s="35" t="s">
        <v>88</v>
      </c>
      <c r="H29" s="18"/>
      <c r="I29" s="9" t="str">
        <f>Sheet5!$M$17</f>
        <v>]</v>
      </c>
      <c r="J29" s="18" t="str">
        <f>IF(Sheet3!K16="","",_xlfn.CONCAT(Sheet5!$F21:$I21,Sheet3!K16,Sheet5!$K21:$L21))</f>
        <v>{
        "id": "rebar splice/lap length",
        "value" :  0.76 
    },</v>
      </c>
      <c r="K29" s="18" t="str">
        <f>IF(Sheet3!L16="","",_xlfn.CONCAT(Sheet5!$F21:$I21,Sheet3!L16,Sheet5!$K21:$L21))</f>
        <v>{
        "id": "rebar splice/lap length",
        "value" :  0.76 
    },</v>
      </c>
      <c r="L29" s="18" t="str">
        <f>IF(Sheet3!M16="","",_xlfn.CONCAT(Sheet5!$F21:$I21,Sheet3!M16,Sheet5!$K21:$L21))</f>
        <v/>
      </c>
      <c r="M29" s="18" t="str">
        <f>IF(Sheet3!N16="","",_xlfn.CONCAT(Sheet5!$F21:$I21,Sheet3!N16,Sheet5!$K21:$L21))</f>
        <v/>
      </c>
      <c r="N29" s="18" t="str">
        <f>IF(Sheet3!O16="","",_xlfn.CONCAT(Sheet5!$F21:$I21,Sheet3!O16,Sheet5!$K21:$L21))</f>
        <v>{
        "id": "rebar splice/lap length",
        "value" :  0.46 
    },</v>
      </c>
      <c r="O29" s="18" t="str">
        <f>IF(Sheet3!P16="","",_xlfn.CONCAT(Sheet5!$F21:$I21,Sheet3!P16,Sheet5!$K21:$L21))</f>
        <v>{
        "id": "rebar splice/lap length",
        "value" :  0.46 
    },</v>
      </c>
      <c r="P29" s="18" t="str">
        <f>IF(Sheet3!Q16="","",_xlfn.CONCAT(Sheet5!$F21:$I21,Sheet3!Q16,Sheet5!$K21:$L21))</f>
        <v/>
      </c>
      <c r="Q29" s="18" t="str">
        <f>IF(Sheet3!R16="","",_xlfn.CONCAT(Sheet5!$F21:$I21,Sheet3!R16,Sheet5!$K21:$L21))</f>
        <v/>
      </c>
      <c r="R29" s="18" t="str">
        <f>IF(Sheet3!S16="","",_xlfn.CONCAT(Sheet5!$F21:$I21,Sheet3!S16,Sheet5!$K21:$L21))</f>
        <v/>
      </c>
      <c r="S29" s="18" t="str">
        <f>IF(Sheet3!T16="","",_xlfn.CONCAT(Sheet5!$F21:$I21,Sheet3!T16,Sheet5!$K21:$L21))</f>
        <v/>
      </c>
      <c r="T29" s="18" t="str">
        <f>IF(Sheet3!U16="","",_xlfn.CONCAT(Sheet5!$F21:$I21,Sheet3!U16,Sheet5!$K21:$L21))</f>
        <v/>
      </c>
      <c r="U29" s="18" t="str">
        <f>IF(Sheet3!V16="","",_xlfn.CONCAT(Sheet5!$F21:$I21,Sheet3!V16,Sheet5!$K21:$L21))</f>
        <v/>
      </c>
      <c r="V29" s="18" t="str">
        <f>IF(Sheet3!W16="","",_xlfn.CONCAT(Sheet5!$F21:$I21,Sheet3!W16,Sheet5!$K21:$L21))</f>
        <v/>
      </c>
      <c r="W29" s="18" t="str">
        <f>IF(Sheet3!X16="","",_xlfn.CONCAT(Sheet5!$F21:$I21,Sheet3!X16,Sheet5!$K21:$L21))</f>
        <v/>
      </c>
      <c r="X29" s="18" t="str">
        <f>IF(Sheet3!Y16="","",_xlfn.CONCAT(Sheet5!$F21:$I21,Sheet3!Y16,Sheet5!$K21:$L21))</f>
        <v/>
      </c>
      <c r="Y29" s="18" t="str">
        <f>IF(Sheet3!Z16="","",_xlfn.CONCAT(Sheet5!$F21:$I21,Sheet3!Z16,Sheet5!$K21:$L21))</f>
        <v/>
      </c>
      <c r="Z29" s="18" t="str">
        <f>IF(Sheet3!AA16="","",_xlfn.CONCAT(Sheet5!$F21:$I21,Sheet3!AA16,Sheet5!$K21:$L21))</f>
        <v/>
      </c>
      <c r="AA29" s="18" t="str">
        <f>IF(Sheet3!AB16="","",_xlfn.CONCAT(Sheet5!$F21:$I21,Sheet3!AB16,Sheet5!$K21:$L21))</f>
        <v/>
      </c>
      <c r="AB29" s="18" t="str">
        <f>IF(Sheet3!AC16="","",_xlfn.CONCAT(Sheet5!$F21:$I21,Sheet3!AC16,Sheet5!$K21:$L21))</f>
        <v/>
      </c>
      <c r="AC29" s="18" t="str">
        <f>IF(Sheet3!AD16="","",_xlfn.CONCAT(Sheet5!$F21:$I21,Sheet3!AD16,Sheet5!$K21:$L21))</f>
        <v/>
      </c>
      <c r="AD29" s="18" t="str">
        <f>IF(Sheet3!AE16="","",_xlfn.CONCAT(Sheet5!$F21:$I21,Sheet3!AE16,Sheet5!$K21:$L21))</f>
        <v/>
      </c>
      <c r="AE29" s="18" t="str">
        <f>IF(Sheet3!AF16="","",_xlfn.CONCAT(Sheet5!$F21:$I21,Sheet3!AF16,Sheet5!$K21:$L21))</f>
        <v/>
      </c>
    </row>
    <row r="30" spans="2:31" ht="16.5" customHeight="1" x14ac:dyDescent="0.3">
      <c r="B30" s="9" t="str">
        <f>Sheet3!AT20</f>
        <v>https://api-beta.midasit.com/cim/curvelibrary/RebarTransProperties?key=13&amp;apply=true</v>
      </c>
      <c r="C30" s="9" t="str">
        <v>[
    {
        "id": "property/diameter",
        "value" :  6 
    },{
        "id": "spacing/pattern spacing",
        "value" : [0.25]
    },{
        "id": "cover thickness/on plane",
        "value" : [0.07,]
    },{
        "id": "cover thickness/from start plane",
        "value" :  0.195 
    },{
        "id": "cover thickness/from end plane",
        "value" :  0.07 
    },]</v>
      </c>
      <c r="D30" s="22"/>
      <c r="E30" s="22"/>
      <c r="F30" s="18"/>
      <c r="G30" s="35" t="s">
        <v>88</v>
      </c>
      <c r="H30" s="18"/>
      <c r="I30" s="18"/>
    </row>
    <row r="31" spans="2:31" ht="16.5" customHeight="1" x14ac:dyDescent="0.3">
      <c r="B31" s="9" t="str">
        <f>Sheet3!AT21</f>
        <v>https://api-beta.midasit.com/cim/curvelibrary/RebarTransProperties?key=16&amp;apply=true</v>
      </c>
      <c r="C31" s="9" t="str">
        <v>[
    {
        "id": "property/diameter",
        "value" :  6 
    },{
        "id": "spacing/pattern spacing",
        "value" : [0.25]
    },{
        "id": "cover thickness/on plane",
        "value" : [0.07,]
    },{
        "id": "cover thickness/from start plane",
        "value" :  0.195 
    },{
        "id": "cover thickness/from end plane",
        "value" :  0.07 
    },]</v>
      </c>
      <c r="D31" s="22"/>
      <c r="E31" s="22"/>
      <c r="F31" s="18"/>
      <c r="G31" s="35" t="s">
        <v>88</v>
      </c>
      <c r="H31" s="18" t="s">
        <v>143</v>
      </c>
      <c r="J31" s="9" t="str">
        <f t="shared" ref="J31:AE31" si="0">_xlfn.CONCAT($I$16,J16:J29,$I$29)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0.07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},]</v>
      </c>
      <c r="K31" s="9" t="str">
        <f t="shared" si="0"/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0.32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},]</v>
      </c>
      <c r="L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M31" s="9" t="str">
        <f t="shared" si="0"/>
        <v>[
    {
        "id": "property/diameter",
        "value" :  6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N31" s="9" t="str">
        <f t="shared" si="0"/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0.0891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},]</v>
      </c>
      <c r="O31" s="9" t="str">
        <f t="shared" si="0"/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[0.07,0.07,0.07,]
    },{
        "id": "cover thickness/from start plane",
        "value" :  0.3391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},]</v>
      </c>
      <c r="P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Q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},]</v>
      </c>
      <c r="R31" s="9" t="str">
        <f t="shared" si="0"/>
        <v>[
    {
        "id": "property/diameter",
        "value" :  7 
    },{
        "id": "spacing/pattern spacing",
        "value" : [0.25]
    },{
        "id": "cover thickness/on plane",
        "value" : [0.07,0.29698484809835,0.07,]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S31" s="9" t="str">
        <f t="shared" si="0"/>
        <v>[
    {
        "id": "property/diameter",
        "value" :  7 
    },{
        "id": "spacing/pattern spacing",
        "value" : [0.25]
    },{
        "id": "cover thickness/on plane",
        "value" : [0.07,0.29698484809835,0.07,]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T31" s="9" t="str">
        <f t="shared" si="0"/>
        <v>[
    {
        "id": "property/diameter",
        "value" :  8 
    },{
        "id": "spacing/pattern spacing",
        "value" : [0.25]
    },{
        "id": "cover thickness/on plane",
        "value" : [0.07,0.240416305603426,0.07,]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U31" s="9" t="str">
        <f t="shared" si="0"/>
        <v>[
    {
        "id": "property/diameter",
        "value" :  8 
    },{
        "id": "spacing/pattern spacing",
        "value" : [0.25]
    },{
        "id": "cover thickness/on plane",
        "value" : [0.07,0.240416305603426,0.07,]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},]</v>
      </c>
      <c r="V31" s="9" t="str">
        <f t="shared" si="0"/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},]</v>
      </c>
      <c r="W31" s="9" t="str">
        <f t="shared" si="0"/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},]</v>
      </c>
      <c r="X31" s="9" t="str">
        <f t="shared" si="0"/>
        <v>[
    {
        "id": "property/diameter",
        "value" :  6 
    },{
        "id": "spacing/pattern spacing",
        "value" : [0.25]
    },{
        "id": "cover thickness/on plane",
        "value" : [0.07,]
    },{
        "id": "cover thickness/from start plane",
        "value" :  0.195 
    },{
        "id": "cover thickness/from end plane",
        "value" :  0.07 
    },]</v>
      </c>
      <c r="Y31" s="9" t="str">
        <f t="shared" si="0"/>
        <v>[
    {
        "id": "property/diameter",
        "value" :  6 
    },{
        "id": "spacing/pattern spacing",
        "value" : [0.25]
    },{
        "id": "cover thickness/on plane",
        "value" : [0.07,]
    },{
        "id": "cover thickness/from start plane",
        "value" :  0.195 
    },{
        "id": "cover thickness/from end plane",
        "value" :  0.07 
    },]</v>
      </c>
      <c r="Z31" s="9" t="str">
        <f t="shared" si="0"/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},]</v>
      </c>
      <c r="AA31" s="9" t="str">
        <f t="shared" si="0"/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},]</v>
      </c>
      <c r="AB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AC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AD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AE31" s="9" t="str">
        <f t="shared" si="0"/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</row>
    <row r="32" spans="2:31" ht="16.5" customHeight="1" x14ac:dyDescent="0.3">
      <c r="B32" s="9" t="str">
        <f>Sheet3!AT22</f>
        <v>https://api-beta.midasit.com/cim/curvelibrary/RebarTransProperties?key=23&amp;apply=true</v>
      </c>
      <c r="C32" s="9" t="str"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},]</v>
      </c>
      <c r="D32" s="23"/>
      <c r="E32" s="23"/>
      <c r="F32" s="18"/>
      <c r="G32" s="35" t="s">
        <v>88</v>
      </c>
      <c r="H32" s="18"/>
      <c r="J32" s="18"/>
    </row>
    <row r="33" spans="2:23" ht="16.5" customHeight="1" x14ac:dyDescent="0.3">
      <c r="B33" s="9" t="str">
        <f>Sheet3!AT23</f>
        <v>https://api-beta.midasit.com/cim/curvelibrary/RebarTransProperties?key=24&amp;apply=true</v>
      </c>
      <c r="C33" s="9" t="str">
        <v>[
    {
        "id": "property/diameter",
        "value" :  5 
    },{
        "id": "spacing/pattern spacing",
        "value" : [0.25]
    },{
        "id": "cover thickness/on plane",
        "value" : [0.07,0.240416305603426,0.07,]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},]</v>
      </c>
      <c r="D33" s="23"/>
      <c r="E33" s="23"/>
      <c r="F33" s="18"/>
      <c r="G33" s="35" t="s">
        <v>88</v>
      </c>
      <c r="H33" s="18"/>
      <c r="I33" s="18"/>
    </row>
    <row r="34" spans="2:23" ht="16.5" customHeight="1" x14ac:dyDescent="0.3">
      <c r="B34" s="9" t="str">
        <f>Sheet3!AT24</f>
        <v>https://api-beta.midasit.com/cim/curvelibrary/RebarTransProperties?key=6&amp;apply=true</v>
      </c>
      <c r="C34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D34" s="23"/>
      <c r="E34" s="23"/>
      <c r="F34" s="18"/>
      <c r="G34" s="35" t="s">
        <v>88</v>
      </c>
      <c r="H34" s="18"/>
      <c r="I34" s="18"/>
    </row>
    <row r="35" spans="2:23" ht="16.5" customHeight="1" x14ac:dyDescent="0.3">
      <c r="B35" s="9" t="str">
        <f>Sheet3!AT25</f>
        <v>https://api-beta.midasit.com/cim/curvelibrary/RebarTransProperties?key=12&amp;apply=true</v>
      </c>
      <c r="C35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D35" s="23"/>
      <c r="E35" s="23"/>
      <c r="F35" s="18"/>
      <c r="G35" s="35" t="s">
        <v>88</v>
      </c>
      <c r="H35" s="18"/>
      <c r="I35" s="18"/>
    </row>
    <row r="36" spans="2:23" ht="16.5" customHeight="1" x14ac:dyDescent="0.3">
      <c r="B36" s="9" t="str">
        <f>Sheet3!AT26</f>
        <v>https://api-beta.midasit.com/cim/curvelibrary/RebarTransProperties?key=14&amp;apply=true</v>
      </c>
      <c r="C36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D36" s="23"/>
      <c r="E36" s="23"/>
      <c r="F36" s="18"/>
      <c r="G36" s="35" t="s">
        <v>88</v>
      </c>
      <c r="H36" s="18"/>
      <c r="I36" s="18"/>
    </row>
    <row r="37" spans="2:23" ht="16.5" customHeight="1" x14ac:dyDescent="0.3">
      <c r="B37" s="9" t="str">
        <f>Sheet3!AT27</f>
        <v>https://api-beta.midasit.com/cim/curvelibrary/RebarTransProperties?key=15&amp;apply=true</v>
      </c>
      <c r="C37" s="9" t="str">
        <v>[
    {
        "id": "property/diameter",
        "value" :  7 
    },{
        "id": "spacing/pattern spacing",
        "value" : [0.25]
    },{
        "id": "cover thickness/on plane",
        "value" : [0.07,0.07,0.07,]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},]</v>
      </c>
      <c r="D37" s="36"/>
      <c r="E37" s="36"/>
      <c r="F37" s="18"/>
      <c r="G37" s="35"/>
      <c r="H37" s="18"/>
      <c r="I37" s="18"/>
    </row>
    <row r="38" spans="2:23" ht="16.5" customHeight="1" x14ac:dyDescent="0.3">
      <c r="D38" s="36"/>
      <c r="E38" s="36"/>
      <c r="F38" s="18"/>
      <c r="G38" s="35"/>
      <c r="H38" s="18"/>
      <c r="I38" s="18"/>
    </row>
    <row r="39" spans="2:23" ht="16.5" customHeight="1" x14ac:dyDescent="0.3">
      <c r="B39" s="9" t="str">
        <f>Sheet3!AT28</f>
        <v>https://api-beta.midasit.com/cim/curvelibrary/RebarIndependentLongProperties?key=8&amp;apply=true</v>
      </c>
      <c r="C39" s="9" t="str">
        <f t="array" ref="C39:C46">TRANSPOSE(J47:Q47)</f>
        <v>[
    {
        "id": "property/diameter",
        "value" :  5 
    },{
        "id": "spacing/user spacing",
        "value" : ["1@0.0441",0.1359,"17@0.2",0.1359,"1@0.0441",]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D39" s="4"/>
      <c r="E39" s="22"/>
      <c r="F39" s="18"/>
      <c r="G39" s="35" t="s">
        <v>88</v>
      </c>
      <c r="H39" s="18"/>
      <c r="I39" s="18" t="str">
        <f>Sheet5!$E$8</f>
        <v xml:space="preserve">[
    </v>
      </c>
      <c r="J39" s="18" t="str">
        <f>IF(Sheet3!K40="","",_xlfn.CONCAT(Sheet5!$F22:$I22,Sheet3!K40,Sheet5!$K22:$L22))</f>
        <v>{
        "id": "property/diameter",
        "value" :  5 
    },</v>
      </c>
      <c r="K39" s="18" t="str">
        <f>IF(Sheet3!L40="","",_xlfn.CONCAT(Sheet5!$F22:$I22,Sheet3!L40,Sheet5!$K22:$L22))</f>
        <v>{
        "id": "property/diameter",
        "value" :  5 
    },</v>
      </c>
      <c r="L39" s="18" t="str">
        <f>IF(Sheet3!M40="","",_xlfn.CONCAT(Sheet5!$F22:$I22,Sheet3!M40,Sheet5!$K22:$L22))</f>
        <v>{
        "id": "property/diameter",
        "value" :  5 
    },</v>
      </c>
      <c r="M39" s="18" t="str">
        <f>IF(Sheet3!N40="","",_xlfn.CONCAT(Sheet5!$F22:$I22,Sheet3!N40,Sheet5!$K22:$L22))</f>
        <v>{
        "id": "property/diameter",
        "value" :  5 
    },</v>
      </c>
      <c r="N39" s="18" t="str">
        <f>IF(Sheet3!O40="","",_xlfn.CONCAT(Sheet5!$F22:$I22,Sheet3!O40,Sheet5!$K22:$L22))</f>
        <v>{
        "id": "property/diameter",
        "value" :  5 
    },</v>
      </c>
      <c r="O39" s="18" t="str">
        <f>IF(Sheet3!P40="","",_xlfn.CONCAT(Sheet5!$F22:$I22,Sheet3!P40,Sheet5!$K22:$L22))</f>
        <v>{
        "id": "property/diameter",
        "value" :  5 
    },</v>
      </c>
      <c r="P39" s="18" t="str">
        <f>IF(Sheet3!Q40="","",_xlfn.CONCAT(Sheet5!$F22:$I22,Sheet3!Q40,Sheet5!$K22:$L22))</f>
        <v>{
        "id": "property/diameter",
        "value" :  5 
    },</v>
      </c>
      <c r="Q39" s="18" t="str">
        <f>IF(Sheet3!R40="","",_xlfn.CONCAT(Sheet5!$F22:$I22,Sheet3!R40,Sheet5!$K22:$L22))</f>
        <v>{
        "id": "property/diameter",
        "value" :  5 
    },</v>
      </c>
      <c r="R39" s="18"/>
      <c r="S39" s="18"/>
      <c r="T39" s="18"/>
      <c r="U39" s="18"/>
      <c r="V39" s="18"/>
      <c r="W39" s="18"/>
    </row>
    <row r="40" spans="2:23" ht="16.5" customHeight="1" x14ac:dyDescent="0.3">
      <c r="B40" s="9" t="str">
        <f>Sheet3!AT29</f>
        <v>https://api-beta.midasit.com/cim/curvelibrary/RebarIndependentLongProperties?key=10&amp;apply=true</v>
      </c>
      <c r="C40" s="9" t="str">
        <v>[
    {
        "id": "property/diameter",
        "value" :  5 
    },{
        "id": "spacing/user spacing",
        "value" : [0.1359,"17@0.2",0.1359,]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},]</v>
      </c>
      <c r="D40" s="22"/>
      <c r="E40" s="22"/>
      <c r="F40" s="18"/>
      <c r="G40" s="35" t="s">
        <v>88</v>
      </c>
      <c r="H40" s="18"/>
      <c r="I40" s="18"/>
      <c r="J40" s="18" t="str">
        <f>IF(Sheet3!K41="","",_xlfn.CONCAT(Sheet5!$F23:$I23,Sheet3!K41,Sheet5!$K23:$L23))</f>
        <v>{
        "id": "spacing/user spacing",
        "value" : ["1@0.0441",0.1359,"17@0.2",0.1359,"1@0.0441",]
    },</v>
      </c>
      <c r="K40" s="18" t="str">
        <f>IF(Sheet3!L41="","",_xlfn.CONCAT(Sheet5!$F23:$I23,Sheet3!L41,Sheet5!$K23:$L23))</f>
        <v>{
        "id": "spacing/user spacing",
        "value" : [0.1359,"17@0.2",0.1359,]
    },</v>
      </c>
      <c r="L40" s="18" t="str">
        <f>IF(Sheet3!M41="","",_xlfn.CONCAT(Sheet5!$F23:$I23,Sheet3!M41,Sheet5!$K23:$L23))</f>
        <v>{
        "id": "spacing/user spacing",
        "value" : ["1@0.0441",0.1359,"17@0.2",0.1359,"1@0.0441",]
    },</v>
      </c>
      <c r="M40" s="18" t="str">
        <f>IF(Sheet3!N41="","",_xlfn.CONCAT(Sheet5!$F23:$I23,Sheet3!N41,Sheet5!$K23:$L23))</f>
        <v>{
        "id": "spacing/user spacing",
        "value" : [0.1359,"17@0.2",0.1359,]
    },</v>
      </c>
      <c r="N40" s="18" t="str">
        <f>IF(Sheet3!O41="","",_xlfn.CONCAT(Sheet5!$F23:$I23,Sheet3!O41,Sheet5!$K23:$L23))</f>
        <v>{
        "id": "spacing/user spacing",
        "value" : ["16@0.2",0.16795,]
    },</v>
      </c>
      <c r="O40" s="18" t="str">
        <f>IF(Sheet3!P41="","",_xlfn.CONCAT(Sheet5!$F23:$I23,Sheet3!P41,Sheet5!$K23:$L23))</f>
        <v>{
        "id": "spacing/user spacing",
        "value" : ["1@0.0441",0.16795,"16@0.2",0.16795,0.1343,"1@0.0957",]
    },</v>
      </c>
      <c r="P40" s="18" t="str">
        <f>IF(Sheet3!Q41="","",_xlfn.CONCAT(Sheet5!$F23:$I23,Sheet3!Q41,Sheet5!$K23:$L23))</f>
        <v>{
        "id": "spacing/user spacing",
        "value" : ["16@0.2",0.16795,]
    },</v>
      </c>
      <c r="Q40" s="18" t="str">
        <f>IF(Sheet3!R41="","",_xlfn.CONCAT(Sheet5!$F23:$I23,Sheet3!R41,Sheet5!$K23:$L23))</f>
        <v>{
        "id": "spacing/user spacing",
        "value" : ["1@0.0441",0.16795,"16@0.2",0.16795,0.1343,"1@0.0957",]
    },</v>
      </c>
      <c r="R40" s="18"/>
      <c r="S40" s="18"/>
      <c r="T40" s="18"/>
      <c r="U40" s="18"/>
      <c r="V40" s="18"/>
      <c r="W40" s="18"/>
    </row>
    <row r="41" spans="2:23" ht="16.5" customHeight="1" x14ac:dyDescent="0.3">
      <c r="B41" s="9" t="str">
        <f>Sheet3!AT30</f>
        <v>https://api-beta.midasit.com/cim/curvelibrary/RebarIndependentLongProperties?key=9&amp;apply=true</v>
      </c>
      <c r="C41" s="9" t="str">
        <v>[
    {
        "id": "property/diameter",
        "value" :  5 
    },{
        "id": "spacing/user spacing",
        "value" : ["1@0.0441",0.1359,"17@0.2",0.1359,"1@0.0441",]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D41" s="22"/>
      <c r="E41" s="22"/>
      <c r="F41" s="18"/>
      <c r="G41" s="35" t="s">
        <v>88</v>
      </c>
      <c r="H41" s="18"/>
      <c r="I41" s="18"/>
      <c r="J41" s="18" t="str">
        <f>IF(Sheet3!K42="","",_xlfn.CONCAT(Sheet5!$F24:$I24,Sheet3!K42,Sheet5!$K24:$L24))</f>
        <v>{
        "id": "on plane",
        "value" : [0.0859,]
    },</v>
      </c>
      <c r="K41" s="18" t="str">
        <f>IF(Sheet3!L42="","",_xlfn.CONCAT(Sheet5!$F24:$I24,Sheet3!L42,Sheet5!$K24:$L24))</f>
        <v>{
        "id": "on plane",
        "value" : [0,0.0859,0,]
    },</v>
      </c>
      <c r="L41" s="18" t="str">
        <f>IF(Sheet3!M42="","",_xlfn.CONCAT(Sheet5!$F24:$I24,Sheet3!M42,Sheet5!$K24:$L24))</f>
        <v>{
        "id": "on plane",
        "value" : [0.0859,]
    },</v>
      </c>
      <c r="M41" s="18" t="str">
        <f>IF(Sheet3!N42="","",_xlfn.CONCAT(Sheet5!$F24:$I24,Sheet3!N42,Sheet5!$K24:$L24))</f>
        <v>{
        "id": "on plane",
        "value" : [0,0.0843,0,]
    },</v>
      </c>
      <c r="N41" s="18" t="str">
        <f>IF(Sheet3!O42="","",_xlfn.CONCAT(Sheet5!$F24:$I24,Sheet3!O42,Sheet5!$K24:$L24))</f>
        <v>{
        "id": "on plane",
        "value" : [0,0.0859,0,]
    },</v>
      </c>
      <c r="O41" s="18" t="str">
        <f>IF(Sheet3!P42="","",_xlfn.CONCAT(Sheet5!$F24:$I24,Sheet3!P42,Sheet5!$K24:$L24))</f>
        <v>{
        "id": "on plane",
        "value" : [0.0859,]
    },</v>
      </c>
      <c r="P41" s="18" t="str">
        <f>IF(Sheet3!Q42="","",_xlfn.CONCAT(Sheet5!$F24:$I24,Sheet3!Q42,Sheet5!$K24:$L24))</f>
        <v>{
        "id": "on plane",
        "value" : [0,0.0859,0,]
    },</v>
      </c>
      <c r="Q41" s="18" t="str">
        <f>IF(Sheet3!R42="","",_xlfn.CONCAT(Sheet5!$F24:$I24,Sheet3!R42,Sheet5!$K24:$L24))</f>
        <v>{
        "id": "on plane",
        "value" : [0.0859,]
    },</v>
      </c>
      <c r="R41" s="18"/>
      <c r="S41" s="18"/>
      <c r="T41" s="18"/>
      <c r="U41" s="18"/>
      <c r="V41" s="18"/>
      <c r="W41" s="18"/>
    </row>
    <row r="42" spans="2:23" ht="16.5" customHeight="1" x14ac:dyDescent="0.3">
      <c r="B42" s="9" t="str">
        <f>Sheet3!AT31</f>
        <v>https://api-beta.midasit.com/cim/curvelibrary/RebarIndependentLongProperties?key=11&amp;apply=true</v>
      </c>
      <c r="C42" s="9" t="str">
        <v>[
    {
        "id": "property/diameter",
        "value" :  5 
    },{
        "id": "spacing/user spacing",
        "value" : [0.1359,"17@0.2",0.1359,]
    },{
        "id": "on plane",
        "value" : [0,0.0843,0,]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},]</v>
      </c>
      <c r="D42" s="22"/>
      <c r="E42" s="22"/>
      <c r="F42" s="18"/>
      <c r="G42" s="35" t="s">
        <v>88</v>
      </c>
      <c r="H42" s="18"/>
      <c r="I42" s="18"/>
      <c r="J42" s="18" t="str">
        <f>IF(Sheet3!K43="","",_xlfn.CONCAT(Sheet5!$F25:$I25,Sheet3!K43,Sheet5!$K25:$L25))</f>
        <v>{
        "id": "offset/distance at start",
        "value" :  0.07 
    },</v>
      </c>
      <c r="K42" s="18" t="str">
        <f>IF(Sheet3!L43="","",_xlfn.CONCAT(Sheet5!$F25:$I25,Sheet3!L43,Sheet5!$K25:$L25))</f>
        <v>{
        "id": "offset/distance at start",
        "value" :  0.07 
    },</v>
      </c>
      <c r="L42" s="18" t="str">
        <f>IF(Sheet3!M43="","",_xlfn.CONCAT(Sheet5!$F25:$I25,Sheet3!M43,Sheet5!$K25:$L25))</f>
        <v>{
        "id": "offset/distance at start",
        "value" :  0.07 
    },</v>
      </c>
      <c r="M42" s="18" t="str">
        <f>IF(Sheet3!N43="","",_xlfn.CONCAT(Sheet5!$F25:$I25,Sheet3!N43,Sheet5!$K25:$L25))</f>
        <v>{
        "id": "offset/distance at start",
        "value" :  0.07 
    },</v>
      </c>
      <c r="N42" s="18" t="str">
        <f>IF(Sheet3!O43="","",_xlfn.CONCAT(Sheet5!$F25:$I25,Sheet3!O43,Sheet5!$K25:$L25))</f>
        <v>{
        "id": "offset/distance at start",
        "value" :  0.07 
    },</v>
      </c>
      <c r="O42" s="18" t="str">
        <f>IF(Sheet3!P43="","",_xlfn.CONCAT(Sheet5!$F25:$I25,Sheet3!P43,Sheet5!$K25:$L25))</f>
        <v>{
        "id": "offset/distance at start",
        "value" :  0.07 
    },</v>
      </c>
      <c r="P42" s="18" t="str">
        <f>IF(Sheet3!Q43="","",_xlfn.CONCAT(Sheet5!$F25:$I25,Sheet3!Q43,Sheet5!$K25:$L25))</f>
        <v>{
        "id": "offset/distance at start",
        "value" :  0.07 
    },</v>
      </c>
      <c r="Q42" s="18" t="str">
        <f>IF(Sheet3!R43="","",_xlfn.CONCAT(Sheet5!$F25:$I25,Sheet3!R43,Sheet5!$K25:$L25))</f>
        <v>{
        "id": "offset/distance at start",
        "value" :  0.07 
    },</v>
      </c>
      <c r="R42" s="18"/>
      <c r="S42" s="18"/>
      <c r="T42" s="18"/>
      <c r="U42" s="18"/>
      <c r="V42" s="18"/>
      <c r="W42" s="18"/>
    </row>
    <row r="43" spans="2:23" ht="16.5" customHeight="1" x14ac:dyDescent="0.3">
      <c r="B43" s="9" t="str">
        <f>Sheet3!AT32</f>
        <v>https://api-beta.midasit.com/cim/curvelibrary/RebarIndependentLongProperties?key=26&amp;apply=true</v>
      </c>
      <c r="C43" s="9" t="str">
        <v>[
    {
        "id": "property/diameter",
        "value" :  5 
    },{
        "id": "spacing/user spacing",
        "value" : ["16@0.2",0.16795,]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},]</v>
      </c>
      <c r="D43" s="22"/>
      <c r="E43" s="22"/>
      <c r="F43" s="18"/>
      <c r="G43" s="35" t="s">
        <v>88</v>
      </c>
      <c r="H43" s="18"/>
      <c r="I43" s="18"/>
      <c r="J43" s="18" t="str">
        <f>IF(Sheet3!K44="","",_xlfn.CONCAT(Sheet5!$F26:$I26,Sheet3!K44,Sheet5!$K26:$L26))</f>
        <v>{
        "id": "offset/distance at end",
        "value" :  0.07 
    },</v>
      </c>
      <c r="K43" s="18" t="str">
        <f>IF(Sheet3!L44="","",_xlfn.CONCAT(Sheet5!$F26:$I26,Sheet3!L44,Sheet5!$K26:$L26))</f>
        <v>{
        "id": "offset/distance at end",
        "value" :  0.07 
    },</v>
      </c>
      <c r="L43" s="18" t="str">
        <f>IF(Sheet3!M44="","",_xlfn.CONCAT(Sheet5!$F26:$I26,Sheet3!M44,Sheet5!$K26:$L26))</f>
        <v>{
        "id": "offset/distance at end",
        "value" :  0.07 
    },</v>
      </c>
      <c r="M43" s="18" t="str">
        <f>IF(Sheet3!N44="","",_xlfn.CONCAT(Sheet5!$F26:$I26,Sheet3!N44,Sheet5!$K26:$L26))</f>
        <v>{
        "id": "offset/distance at end",
        "value" :  0.07 
    },</v>
      </c>
      <c r="N43" s="18" t="str">
        <f>IF(Sheet3!O44="","",_xlfn.CONCAT(Sheet5!$F26:$I26,Sheet3!O44,Sheet5!$K26:$L26))</f>
        <v>{
        "id": "offset/distance at end",
        "value" :  0.07 
    },</v>
      </c>
      <c r="O43" s="18" t="str">
        <f>IF(Sheet3!P44="","",_xlfn.CONCAT(Sheet5!$F26:$I26,Sheet3!P44,Sheet5!$K26:$L26))</f>
        <v>{
        "id": "offset/distance at end",
        "value" :  0.07 
    },</v>
      </c>
      <c r="P43" s="18" t="str">
        <f>IF(Sheet3!Q44="","",_xlfn.CONCAT(Sheet5!$F26:$I26,Sheet3!Q44,Sheet5!$K26:$L26))</f>
        <v>{
        "id": "offset/distance at end",
        "value" :  0.07 
    },</v>
      </c>
      <c r="Q43" s="18" t="str">
        <f>IF(Sheet3!R44="","",_xlfn.CONCAT(Sheet5!$F26:$I26,Sheet3!R44,Sheet5!$K26:$L26))</f>
        <v>{
        "id": "offset/distance at end",
        "value" :  0.07 
    },</v>
      </c>
      <c r="R43" s="18"/>
      <c r="S43" s="18"/>
      <c r="T43" s="18"/>
      <c r="U43" s="18"/>
      <c r="V43" s="18"/>
      <c r="W43" s="18"/>
    </row>
    <row r="44" spans="2:23" ht="16.5" customHeight="1" x14ac:dyDescent="0.3">
      <c r="B44" s="9" t="str">
        <f>Sheet3!AT33</f>
        <v>https://api-beta.midasit.com/cim/curvelibrary/RebarIndependentLongProperties?key=27&amp;apply=true</v>
      </c>
      <c r="C44" s="9" t="str">
        <v>[
    {
        "id": "property/diameter",
        "value" :  5 
    },{
        "id": "spacing/user spacing",
        "value" : ["1@0.0441",0.16795,"16@0.2",0.16795,0.1343,"1@0.0957",]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D44" s="22"/>
      <c r="E44" s="22"/>
      <c r="F44" s="18"/>
      <c r="G44" s="35" t="s">
        <v>88</v>
      </c>
      <c r="H44" s="18"/>
      <c r="I44" s="18"/>
      <c r="J44" s="18" t="str">
        <f>IF(Sheet3!K45="","",_xlfn.CONCAT(Sheet5!$F27:$I27,Sheet3!K45,Sheet5!$K27:$L27))</f>
        <v>{
        "id": "offset/start spacing offset",
        "value" :  0.27 
    },</v>
      </c>
      <c r="K44" s="18" t="str">
        <f>IF(Sheet3!L45="","",_xlfn.CONCAT(Sheet5!$F27:$I27,Sheet3!L45,Sheet5!$K27:$L27))</f>
        <v>{
        "id": "offset/start spacing offset",
        "value" :  0.3141 
    },</v>
      </c>
      <c r="L44" s="18" t="str">
        <f>IF(Sheet3!M45="","",_xlfn.CONCAT(Sheet5!$F27:$I27,Sheet3!M45,Sheet5!$K27:$L27))</f>
        <v>{
        "id": "offset/start spacing offset",
        "value" :  0.27 
    },</v>
      </c>
      <c r="M44" s="18" t="str">
        <f>IF(Sheet3!N45="","",_xlfn.CONCAT(Sheet5!$F27:$I27,Sheet3!N45,Sheet5!$K27:$L27))</f>
        <v>{
        "id": "offset/start spacing offset",
        "value" :  0.3141 
    },</v>
      </c>
      <c r="N44" s="18" t="str">
        <f>IF(Sheet3!O45="","",_xlfn.CONCAT(Sheet5!$F27:$I27,Sheet3!O45,Sheet5!$K27:$L27))</f>
        <v>{
        "id": "offset/start spacing offset",
        "value" :  0.48205 
    },</v>
      </c>
      <c r="O44" s="18" t="str">
        <f>IF(Sheet3!P45="","",_xlfn.CONCAT(Sheet5!$F27:$I27,Sheet3!P45,Sheet5!$K27:$L27))</f>
        <v>{
        "id": "offset/start spacing offset",
        "value" :  0.27 
    },</v>
      </c>
      <c r="P44" s="18" t="str">
        <f>IF(Sheet3!Q45="","",_xlfn.CONCAT(Sheet5!$F27:$I27,Sheet3!Q45,Sheet5!$K27:$L27))</f>
        <v>{
        "id": "offset/start spacing offset",
        "value" :  0.48205 
    },</v>
      </c>
      <c r="Q44" s="18" t="str">
        <f>IF(Sheet3!R45="","",_xlfn.CONCAT(Sheet5!$F27:$I27,Sheet3!R45,Sheet5!$K27:$L27))</f>
        <v>{
        "id": "offset/start spacing offset",
        "value" :  0.27 
    },</v>
      </c>
      <c r="R44" s="18"/>
      <c r="S44" s="18"/>
      <c r="T44" s="18"/>
      <c r="U44" s="18"/>
      <c r="V44" s="18"/>
      <c r="W44" s="18"/>
    </row>
    <row r="45" spans="2:23" ht="16.5" customHeight="1" x14ac:dyDescent="0.3">
      <c r="B45" s="9" t="str">
        <f>Sheet3!AT34</f>
        <v>https://api-beta.midasit.com/cim/curvelibrary/RebarIndependentLongProperties?key=29&amp;apply=true</v>
      </c>
      <c r="C45" s="9" t="str">
        <v>[
    {
        "id": "property/diameter",
        "value" :  5 
    },{
        "id": "spacing/user spacing",
        "value" : ["16@0.2",0.16795,]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},]</v>
      </c>
      <c r="D45" s="22"/>
      <c r="E45" s="22"/>
      <c r="F45" s="18"/>
      <c r="G45" s="35" t="s">
        <v>88</v>
      </c>
      <c r="H45" s="18"/>
      <c r="I45" s="9" t="str">
        <f>Sheet5!$M$17</f>
        <v>]</v>
      </c>
      <c r="J45" s="18" t="str">
        <f>IF(Sheet3!K46="","",_xlfn.CONCAT(Sheet5!$F28:$I28,Sheet3!K46,Sheet5!$K28:$L28))</f>
        <v>{
        "id": "offset/end spacing offset",
        "value" :  0.27 
    },</v>
      </c>
      <c r="K45" s="18" t="str">
        <f>IF(Sheet3!L46="","",_xlfn.CONCAT(Sheet5!$F28:$I28,Sheet3!L46,Sheet5!$K28:$L28))</f>
        <v>{
        "id": "offset/end spacing offset",
        "value" :  0.3141 
    },</v>
      </c>
      <c r="L45" s="18" t="str">
        <f>IF(Sheet3!M46="","",_xlfn.CONCAT(Sheet5!$F28:$I28,Sheet3!M46,Sheet5!$K28:$L28))</f>
        <v>{
        "id": "offset/end spacing offset",
        "value" :  0.27 
    },</v>
      </c>
      <c r="M45" s="18" t="str">
        <f>IF(Sheet3!N46="","",_xlfn.CONCAT(Sheet5!$F28:$I28,Sheet3!N46,Sheet5!$K28:$L28))</f>
        <v>{
        "id": "offset/end spacing offset",
        "value" :  0.3141 
    },</v>
      </c>
      <c r="N45" s="18" t="str">
        <f>IF(Sheet3!O46="","",_xlfn.CONCAT(Sheet5!$F28:$I28,Sheet3!O46,Sheet5!$K28:$L28))</f>
        <v>{
        "id": "offset/end spacing offset",
        "value" :  0.3657 
    },</v>
      </c>
      <c r="O45" s="18" t="str">
        <f>IF(Sheet3!P46="","",_xlfn.CONCAT(Sheet5!$F28:$I28,Sheet3!P46,Sheet5!$K28:$L28))</f>
        <v>{
        "id": "offset/end spacing offset",
        "value" :  0.27 
    },</v>
      </c>
      <c r="P45" s="18" t="str">
        <f>IF(Sheet3!Q46="","",_xlfn.CONCAT(Sheet5!$F28:$I28,Sheet3!Q46,Sheet5!$K28:$L28))</f>
        <v>{
        "id": "offset/end spacing offset",
        "value" :  0.3657 
    },</v>
      </c>
      <c r="Q45" s="18" t="str">
        <f>IF(Sheet3!R46="","",_xlfn.CONCAT(Sheet5!$F28:$I28,Sheet3!R46,Sheet5!$K28:$L28))</f>
        <v>{
        "id": "offset/end spacing offset",
        "value" :  0.27 
    },</v>
      </c>
      <c r="R45" s="18"/>
      <c r="S45" s="18"/>
      <c r="T45" s="18"/>
      <c r="U45" s="18"/>
      <c r="V45" s="18"/>
      <c r="W45" s="18"/>
    </row>
    <row r="46" spans="2:23" ht="16.5" customHeight="1" x14ac:dyDescent="0.3">
      <c r="B46" s="9" t="str">
        <f>Sheet3!AT35</f>
        <v>https://api-beta.midasit.com/cim/curvelibrary/RebarIndependentLongProperties?key=30&amp;apply=true</v>
      </c>
      <c r="C46" s="9" t="str">
        <v>[
    {
        "id": "property/diameter",
        "value" :  5 
    },{
        "id": "spacing/user spacing",
        "value" : ["1@0.0441",0.16795,"16@0.2",0.16795,0.1343,"1@0.0957",]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D46" s="22"/>
      <c r="G46" s="35" t="s">
        <v>88</v>
      </c>
      <c r="H46" s="18"/>
      <c r="I46" s="18"/>
      <c r="J46" s="18"/>
      <c r="L46" s="19"/>
      <c r="N46" s="18"/>
    </row>
    <row r="47" spans="2:23" ht="16.5" customHeight="1" x14ac:dyDescent="0.3">
      <c r="G47" s="35" t="s">
        <v>88</v>
      </c>
      <c r="H47" s="18" t="s">
        <v>143</v>
      </c>
      <c r="J47" s="9" t="str">
        <f t="shared" ref="J47:Q47" si="1">_xlfn.CONCAT($I$16,J37:J45,$I$29)</f>
        <v>[
    {
        "id": "property/diameter",
        "value" :  5 
    },{
        "id": "spacing/user spacing",
        "value" : ["1@0.0441",0.1359,"17@0.2",0.1359,"1@0.0441",]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K47" s="9" t="str">
        <f t="shared" si="1"/>
        <v>[
    {
        "id": "property/diameter",
        "value" :  5 
    },{
        "id": "spacing/user spacing",
        "value" : [0.1359,"17@0.2",0.1359,]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},]</v>
      </c>
      <c r="L47" s="9" t="str">
        <f t="shared" si="1"/>
        <v>[
    {
        "id": "property/diameter",
        "value" :  5 
    },{
        "id": "spacing/user spacing",
        "value" : ["1@0.0441",0.1359,"17@0.2",0.1359,"1@0.0441",]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M47" s="9" t="str">
        <f t="shared" si="1"/>
        <v>[
    {
        "id": "property/diameter",
        "value" :  5 
    },{
        "id": "spacing/user spacing",
        "value" : [0.1359,"17@0.2",0.1359,]
    },{
        "id": "on plane",
        "value" : [0,0.0843,0,]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},]</v>
      </c>
      <c r="N47" s="9" t="str">
        <f t="shared" si="1"/>
        <v>[
    {
        "id": "property/diameter",
        "value" :  5 
    },{
        "id": "spacing/user spacing",
        "value" : ["16@0.2",0.16795,]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},]</v>
      </c>
      <c r="O47" s="9" t="str">
        <f t="shared" si="1"/>
        <v>[
    {
        "id": "property/diameter",
        "value" :  5 
    },{
        "id": "spacing/user spacing",
        "value" : ["1@0.0441",0.16795,"16@0.2",0.16795,0.1343,"1@0.0957",]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  <c r="P47" s="9" t="str">
        <f t="shared" si="1"/>
        <v>[
    {
        "id": "property/diameter",
        "value" :  5 
    },{
        "id": "spacing/user spacing",
        "value" : ["16@0.2",0.16795,]
    },{
        "id": "on plane",
        "value" : [0,0.0859,0,]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},]</v>
      </c>
      <c r="Q47" s="9" t="str">
        <f t="shared" si="1"/>
        <v>[
    {
        "id": "property/diameter",
        "value" :  5 
    },{
        "id": "spacing/user spacing",
        "value" : ["1@0.0441",0.16795,"16@0.2",0.16795,0.1343,"1@0.0957",]
    },{
        "id": "on plane",
        "value" : [0.0859,]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},]</v>
      </c>
    </row>
    <row r="48" spans="2:23" ht="16.5" customHeight="1" x14ac:dyDescent="0.3">
      <c r="G48" s="35" t="s">
        <v>88</v>
      </c>
      <c r="J48" s="18"/>
    </row>
    <row r="49" spans="7:7" x14ac:dyDescent="0.3">
      <c r="G49" s="35" t="s">
        <v>88</v>
      </c>
    </row>
    <row r="50" spans="7:7" x14ac:dyDescent="0.3">
      <c r="G50" s="35" t="s">
        <v>88</v>
      </c>
    </row>
    <row r="51" spans="7:7" x14ac:dyDescent="0.3">
      <c r="G51" s="35" t="s">
        <v>88</v>
      </c>
    </row>
    <row r="52" spans="7:7" x14ac:dyDescent="0.3">
      <c r="G52" s="35" t="s">
        <v>88</v>
      </c>
    </row>
    <row r="53" spans="7:7" x14ac:dyDescent="0.3">
      <c r="G53" s="35" t="s">
        <v>88</v>
      </c>
    </row>
    <row r="54" spans="7:7" x14ac:dyDescent="0.3">
      <c r="G54" s="35" t="s">
        <v>88</v>
      </c>
    </row>
    <row r="55" spans="7:7" x14ac:dyDescent="0.3">
      <c r="G55" s="35" t="s">
        <v>88</v>
      </c>
    </row>
    <row r="56" spans="7:7" x14ac:dyDescent="0.3">
      <c r="G56" s="35" t="s">
        <v>88</v>
      </c>
    </row>
    <row r="57" spans="7:7" x14ac:dyDescent="0.3">
      <c r="G57" s="35" t="s">
        <v>88</v>
      </c>
    </row>
    <row r="58" spans="7:7" x14ac:dyDescent="0.3">
      <c r="G58" s="35" t="s">
        <v>88</v>
      </c>
    </row>
    <row r="59" spans="7:7" x14ac:dyDescent="0.3">
      <c r="G59" s="35" t="s">
        <v>88</v>
      </c>
    </row>
    <row r="60" spans="7:7" x14ac:dyDescent="0.3">
      <c r="G60" s="35" t="s">
        <v>88</v>
      </c>
    </row>
    <row r="61" spans="7:7" x14ac:dyDescent="0.3">
      <c r="G61" s="35" t="s">
        <v>88</v>
      </c>
    </row>
  </sheetData>
  <sheetProtection algorithmName="SHA-512" hashValue="aoPIdjBYyagtTAOdS+AjMwsP2I8ycJL22g1V4xeUXgX+BxNn4Q2rwn4T+RiWZMdtk33AZPWsg5O33WvTkQEMxg==" saltValue="XsLBgQC0ipjAcFDsu6EsUA==" spinCount="100000" sheet="1" objects="1" scenarios="1" selectLockedCells="1" selectUnlockedCells="1"/>
  <phoneticPr fontId="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22978-57A8-4850-B0B8-5CEFDB92B305}">
  <sheetPr codeName="Sheet9"/>
  <dimension ref="A1:AH29"/>
  <sheetViews>
    <sheetView topLeftCell="AM1" zoomScale="40" zoomScaleNormal="40" workbookViewId="0">
      <selection activeCell="AL1" sqref="A1:AL1048576"/>
    </sheetView>
  </sheetViews>
  <sheetFormatPr defaultColWidth="9" defaultRowHeight="16.5" x14ac:dyDescent="0.3"/>
  <cols>
    <col min="1" max="1" width="4.75" style="9" hidden="1" customWidth="1"/>
    <col min="2" max="2" width="25.75" style="9" hidden="1" customWidth="1"/>
    <col min="3" max="3" width="36.125" style="9" hidden="1" customWidth="1"/>
    <col min="4" max="4" width="82.5" hidden="1" customWidth="1"/>
    <col min="5" max="6" width="9" style="9" hidden="1" customWidth="1"/>
    <col min="7" max="7" width="37.75" style="9" hidden="1" customWidth="1"/>
    <col min="8" max="12" width="9" style="9" hidden="1" customWidth="1"/>
    <col min="13" max="26" width="0" style="9" hidden="1" customWidth="1"/>
    <col min="27" max="27" width="0" style="30" hidden="1" customWidth="1"/>
    <col min="28" max="38" width="0" style="9" hidden="1" customWidth="1"/>
    <col min="39" max="16384" width="9" style="9"/>
  </cols>
  <sheetData>
    <row r="1" spans="1:34" ht="28.5" customHeight="1" x14ac:dyDescent="0.3">
      <c r="A1" s="9" t="s">
        <v>220</v>
      </c>
      <c r="B1" s="8"/>
      <c r="C1" s="8"/>
      <c r="D1" s="208" t="s">
        <v>220</v>
      </c>
      <c r="E1" s="8" t="s">
        <v>220</v>
      </c>
      <c r="F1" s="8" t="s">
        <v>220</v>
      </c>
      <c r="G1" s="8" t="s">
        <v>220</v>
      </c>
      <c r="H1" s="8" t="s">
        <v>220</v>
      </c>
      <c r="I1" s="8" t="s">
        <v>220</v>
      </c>
      <c r="J1" s="8" t="s">
        <v>220</v>
      </c>
      <c r="K1" s="8" t="s">
        <v>220</v>
      </c>
      <c r="L1" s="8" t="s">
        <v>220</v>
      </c>
      <c r="M1" s="8" t="s">
        <v>220</v>
      </c>
      <c r="N1" s="8" t="s">
        <v>220</v>
      </c>
      <c r="O1" s="8" t="s">
        <v>220</v>
      </c>
      <c r="P1" s="8" t="s">
        <v>220</v>
      </c>
      <c r="Q1" s="8" t="s">
        <v>220</v>
      </c>
      <c r="R1" s="8" t="s">
        <v>220</v>
      </c>
      <c r="S1" s="8" t="s">
        <v>220</v>
      </c>
      <c r="T1" s="8" t="s">
        <v>220</v>
      </c>
      <c r="U1" s="8" t="s">
        <v>220</v>
      </c>
      <c r="V1" s="8" t="s">
        <v>220</v>
      </c>
      <c r="W1" s="8" t="s">
        <v>220</v>
      </c>
      <c r="X1" s="8" t="s">
        <v>220</v>
      </c>
      <c r="Y1" s="8" t="s">
        <v>220</v>
      </c>
      <c r="Z1" s="8" t="s">
        <v>220</v>
      </c>
      <c r="AA1" s="29" t="s">
        <v>220</v>
      </c>
      <c r="AB1" s="8" t="s">
        <v>220</v>
      </c>
      <c r="AC1" s="8" t="s">
        <v>220</v>
      </c>
      <c r="AD1" s="8" t="s">
        <v>220</v>
      </c>
      <c r="AE1" s="8" t="s">
        <v>220</v>
      </c>
      <c r="AF1" s="8" t="s">
        <v>220</v>
      </c>
      <c r="AG1" s="8" t="s">
        <v>220</v>
      </c>
      <c r="AH1" s="8" t="s">
        <v>220</v>
      </c>
    </row>
    <row r="2" spans="1:34" x14ac:dyDescent="0.3">
      <c r="D2" s="1"/>
    </row>
    <row r="3" spans="1:34" s="3" customFormat="1" ht="49.5" x14ac:dyDescent="0.3">
      <c r="A3" s="3" t="s">
        <v>220</v>
      </c>
      <c r="B3" s="243"/>
      <c r="C3" s="9"/>
      <c r="D3" s="4" t="s">
        <v>248</v>
      </c>
      <c r="E3" s="22" t="s">
        <v>220</v>
      </c>
      <c r="F3" s="21" t="s">
        <v>214</v>
      </c>
      <c r="G3" s="9" t="s">
        <v>217</v>
      </c>
      <c r="H3" s="9" t="s">
        <v>101</v>
      </c>
      <c r="I3" s="20" t="s">
        <v>88</v>
      </c>
      <c r="J3" s="9" t="s">
        <v>101</v>
      </c>
      <c r="K3" s="18" t="s">
        <v>215</v>
      </c>
      <c r="L3" s="9" t="s">
        <v>220</v>
      </c>
      <c r="M3" s="9" t="s">
        <v>220</v>
      </c>
      <c r="N3" s="9" t="s">
        <v>220</v>
      </c>
      <c r="O3" s="9" t="s">
        <v>220</v>
      </c>
      <c r="P3" s="9" t="s">
        <v>220</v>
      </c>
      <c r="Q3" s="3" t="s">
        <v>220</v>
      </c>
      <c r="R3" s="3" t="s">
        <v>220</v>
      </c>
      <c r="S3" s="3" t="s">
        <v>220</v>
      </c>
      <c r="T3" s="3" t="s">
        <v>220</v>
      </c>
      <c r="U3" s="3" t="s">
        <v>220</v>
      </c>
      <c r="V3" s="3" t="s">
        <v>220</v>
      </c>
      <c r="W3" s="3" t="s">
        <v>220</v>
      </c>
      <c r="X3" s="3" t="s">
        <v>220</v>
      </c>
      <c r="Y3" s="3" t="s">
        <v>220</v>
      </c>
      <c r="Z3" s="3" t="s">
        <v>220</v>
      </c>
      <c r="AA3" s="31" t="s">
        <v>220</v>
      </c>
      <c r="AB3" s="3" t="s">
        <v>220</v>
      </c>
      <c r="AC3" s="3" t="s">
        <v>220</v>
      </c>
      <c r="AD3" s="3" t="s">
        <v>220</v>
      </c>
      <c r="AE3" s="3" t="s">
        <v>220</v>
      </c>
      <c r="AF3" s="3" t="s">
        <v>220</v>
      </c>
      <c r="AG3" s="3" t="s">
        <v>220</v>
      </c>
      <c r="AH3" s="3" t="s">
        <v>220</v>
      </c>
    </row>
    <row r="4" spans="1:34" s="210" customFormat="1" ht="49.5" x14ac:dyDescent="0.3">
      <c r="B4" s="243"/>
      <c r="C4" s="9"/>
      <c r="D4" s="4" t="str">
        <f>D3</f>
        <v>/cim/file</v>
      </c>
      <c r="E4" s="36" t="s">
        <v>220</v>
      </c>
      <c r="F4" s="21" t="s">
        <v>214</v>
      </c>
      <c r="G4" s="9" t="s">
        <v>217</v>
      </c>
      <c r="H4" s="9" t="s">
        <v>101</v>
      </c>
      <c r="I4" s="20" t="s">
        <v>88</v>
      </c>
      <c r="J4" s="9" t="s">
        <v>101</v>
      </c>
      <c r="K4" s="18" t="s">
        <v>215</v>
      </c>
      <c r="L4" s="9"/>
      <c r="M4" s="9"/>
      <c r="N4" s="9"/>
      <c r="O4" s="9"/>
      <c r="P4" s="9"/>
      <c r="AA4" s="31"/>
    </row>
    <row r="5" spans="1:34" x14ac:dyDescent="0.3">
      <c r="A5" s="9" t="s">
        <v>220</v>
      </c>
      <c r="B5" s="243"/>
      <c r="D5" s="4" t="s">
        <v>249</v>
      </c>
      <c r="E5" s="1" t="s">
        <v>220</v>
      </c>
      <c r="F5" s="9" t="s">
        <v>247</v>
      </c>
      <c r="G5" s="9" t="s">
        <v>220</v>
      </c>
      <c r="H5" s="9" t="s">
        <v>220</v>
      </c>
      <c r="I5" s="9" t="s">
        <v>220</v>
      </c>
      <c r="J5" s="9" t="s">
        <v>220</v>
      </c>
      <c r="K5" s="9" t="s">
        <v>220</v>
      </c>
      <c r="L5" s="9" t="s">
        <v>220</v>
      </c>
      <c r="M5" s="9" t="s">
        <v>220</v>
      </c>
      <c r="N5" s="9" t="s">
        <v>220</v>
      </c>
      <c r="O5" s="9" t="s">
        <v>220</v>
      </c>
      <c r="P5" s="9" t="s">
        <v>220</v>
      </c>
      <c r="Q5" s="9" t="s">
        <v>220</v>
      </c>
      <c r="R5" s="9" t="s">
        <v>220</v>
      </c>
      <c r="S5" s="9" t="s">
        <v>220</v>
      </c>
      <c r="T5" s="9" t="s">
        <v>220</v>
      </c>
      <c r="U5" s="9" t="s">
        <v>220</v>
      </c>
      <c r="V5" s="9" t="s">
        <v>220</v>
      </c>
      <c r="W5" s="9" t="s">
        <v>220</v>
      </c>
      <c r="X5" s="9" t="s">
        <v>220</v>
      </c>
      <c r="Y5" s="9" t="s">
        <v>220</v>
      </c>
      <c r="Z5" s="9" t="s">
        <v>220</v>
      </c>
      <c r="AA5" s="30" t="s">
        <v>220</v>
      </c>
      <c r="AB5" s="9" t="s">
        <v>220</v>
      </c>
      <c r="AC5" s="9" t="s">
        <v>220</v>
      </c>
      <c r="AD5" s="9" t="s">
        <v>220</v>
      </c>
      <c r="AE5" s="9" t="s">
        <v>220</v>
      </c>
      <c r="AF5" s="9" t="s">
        <v>220</v>
      </c>
      <c r="AG5" s="9" t="s">
        <v>220</v>
      </c>
      <c r="AH5" s="9" t="s">
        <v>220</v>
      </c>
    </row>
    <row r="6" spans="1:34" ht="33" x14ac:dyDescent="0.3">
      <c r="A6" s="9" t="s">
        <v>220</v>
      </c>
      <c r="B6" s="243"/>
      <c r="D6" s="4" t="s">
        <v>250</v>
      </c>
      <c r="E6" s="22" t="s">
        <v>216</v>
      </c>
      <c r="F6" s="18" t="s">
        <v>214</v>
      </c>
      <c r="G6" s="18" t="s">
        <v>221</v>
      </c>
      <c r="H6" s="9" t="s">
        <v>217</v>
      </c>
      <c r="I6" s="9" t="s">
        <v>220</v>
      </c>
      <c r="J6" s="32">
        <v>0</v>
      </c>
      <c r="K6" s="9" t="s">
        <v>220</v>
      </c>
      <c r="L6" s="18" t="s">
        <v>258</v>
      </c>
      <c r="M6" s="9" t="s">
        <v>107</v>
      </c>
      <c r="N6" s="9" t="s">
        <v>220</v>
      </c>
      <c r="O6" s="9" t="s">
        <v>220</v>
      </c>
      <c r="P6" s="9" t="s">
        <v>220</v>
      </c>
      <c r="Q6" s="9" t="s">
        <v>220</v>
      </c>
      <c r="R6" s="9" t="s">
        <v>220</v>
      </c>
      <c r="S6" s="9" t="s">
        <v>220</v>
      </c>
      <c r="T6" s="9" t="s">
        <v>220</v>
      </c>
      <c r="U6" s="9" t="s">
        <v>220</v>
      </c>
      <c r="V6" s="9" t="s">
        <v>220</v>
      </c>
      <c r="W6" s="9" t="s">
        <v>220</v>
      </c>
      <c r="X6" s="9" t="s">
        <v>220</v>
      </c>
      <c r="Y6" s="9" t="s">
        <v>220</v>
      </c>
      <c r="Z6" s="9" t="s">
        <v>220</v>
      </c>
      <c r="AA6" s="30" t="s">
        <v>220</v>
      </c>
      <c r="AB6" s="9" t="s">
        <v>220</v>
      </c>
      <c r="AC6" s="9" t="s">
        <v>220</v>
      </c>
      <c r="AD6" s="9" t="s">
        <v>220</v>
      </c>
      <c r="AE6" s="9" t="s">
        <v>220</v>
      </c>
      <c r="AF6" s="9" t="s">
        <v>220</v>
      </c>
      <c r="AG6" s="9" t="s">
        <v>220</v>
      </c>
      <c r="AH6" s="9" t="s">
        <v>220</v>
      </c>
    </row>
    <row r="7" spans="1:34" ht="49.5" x14ac:dyDescent="0.3">
      <c r="A7" s="9" t="s">
        <v>220</v>
      </c>
      <c r="B7" s="243"/>
      <c r="D7" s="4" t="s">
        <v>251</v>
      </c>
      <c r="E7" s="22" t="s">
        <v>222</v>
      </c>
      <c r="F7" s="18" t="s">
        <v>214</v>
      </c>
      <c r="G7" s="18" t="s">
        <v>223</v>
      </c>
      <c r="H7" s="9" t="s">
        <v>218</v>
      </c>
      <c r="I7" s="9" t="s">
        <v>220</v>
      </c>
      <c r="J7" s="20">
        <v>0</v>
      </c>
      <c r="K7" s="18" t="s">
        <v>224</v>
      </c>
      <c r="L7" s="18" t="s">
        <v>225</v>
      </c>
      <c r="M7" s="9" t="s">
        <v>104</v>
      </c>
      <c r="N7" s="18" t="s">
        <v>101</v>
      </c>
      <c r="O7" s="19" t="s">
        <v>102</v>
      </c>
      <c r="P7" s="9" t="s">
        <v>101</v>
      </c>
      <c r="Q7" s="9" t="s">
        <v>103</v>
      </c>
      <c r="R7" s="9" t="s">
        <v>220</v>
      </c>
      <c r="S7" s="20">
        <v>0</v>
      </c>
      <c r="T7" s="9" t="s">
        <v>220</v>
      </c>
      <c r="U7" s="18" t="s">
        <v>105</v>
      </c>
      <c r="V7" s="18" t="s">
        <v>226</v>
      </c>
      <c r="W7" s="9" t="s">
        <v>106</v>
      </c>
      <c r="X7" s="18" t="s">
        <v>107</v>
      </c>
      <c r="Y7" s="9" t="s">
        <v>220</v>
      </c>
      <c r="Z7" s="9" t="s">
        <v>220</v>
      </c>
      <c r="AA7" s="30" t="s">
        <v>220</v>
      </c>
      <c r="AB7" s="9" t="s">
        <v>220</v>
      </c>
      <c r="AC7" s="9" t="s">
        <v>220</v>
      </c>
      <c r="AD7" s="9" t="s">
        <v>220</v>
      </c>
      <c r="AE7" s="9" t="s">
        <v>220</v>
      </c>
      <c r="AF7" s="9" t="s">
        <v>220</v>
      </c>
      <c r="AG7" s="9" t="s">
        <v>220</v>
      </c>
      <c r="AH7" s="9" t="s">
        <v>220</v>
      </c>
    </row>
    <row r="8" spans="1:34" ht="33" x14ac:dyDescent="0.3">
      <c r="A8" s="9" t="s">
        <v>220</v>
      </c>
      <c r="B8" s="243"/>
      <c r="D8" s="4" t="s">
        <v>252</v>
      </c>
      <c r="E8" s="22" t="s">
        <v>216</v>
      </c>
      <c r="F8" s="18" t="s">
        <v>214</v>
      </c>
      <c r="G8" s="18" t="s">
        <v>227</v>
      </c>
      <c r="H8" s="18" t="s">
        <v>217</v>
      </c>
      <c r="I8" s="9" t="s">
        <v>220</v>
      </c>
      <c r="J8" s="19">
        <v>11</v>
      </c>
      <c r="K8" s="9" t="s">
        <v>220</v>
      </c>
      <c r="L8" s="18" t="s">
        <v>259</v>
      </c>
      <c r="M8" s="9" t="s">
        <v>107</v>
      </c>
      <c r="N8" s="9" t="s">
        <v>220</v>
      </c>
      <c r="O8" s="9" t="s">
        <v>220</v>
      </c>
      <c r="P8" s="9" t="s">
        <v>220</v>
      </c>
      <c r="Q8" s="9" t="s">
        <v>220</v>
      </c>
      <c r="R8" s="9" t="s">
        <v>220</v>
      </c>
      <c r="S8" s="9" t="s">
        <v>220</v>
      </c>
      <c r="T8" s="9" t="s">
        <v>220</v>
      </c>
      <c r="U8" s="9" t="s">
        <v>220</v>
      </c>
      <c r="V8" s="9" t="s">
        <v>220</v>
      </c>
      <c r="W8" s="9" t="s">
        <v>220</v>
      </c>
      <c r="X8" s="9" t="s">
        <v>220</v>
      </c>
      <c r="Y8" s="9" t="s">
        <v>220</v>
      </c>
      <c r="Z8" s="9" t="s">
        <v>220</v>
      </c>
      <c r="AA8" s="30" t="s">
        <v>220</v>
      </c>
      <c r="AB8" s="9" t="s">
        <v>220</v>
      </c>
      <c r="AC8" s="9" t="s">
        <v>220</v>
      </c>
      <c r="AD8" s="9" t="s">
        <v>220</v>
      </c>
      <c r="AE8" s="9" t="s">
        <v>220</v>
      </c>
      <c r="AF8" s="9" t="s">
        <v>220</v>
      </c>
      <c r="AG8" s="9" t="s">
        <v>220</v>
      </c>
      <c r="AH8" s="9" t="s">
        <v>220</v>
      </c>
    </row>
    <row r="9" spans="1:34" ht="33" x14ac:dyDescent="0.3">
      <c r="A9" s="9" t="s">
        <v>220</v>
      </c>
      <c r="B9" s="243"/>
      <c r="D9" s="4" t="s">
        <v>220</v>
      </c>
      <c r="E9" s="22" t="s">
        <v>216</v>
      </c>
      <c r="F9" s="18" t="s">
        <v>214</v>
      </c>
      <c r="G9" s="18" t="s">
        <v>228</v>
      </c>
      <c r="H9" s="18" t="s">
        <v>217</v>
      </c>
      <c r="I9" s="9" t="s">
        <v>220</v>
      </c>
      <c r="J9" s="19">
        <v>5.6000000000000001E-2</v>
      </c>
      <c r="K9" s="9" t="s">
        <v>220</v>
      </c>
      <c r="L9" s="18" t="s">
        <v>259</v>
      </c>
      <c r="M9" s="9" t="s">
        <v>107</v>
      </c>
      <c r="N9" s="9" t="s">
        <v>220</v>
      </c>
      <c r="O9" s="9" t="s">
        <v>220</v>
      </c>
      <c r="P9" s="9" t="s">
        <v>220</v>
      </c>
      <c r="Q9" s="9" t="s">
        <v>220</v>
      </c>
      <c r="R9" s="9" t="s">
        <v>220</v>
      </c>
      <c r="S9" s="9" t="s">
        <v>220</v>
      </c>
      <c r="T9" s="9" t="s">
        <v>220</v>
      </c>
      <c r="U9" s="9" t="s">
        <v>220</v>
      </c>
      <c r="V9" s="9" t="s">
        <v>220</v>
      </c>
      <c r="W9" s="9" t="s">
        <v>220</v>
      </c>
      <c r="X9" s="9" t="s">
        <v>220</v>
      </c>
      <c r="Y9" s="9" t="s">
        <v>220</v>
      </c>
      <c r="Z9" s="9" t="s">
        <v>220</v>
      </c>
      <c r="AA9" s="30" t="s">
        <v>220</v>
      </c>
      <c r="AB9" s="9" t="s">
        <v>220</v>
      </c>
      <c r="AC9" s="9" t="s">
        <v>220</v>
      </c>
      <c r="AD9" s="9" t="s">
        <v>220</v>
      </c>
      <c r="AE9" s="9" t="s">
        <v>220</v>
      </c>
      <c r="AF9" s="9" t="s">
        <v>220</v>
      </c>
      <c r="AG9" s="9" t="s">
        <v>220</v>
      </c>
      <c r="AH9" s="9" t="s">
        <v>220</v>
      </c>
    </row>
    <row r="10" spans="1:34" ht="33" x14ac:dyDescent="0.3">
      <c r="A10" s="9" t="s">
        <v>220</v>
      </c>
      <c r="B10" s="243"/>
      <c r="D10" s="22" t="s">
        <v>220</v>
      </c>
      <c r="E10" s="22" t="s">
        <v>216</v>
      </c>
      <c r="F10" s="18" t="s">
        <v>214</v>
      </c>
      <c r="G10" s="18" t="s">
        <v>229</v>
      </c>
      <c r="H10" s="18" t="s">
        <v>217</v>
      </c>
      <c r="I10" s="9" t="s">
        <v>108</v>
      </c>
      <c r="J10" s="19">
        <v>0.4</v>
      </c>
      <c r="K10" s="9" t="s">
        <v>107</v>
      </c>
      <c r="L10" s="18" t="s">
        <v>259</v>
      </c>
      <c r="M10" s="9" t="s">
        <v>107</v>
      </c>
      <c r="N10" s="9" t="s">
        <v>220</v>
      </c>
      <c r="O10" s="9" t="s">
        <v>220</v>
      </c>
      <c r="P10" s="9" t="s">
        <v>220</v>
      </c>
      <c r="Q10" s="9" t="s">
        <v>220</v>
      </c>
      <c r="R10" s="9" t="s">
        <v>220</v>
      </c>
      <c r="S10" s="9" t="s">
        <v>220</v>
      </c>
      <c r="T10" s="9" t="s">
        <v>220</v>
      </c>
      <c r="U10" s="9" t="s">
        <v>220</v>
      </c>
      <c r="V10" s="9" t="s">
        <v>220</v>
      </c>
      <c r="W10" s="9" t="s">
        <v>220</v>
      </c>
      <c r="X10" s="9" t="s">
        <v>220</v>
      </c>
      <c r="Y10" s="9" t="s">
        <v>220</v>
      </c>
      <c r="Z10" s="9" t="s">
        <v>220</v>
      </c>
      <c r="AA10" s="30" t="s">
        <v>220</v>
      </c>
      <c r="AB10" s="9" t="s">
        <v>220</v>
      </c>
      <c r="AC10" s="9" t="s">
        <v>220</v>
      </c>
      <c r="AD10" s="9" t="s">
        <v>220</v>
      </c>
      <c r="AE10" s="9" t="s">
        <v>220</v>
      </c>
      <c r="AF10" s="9" t="s">
        <v>220</v>
      </c>
      <c r="AG10" s="9" t="s">
        <v>220</v>
      </c>
      <c r="AH10" s="9" t="s">
        <v>220</v>
      </c>
    </row>
    <row r="11" spans="1:34" ht="33" x14ac:dyDescent="0.3">
      <c r="A11" s="9" t="s">
        <v>220</v>
      </c>
      <c r="B11" s="243"/>
      <c r="D11" s="22" t="s">
        <v>220</v>
      </c>
      <c r="E11" s="22" t="s">
        <v>216</v>
      </c>
      <c r="F11" s="18" t="s">
        <v>214</v>
      </c>
      <c r="G11" s="18" t="s">
        <v>230</v>
      </c>
      <c r="H11" s="18" t="s">
        <v>217</v>
      </c>
      <c r="I11" s="9" t="s">
        <v>108</v>
      </c>
      <c r="J11" s="19" t="s">
        <v>219</v>
      </c>
      <c r="K11" s="9" t="s">
        <v>107</v>
      </c>
      <c r="L11" s="18" t="s">
        <v>259</v>
      </c>
      <c r="M11" s="9" t="s">
        <v>107</v>
      </c>
      <c r="N11" s="9" t="s">
        <v>220</v>
      </c>
      <c r="O11" s="9" t="s">
        <v>220</v>
      </c>
      <c r="P11" s="9" t="s">
        <v>220</v>
      </c>
      <c r="Q11" s="9" t="s">
        <v>220</v>
      </c>
      <c r="R11" s="9" t="s">
        <v>220</v>
      </c>
      <c r="S11" s="9" t="s">
        <v>220</v>
      </c>
      <c r="T11" s="9" t="s">
        <v>220</v>
      </c>
      <c r="U11" s="9" t="s">
        <v>220</v>
      </c>
      <c r="V11" s="9" t="s">
        <v>220</v>
      </c>
      <c r="W11" s="9" t="s">
        <v>220</v>
      </c>
      <c r="X11" s="9" t="s">
        <v>220</v>
      </c>
      <c r="Y11" s="9" t="s">
        <v>220</v>
      </c>
      <c r="Z11" s="9" t="s">
        <v>220</v>
      </c>
      <c r="AA11" s="30" t="s">
        <v>220</v>
      </c>
      <c r="AB11" s="9" t="s">
        <v>220</v>
      </c>
      <c r="AC11" s="9" t="s">
        <v>220</v>
      </c>
      <c r="AD11" s="9" t="s">
        <v>220</v>
      </c>
      <c r="AE11" s="9" t="s">
        <v>220</v>
      </c>
      <c r="AF11" s="9" t="s">
        <v>220</v>
      </c>
      <c r="AG11" s="9" t="s">
        <v>220</v>
      </c>
      <c r="AH11" s="9" t="s">
        <v>220</v>
      </c>
    </row>
    <row r="12" spans="1:34" ht="33" x14ac:dyDescent="0.3">
      <c r="A12" s="9" t="s">
        <v>220</v>
      </c>
      <c r="B12" s="243"/>
      <c r="D12" s="22" t="s">
        <v>220</v>
      </c>
      <c r="E12" s="22" t="s">
        <v>216</v>
      </c>
      <c r="F12" s="18" t="s">
        <v>214</v>
      </c>
      <c r="G12" s="18" t="s">
        <v>231</v>
      </c>
      <c r="H12" s="18" t="s">
        <v>217</v>
      </c>
      <c r="I12" s="9" t="s">
        <v>220</v>
      </c>
      <c r="J12" s="19">
        <v>7.0000000000000007E-2</v>
      </c>
      <c r="K12" s="9" t="s">
        <v>220</v>
      </c>
      <c r="L12" s="18" t="s">
        <v>259</v>
      </c>
      <c r="M12" s="9" t="s">
        <v>107</v>
      </c>
      <c r="N12" s="9" t="s">
        <v>220</v>
      </c>
      <c r="O12" s="9" t="s">
        <v>220</v>
      </c>
      <c r="P12" s="9" t="s">
        <v>220</v>
      </c>
      <c r="Q12" s="9" t="s">
        <v>220</v>
      </c>
      <c r="R12" s="9" t="s">
        <v>220</v>
      </c>
      <c r="S12" s="9" t="s">
        <v>220</v>
      </c>
      <c r="T12" s="9" t="s">
        <v>220</v>
      </c>
      <c r="U12" s="9" t="s">
        <v>220</v>
      </c>
      <c r="V12" s="9" t="s">
        <v>220</v>
      </c>
      <c r="W12" s="9" t="s">
        <v>220</v>
      </c>
      <c r="X12" s="9" t="s">
        <v>220</v>
      </c>
      <c r="Y12" s="9" t="s">
        <v>220</v>
      </c>
      <c r="Z12" s="9" t="s">
        <v>220</v>
      </c>
      <c r="AA12" s="30" t="s">
        <v>220</v>
      </c>
      <c r="AB12" s="9" t="s">
        <v>220</v>
      </c>
      <c r="AC12" s="9" t="s">
        <v>220</v>
      </c>
      <c r="AD12" s="9" t="s">
        <v>220</v>
      </c>
      <c r="AE12" s="9" t="s">
        <v>220</v>
      </c>
      <c r="AF12" s="9" t="s">
        <v>220</v>
      </c>
      <c r="AG12" s="9" t="s">
        <v>220</v>
      </c>
      <c r="AH12" s="9" t="s">
        <v>220</v>
      </c>
    </row>
    <row r="13" spans="1:34" ht="33" x14ac:dyDescent="0.3">
      <c r="A13" s="9" t="s">
        <v>220</v>
      </c>
      <c r="B13" s="243"/>
      <c r="D13" s="22" t="s">
        <v>220</v>
      </c>
      <c r="E13" s="22" t="s">
        <v>216</v>
      </c>
      <c r="F13" s="18" t="s">
        <v>214</v>
      </c>
      <c r="G13" s="18" t="s">
        <v>232</v>
      </c>
      <c r="H13" s="18" t="s">
        <v>217</v>
      </c>
      <c r="I13" s="9" t="s">
        <v>220</v>
      </c>
      <c r="J13" s="19">
        <v>7.0000000000000007E-2</v>
      </c>
      <c r="K13" s="9" t="s">
        <v>220</v>
      </c>
      <c r="L13" s="18" t="s">
        <v>259</v>
      </c>
      <c r="M13" s="9" t="s">
        <v>107</v>
      </c>
      <c r="N13" s="9" t="s">
        <v>220</v>
      </c>
      <c r="O13" s="9" t="s">
        <v>220</v>
      </c>
      <c r="P13" s="9" t="s">
        <v>220</v>
      </c>
      <c r="Q13" s="9" t="s">
        <v>220</v>
      </c>
      <c r="R13" s="9" t="s">
        <v>220</v>
      </c>
      <c r="S13" s="9" t="s">
        <v>220</v>
      </c>
      <c r="T13" s="9" t="s">
        <v>220</v>
      </c>
      <c r="U13" s="9" t="s">
        <v>220</v>
      </c>
      <c r="V13" s="9" t="s">
        <v>220</v>
      </c>
      <c r="W13" s="9" t="s">
        <v>220</v>
      </c>
      <c r="X13" s="9" t="s">
        <v>220</v>
      </c>
      <c r="Y13" s="9" t="s">
        <v>220</v>
      </c>
      <c r="Z13" s="9" t="s">
        <v>220</v>
      </c>
      <c r="AA13" s="30" t="s">
        <v>220</v>
      </c>
      <c r="AB13" s="9" t="s">
        <v>220</v>
      </c>
      <c r="AC13" s="9" t="s">
        <v>220</v>
      </c>
      <c r="AD13" s="9" t="s">
        <v>220</v>
      </c>
      <c r="AE13" s="9" t="s">
        <v>220</v>
      </c>
      <c r="AF13" s="9" t="s">
        <v>220</v>
      </c>
      <c r="AG13" s="9" t="s">
        <v>220</v>
      </c>
      <c r="AH13" s="9" t="s">
        <v>220</v>
      </c>
    </row>
    <row r="14" spans="1:34" ht="33" x14ac:dyDescent="0.3">
      <c r="A14" s="9" t="s">
        <v>220</v>
      </c>
      <c r="B14" s="243"/>
      <c r="D14" s="22" t="s">
        <v>220</v>
      </c>
      <c r="E14" s="22" t="s">
        <v>216</v>
      </c>
      <c r="F14" s="18" t="s">
        <v>214</v>
      </c>
      <c r="G14" s="18" t="s">
        <v>233</v>
      </c>
      <c r="H14" s="18" t="s">
        <v>217</v>
      </c>
      <c r="I14" s="9" t="s">
        <v>220</v>
      </c>
      <c r="J14" s="19">
        <v>0.4</v>
      </c>
      <c r="K14" s="9" t="s">
        <v>220</v>
      </c>
      <c r="L14" s="18" t="s">
        <v>259</v>
      </c>
      <c r="M14" s="9" t="s">
        <v>107</v>
      </c>
      <c r="N14" s="9" t="s">
        <v>220</v>
      </c>
      <c r="O14" s="9" t="s">
        <v>220</v>
      </c>
      <c r="P14" s="9" t="s">
        <v>220</v>
      </c>
      <c r="Q14" s="9" t="s">
        <v>220</v>
      </c>
      <c r="R14" s="9" t="s">
        <v>220</v>
      </c>
      <c r="S14" s="9" t="s">
        <v>220</v>
      </c>
      <c r="T14" s="9" t="s">
        <v>220</v>
      </c>
      <c r="U14" s="9" t="s">
        <v>220</v>
      </c>
      <c r="V14" s="9" t="s">
        <v>220</v>
      </c>
      <c r="W14" s="9" t="s">
        <v>220</v>
      </c>
      <c r="X14" s="9" t="s">
        <v>220</v>
      </c>
      <c r="Y14" s="9" t="s">
        <v>220</v>
      </c>
      <c r="Z14" s="9" t="s">
        <v>220</v>
      </c>
      <c r="AA14" s="30" t="s">
        <v>220</v>
      </c>
      <c r="AB14" s="9" t="s">
        <v>220</v>
      </c>
      <c r="AC14" s="9" t="s">
        <v>220</v>
      </c>
      <c r="AD14" s="9" t="s">
        <v>220</v>
      </c>
      <c r="AE14" s="9" t="s">
        <v>220</v>
      </c>
      <c r="AF14" s="9" t="s">
        <v>220</v>
      </c>
      <c r="AG14" s="9" t="s">
        <v>220</v>
      </c>
      <c r="AH14" s="9" t="s">
        <v>220</v>
      </c>
    </row>
    <row r="15" spans="1:34" ht="33" x14ac:dyDescent="0.3">
      <c r="A15" s="9" t="s">
        <v>220</v>
      </c>
      <c r="B15" s="243"/>
      <c r="D15" s="22" t="s">
        <v>220</v>
      </c>
      <c r="E15" s="22" t="s">
        <v>216</v>
      </c>
      <c r="F15" s="18" t="s">
        <v>214</v>
      </c>
      <c r="G15" s="18" t="s">
        <v>234</v>
      </c>
      <c r="H15" s="18" t="s">
        <v>217</v>
      </c>
      <c r="I15" s="9" t="s">
        <v>220</v>
      </c>
      <c r="J15" s="19">
        <v>0.4</v>
      </c>
      <c r="K15" s="9" t="s">
        <v>220</v>
      </c>
      <c r="L15" s="18" t="s">
        <v>259</v>
      </c>
      <c r="M15" s="9" t="s">
        <v>107</v>
      </c>
      <c r="N15" s="9" t="s">
        <v>220</v>
      </c>
      <c r="O15" s="9" t="s">
        <v>220</v>
      </c>
      <c r="P15" s="9" t="s">
        <v>220</v>
      </c>
      <c r="Q15" s="9" t="s">
        <v>220</v>
      </c>
      <c r="R15" s="9" t="s">
        <v>220</v>
      </c>
      <c r="S15" s="9" t="s">
        <v>220</v>
      </c>
      <c r="T15" s="9" t="s">
        <v>220</v>
      </c>
      <c r="U15" s="9" t="s">
        <v>220</v>
      </c>
      <c r="V15" s="9" t="s">
        <v>220</v>
      </c>
      <c r="W15" s="9" t="s">
        <v>220</v>
      </c>
      <c r="X15" s="9" t="s">
        <v>220</v>
      </c>
      <c r="Y15" s="9" t="s">
        <v>220</v>
      </c>
      <c r="Z15" s="9" t="s">
        <v>220</v>
      </c>
      <c r="AA15" s="30" t="s">
        <v>220</v>
      </c>
      <c r="AB15" s="9" t="s">
        <v>220</v>
      </c>
      <c r="AC15" s="9" t="s">
        <v>220</v>
      </c>
      <c r="AD15" s="9" t="s">
        <v>220</v>
      </c>
      <c r="AE15" s="9" t="s">
        <v>220</v>
      </c>
      <c r="AF15" s="9" t="s">
        <v>220</v>
      </c>
      <c r="AG15" s="9" t="s">
        <v>220</v>
      </c>
      <c r="AH15" s="9" t="s">
        <v>220</v>
      </c>
    </row>
    <row r="16" spans="1:34" ht="33" x14ac:dyDescent="0.3">
      <c r="A16" s="9" t="s">
        <v>220</v>
      </c>
      <c r="B16" s="243"/>
      <c r="D16" s="22" t="s">
        <v>220</v>
      </c>
      <c r="E16" s="22" t="s">
        <v>216</v>
      </c>
      <c r="F16" s="18" t="s">
        <v>214</v>
      </c>
      <c r="G16" s="18" t="s">
        <v>235</v>
      </c>
      <c r="H16" s="18" t="s">
        <v>217</v>
      </c>
      <c r="I16" s="9" t="s">
        <v>220</v>
      </c>
      <c r="J16" s="19">
        <v>0.4</v>
      </c>
      <c r="K16" s="9" t="s">
        <v>220</v>
      </c>
      <c r="L16" s="18" t="s">
        <v>259</v>
      </c>
      <c r="M16" s="9" t="s">
        <v>107</v>
      </c>
      <c r="N16" s="9" t="s">
        <v>220</v>
      </c>
      <c r="O16" s="9" t="s">
        <v>220</v>
      </c>
      <c r="P16" s="9" t="s">
        <v>220</v>
      </c>
      <c r="Q16" s="9" t="s">
        <v>220</v>
      </c>
      <c r="R16" s="9" t="s">
        <v>220</v>
      </c>
      <c r="S16" s="9" t="s">
        <v>220</v>
      </c>
      <c r="T16" s="9" t="s">
        <v>220</v>
      </c>
      <c r="U16" s="9" t="s">
        <v>220</v>
      </c>
      <c r="V16" s="9" t="s">
        <v>220</v>
      </c>
      <c r="W16" s="9" t="s">
        <v>220</v>
      </c>
      <c r="X16" s="9" t="s">
        <v>220</v>
      </c>
      <c r="Y16" s="9" t="s">
        <v>220</v>
      </c>
      <c r="Z16" s="9" t="s">
        <v>220</v>
      </c>
      <c r="AA16" s="30" t="s">
        <v>220</v>
      </c>
      <c r="AB16" s="9" t="s">
        <v>220</v>
      </c>
      <c r="AC16" s="9" t="s">
        <v>220</v>
      </c>
      <c r="AD16" s="9" t="s">
        <v>220</v>
      </c>
      <c r="AE16" s="9" t="s">
        <v>220</v>
      </c>
      <c r="AF16" s="9" t="s">
        <v>220</v>
      </c>
      <c r="AG16" s="9" t="s">
        <v>220</v>
      </c>
      <c r="AH16" s="9" t="s">
        <v>220</v>
      </c>
    </row>
    <row r="17" spans="1:34" ht="33" x14ac:dyDescent="0.3">
      <c r="A17" s="9" t="s">
        <v>220</v>
      </c>
      <c r="B17" s="243"/>
      <c r="D17" s="22" t="s">
        <v>220</v>
      </c>
      <c r="E17" s="22" t="s">
        <v>216</v>
      </c>
      <c r="F17" s="18" t="s">
        <v>214</v>
      </c>
      <c r="G17" s="18" t="s">
        <v>236</v>
      </c>
      <c r="H17" s="18" t="s">
        <v>217</v>
      </c>
      <c r="I17" s="9" t="s">
        <v>220</v>
      </c>
      <c r="J17" s="19">
        <v>0.4</v>
      </c>
      <c r="K17" s="9" t="s">
        <v>220</v>
      </c>
      <c r="L17" s="18" t="s">
        <v>259</v>
      </c>
      <c r="M17" s="9" t="s">
        <v>107</v>
      </c>
      <c r="N17" s="9" t="s">
        <v>220</v>
      </c>
      <c r="O17" s="9" t="s">
        <v>220</v>
      </c>
      <c r="P17" s="9" t="s">
        <v>220</v>
      </c>
      <c r="Q17" s="9" t="s">
        <v>220</v>
      </c>
      <c r="R17" s="9" t="s">
        <v>220</v>
      </c>
      <c r="S17" s="9" t="s">
        <v>220</v>
      </c>
      <c r="T17" s="9" t="s">
        <v>220</v>
      </c>
      <c r="U17" s="9" t="s">
        <v>220</v>
      </c>
      <c r="V17" s="9" t="s">
        <v>220</v>
      </c>
      <c r="W17" s="9" t="s">
        <v>220</v>
      </c>
      <c r="X17" s="9" t="s">
        <v>220</v>
      </c>
      <c r="Y17" s="9" t="s">
        <v>220</v>
      </c>
      <c r="Z17" s="9" t="s">
        <v>220</v>
      </c>
      <c r="AA17" s="30" t="s">
        <v>220</v>
      </c>
      <c r="AB17" s="9" t="s">
        <v>220</v>
      </c>
      <c r="AC17" s="9" t="s">
        <v>220</v>
      </c>
      <c r="AD17" s="9" t="s">
        <v>220</v>
      </c>
      <c r="AE17" s="9" t="s">
        <v>220</v>
      </c>
      <c r="AF17" s="9" t="s">
        <v>220</v>
      </c>
      <c r="AG17" s="9" t="s">
        <v>220</v>
      </c>
      <c r="AH17" s="9" t="s">
        <v>220</v>
      </c>
    </row>
    <row r="18" spans="1:34" ht="33" x14ac:dyDescent="0.3">
      <c r="A18" s="9" t="s">
        <v>220</v>
      </c>
      <c r="B18" s="243"/>
      <c r="D18" s="36" t="s">
        <v>220</v>
      </c>
      <c r="E18" s="36" t="s">
        <v>216</v>
      </c>
      <c r="F18" s="18" t="s">
        <v>214</v>
      </c>
      <c r="G18" s="18" t="s">
        <v>237</v>
      </c>
      <c r="H18" s="18" t="s">
        <v>217</v>
      </c>
      <c r="I18" s="9" t="s">
        <v>220</v>
      </c>
      <c r="J18" s="19">
        <v>0.4</v>
      </c>
      <c r="K18" s="9" t="s">
        <v>220</v>
      </c>
      <c r="L18" s="18" t="s">
        <v>259</v>
      </c>
      <c r="M18" s="9" t="s">
        <v>107</v>
      </c>
      <c r="N18" s="9" t="s">
        <v>220</v>
      </c>
      <c r="O18" s="9" t="s">
        <v>220</v>
      </c>
      <c r="P18" s="9" t="s">
        <v>220</v>
      </c>
      <c r="Q18" s="9" t="s">
        <v>220</v>
      </c>
      <c r="R18" s="9" t="s">
        <v>220</v>
      </c>
      <c r="S18" s="9" t="s">
        <v>220</v>
      </c>
      <c r="T18" s="9" t="s">
        <v>220</v>
      </c>
      <c r="U18" s="9" t="s">
        <v>220</v>
      </c>
      <c r="V18" s="9" t="s">
        <v>220</v>
      </c>
      <c r="W18" s="9" t="s">
        <v>220</v>
      </c>
      <c r="X18" s="9" t="s">
        <v>220</v>
      </c>
      <c r="Y18" s="9" t="s">
        <v>220</v>
      </c>
      <c r="Z18" s="9" t="s">
        <v>220</v>
      </c>
      <c r="AA18" s="30" t="s">
        <v>220</v>
      </c>
      <c r="AB18" s="9" t="s">
        <v>220</v>
      </c>
      <c r="AC18" s="9" t="s">
        <v>220</v>
      </c>
      <c r="AD18" s="9" t="s">
        <v>220</v>
      </c>
      <c r="AE18" s="9" t="s">
        <v>220</v>
      </c>
      <c r="AF18" s="9" t="s">
        <v>220</v>
      </c>
      <c r="AG18" s="9" t="s">
        <v>220</v>
      </c>
      <c r="AH18" s="9" t="s">
        <v>220</v>
      </c>
    </row>
    <row r="19" spans="1:34" ht="33" x14ac:dyDescent="0.3">
      <c r="A19" s="9" t="s">
        <v>220</v>
      </c>
      <c r="B19" s="243"/>
      <c r="D19" s="36" t="s">
        <v>220</v>
      </c>
      <c r="E19" s="36" t="s">
        <v>216</v>
      </c>
      <c r="F19" s="18" t="s">
        <v>214</v>
      </c>
      <c r="G19" s="18" t="s">
        <v>238</v>
      </c>
      <c r="H19" s="18" t="s">
        <v>217</v>
      </c>
      <c r="I19" s="9" t="s">
        <v>185</v>
      </c>
      <c r="J19" s="19">
        <v>0.4</v>
      </c>
      <c r="K19" s="9" t="s">
        <v>186</v>
      </c>
      <c r="L19" s="18" t="s">
        <v>259</v>
      </c>
      <c r="M19" s="9" t="s">
        <v>107</v>
      </c>
      <c r="N19" s="9" t="s">
        <v>220</v>
      </c>
      <c r="O19" s="9" t="s">
        <v>220</v>
      </c>
      <c r="P19" s="9" t="s">
        <v>220</v>
      </c>
      <c r="Q19" s="9" t="s">
        <v>220</v>
      </c>
      <c r="R19" s="9" t="s">
        <v>220</v>
      </c>
      <c r="S19" s="9" t="s">
        <v>220</v>
      </c>
      <c r="T19" s="9" t="s">
        <v>220</v>
      </c>
      <c r="U19" s="9" t="s">
        <v>220</v>
      </c>
      <c r="V19" s="9" t="s">
        <v>220</v>
      </c>
      <c r="W19" s="9" t="s">
        <v>220</v>
      </c>
      <c r="X19" s="9" t="s">
        <v>220</v>
      </c>
      <c r="Y19" s="9" t="s">
        <v>220</v>
      </c>
      <c r="Z19" s="9" t="s">
        <v>220</v>
      </c>
      <c r="AA19" s="30" t="s">
        <v>220</v>
      </c>
      <c r="AB19" s="9" t="s">
        <v>220</v>
      </c>
      <c r="AC19" s="9" t="s">
        <v>220</v>
      </c>
      <c r="AD19" s="9" t="s">
        <v>220</v>
      </c>
      <c r="AE19" s="9" t="s">
        <v>220</v>
      </c>
      <c r="AF19" s="9" t="s">
        <v>220</v>
      </c>
      <c r="AG19" s="9" t="s">
        <v>220</v>
      </c>
      <c r="AH19" s="9" t="s">
        <v>220</v>
      </c>
    </row>
    <row r="20" spans="1:34" ht="33" x14ac:dyDescent="0.3">
      <c r="A20" s="9" t="s">
        <v>220</v>
      </c>
      <c r="B20" s="243"/>
      <c r="D20" s="36" t="s">
        <v>220</v>
      </c>
      <c r="E20" s="36" t="s">
        <v>216</v>
      </c>
      <c r="F20" s="18" t="s">
        <v>214</v>
      </c>
      <c r="G20" s="18" t="s">
        <v>239</v>
      </c>
      <c r="H20" s="18" t="s">
        <v>217</v>
      </c>
      <c r="I20" s="9" t="s">
        <v>220</v>
      </c>
      <c r="J20" s="19">
        <v>0.4</v>
      </c>
      <c r="K20" s="9" t="s">
        <v>220</v>
      </c>
      <c r="L20" s="18" t="s">
        <v>259</v>
      </c>
      <c r="M20" s="9" t="s">
        <v>107</v>
      </c>
      <c r="N20" s="9" t="s">
        <v>220</v>
      </c>
      <c r="O20" s="9" t="s">
        <v>220</v>
      </c>
      <c r="P20" s="9" t="s">
        <v>220</v>
      </c>
      <c r="Q20" s="9" t="s">
        <v>220</v>
      </c>
      <c r="R20" s="9" t="s">
        <v>220</v>
      </c>
      <c r="S20" s="9" t="s">
        <v>220</v>
      </c>
      <c r="T20" s="9" t="s">
        <v>220</v>
      </c>
      <c r="U20" s="9" t="s">
        <v>220</v>
      </c>
      <c r="V20" s="9" t="s">
        <v>220</v>
      </c>
      <c r="W20" s="9" t="s">
        <v>220</v>
      </c>
      <c r="X20" s="9" t="s">
        <v>220</v>
      </c>
      <c r="Y20" s="9" t="s">
        <v>220</v>
      </c>
      <c r="Z20" s="9" t="s">
        <v>220</v>
      </c>
      <c r="AA20" s="30" t="s">
        <v>220</v>
      </c>
      <c r="AB20" s="9" t="s">
        <v>220</v>
      </c>
      <c r="AC20" s="9" t="s">
        <v>220</v>
      </c>
      <c r="AD20" s="9" t="s">
        <v>220</v>
      </c>
      <c r="AE20" s="9" t="s">
        <v>220</v>
      </c>
      <c r="AF20" s="9" t="s">
        <v>220</v>
      </c>
      <c r="AG20" s="9" t="s">
        <v>220</v>
      </c>
      <c r="AH20" s="9" t="s">
        <v>220</v>
      </c>
    </row>
    <row r="21" spans="1:34" ht="33" x14ac:dyDescent="0.3">
      <c r="A21" s="9" t="s">
        <v>220</v>
      </c>
      <c r="B21" s="243"/>
      <c r="D21" s="36" t="s">
        <v>220</v>
      </c>
      <c r="E21" s="36" t="s">
        <v>216</v>
      </c>
      <c r="F21" s="18" t="s">
        <v>214</v>
      </c>
      <c r="G21" s="18" t="s">
        <v>240</v>
      </c>
      <c r="H21" s="18" t="s">
        <v>217</v>
      </c>
      <c r="I21" s="9" t="s">
        <v>220</v>
      </c>
      <c r="J21" s="19">
        <v>0.4</v>
      </c>
      <c r="K21" s="9" t="s">
        <v>220</v>
      </c>
      <c r="L21" s="18" t="s">
        <v>259</v>
      </c>
      <c r="M21" s="9" t="s">
        <v>107</v>
      </c>
      <c r="N21" s="9" t="s">
        <v>220</v>
      </c>
      <c r="O21" s="9" t="s">
        <v>220</v>
      </c>
      <c r="P21" s="9" t="s">
        <v>220</v>
      </c>
      <c r="Q21" s="9" t="s">
        <v>220</v>
      </c>
      <c r="R21" s="9" t="s">
        <v>220</v>
      </c>
      <c r="S21" s="9" t="s">
        <v>220</v>
      </c>
      <c r="T21" s="9" t="s">
        <v>220</v>
      </c>
      <c r="U21" s="9" t="s">
        <v>220</v>
      </c>
      <c r="V21" s="9" t="s">
        <v>220</v>
      </c>
      <c r="W21" s="9" t="s">
        <v>220</v>
      </c>
      <c r="X21" s="9" t="s">
        <v>220</v>
      </c>
      <c r="Y21" s="9" t="s">
        <v>220</v>
      </c>
      <c r="Z21" s="9" t="s">
        <v>220</v>
      </c>
      <c r="AA21" s="30" t="s">
        <v>220</v>
      </c>
      <c r="AB21" s="9" t="s">
        <v>220</v>
      </c>
      <c r="AC21" s="9" t="s">
        <v>220</v>
      </c>
      <c r="AD21" s="9" t="s">
        <v>220</v>
      </c>
      <c r="AE21" s="9" t="s">
        <v>220</v>
      </c>
      <c r="AF21" s="9" t="s">
        <v>220</v>
      </c>
      <c r="AG21" s="9" t="s">
        <v>220</v>
      </c>
      <c r="AH21" s="9" t="s">
        <v>220</v>
      </c>
    </row>
    <row r="22" spans="1:34" ht="33" x14ac:dyDescent="0.3">
      <c r="A22" s="9" t="s">
        <v>220</v>
      </c>
      <c r="B22" s="243"/>
      <c r="D22" s="4" t="s">
        <v>253</v>
      </c>
      <c r="E22" s="22" t="s">
        <v>216</v>
      </c>
      <c r="F22" s="18" t="s">
        <v>214</v>
      </c>
      <c r="G22" s="18" t="s">
        <v>227</v>
      </c>
      <c r="H22" s="18" t="s">
        <v>217</v>
      </c>
      <c r="I22" s="9" t="s">
        <v>220</v>
      </c>
      <c r="J22" s="19">
        <v>0.4</v>
      </c>
      <c r="K22" s="9" t="s">
        <v>220</v>
      </c>
      <c r="L22" s="18" t="s">
        <v>259</v>
      </c>
      <c r="M22" s="9" t="s">
        <v>107</v>
      </c>
      <c r="N22" s="9" t="s">
        <v>220</v>
      </c>
      <c r="O22" s="9" t="s">
        <v>220</v>
      </c>
      <c r="P22" s="9" t="s">
        <v>220</v>
      </c>
      <c r="Q22" s="9" t="s">
        <v>220</v>
      </c>
      <c r="R22" s="9" t="s">
        <v>220</v>
      </c>
      <c r="S22" s="9" t="s">
        <v>220</v>
      </c>
      <c r="T22" s="9" t="s">
        <v>220</v>
      </c>
      <c r="U22" s="9" t="s">
        <v>220</v>
      </c>
      <c r="V22" s="9" t="s">
        <v>220</v>
      </c>
      <c r="W22" s="9" t="s">
        <v>220</v>
      </c>
      <c r="X22" s="9" t="s">
        <v>220</v>
      </c>
      <c r="Y22" s="9" t="s">
        <v>220</v>
      </c>
      <c r="Z22" s="9" t="s">
        <v>220</v>
      </c>
      <c r="AA22" s="30" t="s">
        <v>220</v>
      </c>
      <c r="AB22" s="9" t="s">
        <v>220</v>
      </c>
      <c r="AC22" s="9" t="s">
        <v>220</v>
      </c>
      <c r="AD22" s="9" t="s">
        <v>220</v>
      </c>
      <c r="AE22" s="9" t="s">
        <v>220</v>
      </c>
      <c r="AF22" s="9" t="s">
        <v>220</v>
      </c>
      <c r="AG22" s="9" t="s">
        <v>220</v>
      </c>
      <c r="AH22" s="9" t="s">
        <v>220</v>
      </c>
    </row>
    <row r="23" spans="1:34" ht="33" x14ac:dyDescent="0.3">
      <c r="A23" s="9" t="s">
        <v>220</v>
      </c>
      <c r="B23" s="243"/>
      <c r="D23" s="22" t="s">
        <v>220</v>
      </c>
      <c r="E23" s="22" t="s">
        <v>216</v>
      </c>
      <c r="F23" s="18" t="s">
        <v>214</v>
      </c>
      <c r="G23" s="18" t="s">
        <v>241</v>
      </c>
      <c r="H23" s="18" t="s">
        <v>217</v>
      </c>
      <c r="I23" s="9" t="s">
        <v>196</v>
      </c>
      <c r="J23" s="19">
        <v>0.4</v>
      </c>
      <c r="K23" s="9" t="s">
        <v>197</v>
      </c>
      <c r="L23" s="18" t="s">
        <v>259</v>
      </c>
      <c r="M23" s="9" t="s">
        <v>107</v>
      </c>
      <c r="N23" s="9" t="s">
        <v>220</v>
      </c>
      <c r="O23" s="9" t="s">
        <v>220</v>
      </c>
      <c r="P23" s="9" t="s">
        <v>220</v>
      </c>
      <c r="Q23" s="9" t="s">
        <v>220</v>
      </c>
      <c r="R23" s="9" t="s">
        <v>220</v>
      </c>
      <c r="S23" s="9" t="s">
        <v>220</v>
      </c>
      <c r="T23" s="9" t="s">
        <v>220</v>
      </c>
      <c r="U23" s="9" t="s">
        <v>220</v>
      </c>
      <c r="V23" s="9" t="s">
        <v>220</v>
      </c>
      <c r="W23" s="9" t="s">
        <v>220</v>
      </c>
      <c r="X23" s="9" t="s">
        <v>220</v>
      </c>
      <c r="Y23" s="9" t="s">
        <v>220</v>
      </c>
      <c r="Z23" s="9" t="s">
        <v>220</v>
      </c>
      <c r="AA23" s="30" t="s">
        <v>220</v>
      </c>
      <c r="AB23" s="9" t="s">
        <v>220</v>
      </c>
      <c r="AC23" s="9" t="s">
        <v>220</v>
      </c>
      <c r="AD23" s="9" t="s">
        <v>220</v>
      </c>
      <c r="AE23" s="9" t="s">
        <v>220</v>
      </c>
      <c r="AF23" s="9" t="s">
        <v>220</v>
      </c>
      <c r="AG23" s="9" t="s">
        <v>220</v>
      </c>
      <c r="AH23" s="9" t="s">
        <v>220</v>
      </c>
    </row>
    <row r="24" spans="1:34" ht="33" x14ac:dyDescent="0.3">
      <c r="A24" s="9" t="s">
        <v>220</v>
      </c>
      <c r="B24" s="243"/>
      <c r="D24" s="22" t="s">
        <v>220</v>
      </c>
      <c r="E24" s="22" t="s">
        <v>216</v>
      </c>
      <c r="F24" s="18" t="s">
        <v>214</v>
      </c>
      <c r="G24" s="18" t="s">
        <v>242</v>
      </c>
      <c r="H24" s="18" t="s">
        <v>217</v>
      </c>
      <c r="I24" s="9" t="s">
        <v>108</v>
      </c>
      <c r="J24" s="19" t="s">
        <v>219</v>
      </c>
      <c r="K24" s="9" t="s">
        <v>107</v>
      </c>
      <c r="L24" s="18" t="s">
        <v>259</v>
      </c>
      <c r="M24" s="9" t="s">
        <v>107</v>
      </c>
      <c r="N24" s="9" t="s">
        <v>220</v>
      </c>
      <c r="O24" s="9" t="s">
        <v>220</v>
      </c>
      <c r="P24" s="9" t="s">
        <v>220</v>
      </c>
      <c r="Q24" s="9" t="s">
        <v>220</v>
      </c>
      <c r="R24" s="9" t="s">
        <v>220</v>
      </c>
      <c r="S24" s="9" t="s">
        <v>220</v>
      </c>
      <c r="T24" s="9" t="s">
        <v>220</v>
      </c>
      <c r="U24" s="9" t="s">
        <v>220</v>
      </c>
      <c r="V24" s="9" t="s">
        <v>220</v>
      </c>
      <c r="W24" s="9" t="s">
        <v>220</v>
      </c>
      <c r="X24" s="9" t="s">
        <v>220</v>
      </c>
      <c r="Y24" s="9" t="s">
        <v>220</v>
      </c>
      <c r="Z24" s="9" t="s">
        <v>220</v>
      </c>
      <c r="AA24" s="30" t="s">
        <v>220</v>
      </c>
      <c r="AB24" s="9" t="s">
        <v>220</v>
      </c>
      <c r="AC24" s="9" t="s">
        <v>220</v>
      </c>
      <c r="AD24" s="9" t="s">
        <v>220</v>
      </c>
      <c r="AE24" s="9" t="s">
        <v>220</v>
      </c>
      <c r="AF24" s="9" t="s">
        <v>220</v>
      </c>
      <c r="AG24" s="9" t="s">
        <v>220</v>
      </c>
      <c r="AH24" s="9" t="s">
        <v>220</v>
      </c>
    </row>
    <row r="25" spans="1:34" ht="33" x14ac:dyDescent="0.3">
      <c r="A25" s="9" t="s">
        <v>220</v>
      </c>
      <c r="B25" s="243"/>
      <c r="D25" s="22" t="s">
        <v>220</v>
      </c>
      <c r="E25" s="22" t="s">
        <v>216</v>
      </c>
      <c r="F25" s="18" t="s">
        <v>214</v>
      </c>
      <c r="G25" s="18" t="s">
        <v>235</v>
      </c>
      <c r="H25" s="18" t="s">
        <v>217</v>
      </c>
      <c r="I25" s="9" t="s">
        <v>220</v>
      </c>
      <c r="J25" s="19">
        <v>0.4</v>
      </c>
      <c r="K25" s="9" t="s">
        <v>220</v>
      </c>
      <c r="L25" s="18" t="s">
        <v>259</v>
      </c>
      <c r="M25" s="9" t="s">
        <v>107</v>
      </c>
      <c r="N25" s="9" t="s">
        <v>220</v>
      </c>
      <c r="O25" s="9" t="s">
        <v>220</v>
      </c>
      <c r="P25" s="9" t="s">
        <v>220</v>
      </c>
      <c r="Q25" s="9" t="s">
        <v>220</v>
      </c>
      <c r="R25" s="9" t="s">
        <v>220</v>
      </c>
      <c r="S25" s="9" t="s">
        <v>220</v>
      </c>
      <c r="T25" s="9" t="s">
        <v>220</v>
      </c>
      <c r="U25" s="9" t="s">
        <v>220</v>
      </c>
      <c r="V25" s="9" t="s">
        <v>220</v>
      </c>
      <c r="W25" s="9" t="s">
        <v>220</v>
      </c>
      <c r="X25" s="9" t="s">
        <v>220</v>
      </c>
      <c r="Y25" s="9" t="s">
        <v>220</v>
      </c>
      <c r="Z25" s="9" t="s">
        <v>220</v>
      </c>
      <c r="AA25" s="30" t="s">
        <v>220</v>
      </c>
      <c r="AB25" s="9" t="s">
        <v>220</v>
      </c>
      <c r="AC25" s="9" t="s">
        <v>220</v>
      </c>
      <c r="AD25" s="9" t="s">
        <v>220</v>
      </c>
      <c r="AE25" s="9" t="s">
        <v>220</v>
      </c>
      <c r="AF25" s="9" t="s">
        <v>220</v>
      </c>
      <c r="AG25" s="9" t="s">
        <v>220</v>
      </c>
      <c r="AH25" s="9" t="s">
        <v>220</v>
      </c>
    </row>
    <row r="26" spans="1:34" ht="33" x14ac:dyDescent="0.3">
      <c r="A26" s="9" t="s">
        <v>220</v>
      </c>
      <c r="B26" s="243"/>
      <c r="D26" s="22" t="s">
        <v>220</v>
      </c>
      <c r="E26" s="22" t="s">
        <v>216</v>
      </c>
      <c r="F26" s="18" t="s">
        <v>214</v>
      </c>
      <c r="G26" s="18" t="s">
        <v>236</v>
      </c>
      <c r="H26" s="18" t="s">
        <v>217</v>
      </c>
      <c r="I26" s="9" t="s">
        <v>220</v>
      </c>
      <c r="J26" s="19">
        <v>0.4</v>
      </c>
      <c r="K26" s="9" t="s">
        <v>220</v>
      </c>
      <c r="L26" s="18" t="s">
        <v>259</v>
      </c>
      <c r="M26" s="9" t="s">
        <v>107</v>
      </c>
      <c r="N26" s="9" t="s">
        <v>220</v>
      </c>
      <c r="O26" s="9" t="s">
        <v>220</v>
      </c>
      <c r="P26" s="9" t="s">
        <v>220</v>
      </c>
      <c r="Q26" s="9" t="s">
        <v>220</v>
      </c>
      <c r="R26" s="9" t="s">
        <v>220</v>
      </c>
      <c r="S26" s="9" t="s">
        <v>220</v>
      </c>
      <c r="T26" s="9" t="s">
        <v>220</v>
      </c>
      <c r="U26" s="9" t="s">
        <v>220</v>
      </c>
      <c r="V26" s="9" t="s">
        <v>220</v>
      </c>
      <c r="W26" s="9" t="s">
        <v>220</v>
      </c>
      <c r="X26" s="9" t="s">
        <v>220</v>
      </c>
      <c r="Y26" s="9" t="s">
        <v>220</v>
      </c>
      <c r="Z26" s="9" t="s">
        <v>220</v>
      </c>
      <c r="AA26" s="30" t="s">
        <v>220</v>
      </c>
      <c r="AB26" s="9" t="s">
        <v>220</v>
      </c>
      <c r="AC26" s="9" t="s">
        <v>220</v>
      </c>
      <c r="AD26" s="9" t="s">
        <v>220</v>
      </c>
      <c r="AE26" s="9" t="s">
        <v>220</v>
      </c>
      <c r="AF26" s="9" t="s">
        <v>220</v>
      </c>
      <c r="AG26" s="9" t="s">
        <v>220</v>
      </c>
      <c r="AH26" s="9" t="s">
        <v>220</v>
      </c>
    </row>
    <row r="27" spans="1:34" ht="33" x14ac:dyDescent="0.3">
      <c r="A27" s="9" t="s">
        <v>220</v>
      </c>
      <c r="B27" s="243"/>
      <c r="D27" s="22" t="s">
        <v>220</v>
      </c>
      <c r="E27" s="22" t="s">
        <v>216</v>
      </c>
      <c r="F27" s="18" t="s">
        <v>214</v>
      </c>
      <c r="G27" s="18" t="s">
        <v>243</v>
      </c>
      <c r="H27" s="18" t="s">
        <v>217</v>
      </c>
      <c r="I27" s="9" t="s">
        <v>220</v>
      </c>
      <c r="J27" s="19">
        <v>0.4</v>
      </c>
      <c r="K27" s="9" t="s">
        <v>220</v>
      </c>
      <c r="L27" s="18" t="s">
        <v>259</v>
      </c>
      <c r="M27" s="9" t="s">
        <v>107</v>
      </c>
      <c r="N27" s="9" t="s">
        <v>220</v>
      </c>
      <c r="O27" s="9" t="s">
        <v>220</v>
      </c>
      <c r="P27" s="9" t="s">
        <v>220</v>
      </c>
      <c r="Q27" s="9" t="s">
        <v>220</v>
      </c>
      <c r="R27" s="9" t="s">
        <v>220</v>
      </c>
      <c r="S27" s="9" t="s">
        <v>220</v>
      </c>
      <c r="T27" s="9" t="s">
        <v>220</v>
      </c>
      <c r="U27" s="9" t="s">
        <v>220</v>
      </c>
      <c r="V27" s="9" t="s">
        <v>220</v>
      </c>
      <c r="W27" s="9" t="s">
        <v>220</v>
      </c>
      <c r="X27" s="9" t="s">
        <v>220</v>
      </c>
      <c r="Y27" s="9" t="s">
        <v>220</v>
      </c>
      <c r="Z27" s="9" t="s">
        <v>220</v>
      </c>
      <c r="AA27" s="30" t="s">
        <v>220</v>
      </c>
      <c r="AB27" s="9" t="s">
        <v>220</v>
      </c>
      <c r="AC27" s="9" t="s">
        <v>220</v>
      </c>
      <c r="AD27" s="9" t="s">
        <v>220</v>
      </c>
      <c r="AE27" s="9" t="s">
        <v>220</v>
      </c>
      <c r="AF27" s="9" t="s">
        <v>220</v>
      </c>
      <c r="AG27" s="9" t="s">
        <v>220</v>
      </c>
      <c r="AH27" s="9" t="s">
        <v>220</v>
      </c>
    </row>
    <row r="28" spans="1:34" ht="33" x14ac:dyDescent="0.3">
      <c r="A28" s="9" t="s">
        <v>220</v>
      </c>
      <c r="B28" s="243"/>
      <c r="D28" s="22" t="s">
        <v>220</v>
      </c>
      <c r="E28" s="22" t="s">
        <v>216</v>
      </c>
      <c r="F28" s="18" t="s">
        <v>214</v>
      </c>
      <c r="G28" s="18" t="s">
        <v>244</v>
      </c>
      <c r="H28" s="18" t="s">
        <v>217</v>
      </c>
      <c r="I28" s="9" t="s">
        <v>220</v>
      </c>
      <c r="J28" s="19">
        <v>0.4</v>
      </c>
      <c r="K28" s="9" t="s">
        <v>220</v>
      </c>
      <c r="L28" s="18" t="s">
        <v>259</v>
      </c>
      <c r="M28" s="9" t="s">
        <v>107</v>
      </c>
      <c r="N28" s="9" t="s">
        <v>220</v>
      </c>
      <c r="O28" s="9" t="s">
        <v>220</v>
      </c>
      <c r="P28" s="9" t="s">
        <v>220</v>
      </c>
      <c r="Q28" s="9" t="s">
        <v>220</v>
      </c>
      <c r="R28" s="9" t="s">
        <v>220</v>
      </c>
      <c r="S28" s="9" t="s">
        <v>220</v>
      </c>
      <c r="T28" s="9" t="s">
        <v>220</v>
      </c>
      <c r="U28" s="9" t="s">
        <v>220</v>
      </c>
      <c r="V28" s="9" t="s">
        <v>220</v>
      </c>
      <c r="W28" s="9" t="s">
        <v>220</v>
      </c>
      <c r="X28" s="9" t="s">
        <v>220</v>
      </c>
      <c r="Y28" s="9" t="s">
        <v>220</v>
      </c>
      <c r="Z28" s="9" t="s">
        <v>220</v>
      </c>
      <c r="AA28" s="30" t="s">
        <v>220</v>
      </c>
      <c r="AB28" s="9" t="s">
        <v>220</v>
      </c>
      <c r="AC28" s="9" t="s">
        <v>220</v>
      </c>
      <c r="AD28" s="9" t="s">
        <v>220</v>
      </c>
      <c r="AE28" s="9" t="s">
        <v>220</v>
      </c>
      <c r="AF28" s="9" t="s">
        <v>220</v>
      </c>
      <c r="AG28" s="9" t="s">
        <v>220</v>
      </c>
      <c r="AH28" s="9" t="s">
        <v>220</v>
      </c>
    </row>
    <row r="29" spans="1:34" x14ac:dyDescent="0.3">
      <c r="A29" s="9" t="s">
        <v>220</v>
      </c>
      <c r="D29" s="22" t="s">
        <v>88</v>
      </c>
      <c r="E29" s="9" t="s">
        <v>220</v>
      </c>
      <c r="F29" s="9" t="s">
        <v>220</v>
      </c>
      <c r="G29" s="9" t="s">
        <v>220</v>
      </c>
      <c r="H29" s="9" t="s">
        <v>220</v>
      </c>
      <c r="I29" s="9" t="s">
        <v>220</v>
      </c>
      <c r="J29" s="9" t="s">
        <v>220</v>
      </c>
      <c r="K29" s="9" t="s">
        <v>220</v>
      </c>
      <c r="M29" s="9" t="s">
        <v>220</v>
      </c>
      <c r="N29" s="9" t="s">
        <v>220</v>
      </c>
      <c r="O29" s="9" t="s">
        <v>220</v>
      </c>
      <c r="P29" s="9" t="s">
        <v>220</v>
      </c>
      <c r="Q29" s="9" t="s">
        <v>220</v>
      </c>
      <c r="R29" s="9" t="s">
        <v>220</v>
      </c>
      <c r="S29" s="9" t="s">
        <v>220</v>
      </c>
      <c r="T29" s="9" t="s">
        <v>220</v>
      </c>
      <c r="U29" s="9" t="s">
        <v>220</v>
      </c>
      <c r="V29" s="9" t="s">
        <v>220</v>
      </c>
      <c r="W29" s="9" t="s">
        <v>220</v>
      </c>
      <c r="X29" s="9" t="s">
        <v>220</v>
      </c>
      <c r="Y29" s="9" t="s">
        <v>220</v>
      </c>
      <c r="Z29" s="9" t="s">
        <v>220</v>
      </c>
      <c r="AA29" s="30" t="s">
        <v>220</v>
      </c>
      <c r="AB29" s="9" t="s">
        <v>220</v>
      </c>
      <c r="AC29" s="9" t="s">
        <v>220</v>
      </c>
      <c r="AD29" s="9" t="s">
        <v>220</v>
      </c>
      <c r="AE29" s="9" t="s">
        <v>220</v>
      </c>
      <c r="AF29" s="9" t="s">
        <v>220</v>
      </c>
      <c r="AG29" s="9" t="s">
        <v>220</v>
      </c>
      <c r="AH29" s="9" t="s">
        <v>220</v>
      </c>
    </row>
  </sheetData>
  <sheetProtection algorithmName="SHA-512" hashValue="94H3ci4vXVSD7SvnW7q8Qkj2H2BibaROglRCuApK1pJiyjpAHN7kEFqcP+4cRtLwBBukG4xP9nnzJPvX+LaEhA==" saltValue="un/rCpOY5xGGmb3yJG7b7A==" spinCount="100000" sheet="1" objects="1" scenarios="1" selectLockedCells="1" selectUnlockedCells="1"/>
  <mergeCells count="4">
    <mergeCell ref="B3:B5"/>
    <mergeCell ref="B6:B7"/>
    <mergeCell ref="B22:B28"/>
    <mergeCell ref="B8:B21"/>
  </mergeCells>
  <phoneticPr fontId="3" type="noConversion"/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A42F-5999-4C7E-85B2-E91B7C5C4891}">
  <sheetPr codeName="Sheet11"/>
  <dimension ref="A2:Z45"/>
  <sheetViews>
    <sheetView topLeftCell="AA1" zoomScale="40" zoomScaleNormal="40" workbookViewId="0">
      <selection activeCell="AB9" sqref="AB9"/>
    </sheetView>
  </sheetViews>
  <sheetFormatPr defaultRowHeight="16.5" x14ac:dyDescent="0.3"/>
  <cols>
    <col min="1" max="1" width="9" hidden="1" customWidth="1"/>
    <col min="2" max="2" width="12.375" hidden="1" customWidth="1"/>
    <col min="3" max="3" width="13.75" hidden="1" customWidth="1"/>
    <col min="4" max="4" width="8.25" hidden="1" customWidth="1"/>
    <col min="5" max="5" width="122.25" hidden="1" customWidth="1"/>
    <col min="6" max="6" width="77" hidden="1" customWidth="1"/>
    <col min="7" max="26" width="9" hidden="1" customWidth="1"/>
  </cols>
  <sheetData>
    <row r="2" spans="2:6" x14ac:dyDescent="0.3">
      <c r="B2" s="211"/>
      <c r="C2" s="211"/>
    </row>
    <row r="3" spans="2:6" x14ac:dyDescent="0.3">
      <c r="E3" s="207"/>
      <c r="F3" s="207"/>
    </row>
    <row r="4" spans="2:6" x14ac:dyDescent="0.3">
      <c r="E4" s="207"/>
      <c r="F4" s="207"/>
    </row>
    <row r="5" spans="2:6" x14ac:dyDescent="0.3">
      <c r="B5" t="str">
        <f>IF(C5="","","MAPI-Key")</f>
        <v>MAPI-Key</v>
      </c>
      <c r="C5" t="str">
        <f>IF(Sheet3!$BB$3="",1,Sheet3!$BB$3)</f>
        <v>API Key를 입력해주세요.</v>
      </c>
      <c r="D5" t="s">
        <v>213</v>
      </c>
      <c r="E5" s="207" t="str">
        <f>IF(Sheet4!B3="","",Sheet4!B3)</f>
        <v>https://api-beta.midasit.com/cim/file</v>
      </c>
      <c r="F5" s="207" t="str">
        <f>IF(Sheet4!C3="","",SUBSTITUTE(Sheet4!C3,",]","]"))</f>
        <v xml:space="preserve"> {
        "value" : "C:\\Users\\lsb1109\\OneDrive - MIDAS\\바탕 화면\\0713\\0704\\Drive\\01.Project\\2211 Box Culvert API 최종\\Box Culvert API.cimz"
    }
 </v>
      </c>
    </row>
    <row r="6" spans="2:6" x14ac:dyDescent="0.3">
      <c r="B6" t="str">
        <f t="shared" ref="B6:B42" si="0">IF(C6="","","MAPI-Key")</f>
        <v>MAPI-Key</v>
      </c>
      <c r="C6" t="str">
        <f>IF(Sheet3!$BB$3="",1,Sheet3!$BB$3)</f>
        <v>API Key를 입력해주세요.</v>
      </c>
      <c r="D6" t="s">
        <v>246</v>
      </c>
      <c r="E6" s="207" t="str">
        <f>IF(Sheet4!B4="","",Sheet4!B4)</f>
        <v>https://api-beta.midasit.com/cim/file</v>
      </c>
      <c r="F6" s="207" t="str">
        <f>IF(Sheet4!C4="","",SUBSTITUTE(Sheet4!C4,",]","]"))</f>
        <v xml:space="preserve"> {
        "value" : "C:\\Users\\lsb1109\\OneDrive - MIDAS\\바탕 화면\\0713\\0704\\Drive\\01.Project\\2211 Box Culvert API 최종\\Box Culvert API_User.cimz"
    }
 </v>
      </c>
    </row>
    <row r="7" spans="2:6" x14ac:dyDescent="0.3">
      <c r="B7" t="str">
        <f t="shared" si="0"/>
        <v>MAPI-Key</v>
      </c>
      <c r="C7" t="str">
        <f>IF(Sheet3!$BB$3="",1,Sheet3!$BB$3)</f>
        <v>API Key를 입력해주세요.</v>
      </c>
      <c r="D7" t="str">
        <f>IF(E7="","","PATCH")</f>
        <v>PATCH</v>
      </c>
      <c r="E7" s="207" t="str">
        <f>IF(Sheet4!B5="","",Sheet4!B5)</f>
        <v>https://api-beta.midasit.com/cim/curvelibrary?key=1</v>
      </c>
      <c r="F7" s="207" t="str">
        <f>IF(Sheet4!C5="","",SUBSTITUTE(Sheet4!C5,",]","]"))</f>
        <v>[]</v>
      </c>
    </row>
    <row r="8" spans="2:6" x14ac:dyDescent="0.3">
      <c r="B8" t="str">
        <f t="shared" si="0"/>
        <v/>
      </c>
      <c r="F8" s="207" t="str">
        <f>IF(Sheet4!C6="","",SUBSTITUTE(Sheet4!C6,",]","]"))</f>
        <v/>
      </c>
    </row>
    <row r="9" spans="2:6" x14ac:dyDescent="0.3">
      <c r="B9" t="str">
        <f t="shared" si="0"/>
        <v>MAPI-Key</v>
      </c>
      <c r="C9" t="str">
        <f>IF(Sheet3!$BB$3="",1,Sheet3!$BB$3)</f>
        <v>API Key를 입력해주세요.</v>
      </c>
      <c r="D9" t="str">
        <f t="shared" ref="D9:D42" si="1">IF(E9="","","PATCH")</f>
        <v>PATCH</v>
      </c>
      <c r="E9" s="207" t="str">
        <f>IF(Sheet4!B7="","",Sheet4!B7)</f>
        <v>https://api-beta.midasit.com/cim/curvelibrary/UserParam</v>
      </c>
      <c r="F9" s="207" t="str">
        <f>IF(Sheet4!C7="","",SUBSTITUTE(Sheet4!C7,",]","]"))</f>
        <v>[
    {
        "id": "content type",
        "value" :  0 
    }]</v>
      </c>
    </row>
    <row r="10" spans="2:6" x14ac:dyDescent="0.3">
      <c r="B10" t="str">
        <f t="shared" si="0"/>
        <v>MAPI-Key</v>
      </c>
      <c r="C10" t="str">
        <f>IF(Sheet3!$BB$3="",1,Sheet3!$BB$3)</f>
        <v>API Key를 입력해주세요.</v>
      </c>
      <c r="D10" t="str">
        <f t="shared" si="1"/>
        <v>PATCH</v>
      </c>
      <c r="E10" s="207" t="str">
        <f>IF(Sheet4!B8="","",Sheet4!B8)</f>
        <v>https://api-beta.midasit.com/cim/curvelibrary/UserParam?apply=true</v>
      </c>
      <c r="F10" s="207" t="str">
        <f>IF(Sheet4!C8="","",SUBSTITUTE(Sheet4!C8,",]","]"))</f>
        <v>[
        {
        "id":"dialog/dialog content/base table",
        "row" :  0,
        "value" : 
        [
            {"Length": 0.4 }
        ]
    },{
        "id":"dialog/dialog content/base table",
        "row" :  1,
        "value" : 
        [
            {"Length": 3.5 }
        ]
    },{
        "id":"dialog/dialog content/base table",
        "row" :  2,
        "value" : 
        [
            {"Length": 0.45 }
        ]
    },{
        "id":"dialog/dialog content/base table",
        "row" :  3,
        "value" : 
        [
            {"Length": 0.4 }
        ]
    },{
        "id":"dialog/dialog content/base table",
        "row" :  4,
        "value" : 
        [
            {"Length": 3.5 }
        ]
    },{
        "id":"dialog/dialog content/base table",
        "row" :  5,
        "value" : 
        [
            {"Length": 0.25 }
        ]
    },{
        "id":"dialog/dialog content/base table",
        "row" :  6,
        "value" : 
        [
            {"Length": 0.25 }
        ]
    }]</v>
      </c>
    </row>
    <row r="11" spans="2:6" x14ac:dyDescent="0.3">
      <c r="B11" t="str">
        <f t="shared" si="0"/>
        <v/>
      </c>
      <c r="D11" t="str">
        <f t="shared" si="1"/>
        <v/>
      </c>
      <c r="E11" s="207" t="str">
        <f>IF(Sheet4!B10="","",Sheet4!B10)</f>
        <v/>
      </c>
      <c r="F11" s="207" t="str">
        <f>IF(Sheet4!C9="","",Sheet4!C9)</f>
        <v/>
      </c>
    </row>
    <row r="12" spans="2:6" x14ac:dyDescent="0.3">
      <c r="B12" t="str">
        <f t="shared" si="0"/>
        <v>MAPI-Key</v>
      </c>
      <c r="C12" t="str">
        <f>IF(Sheet3!$BB$3="",1,Sheet3!$BB$3)</f>
        <v>API Key를 입력해주세요.</v>
      </c>
      <c r="D12" t="str">
        <f t="shared" si="1"/>
        <v>PATCH</v>
      </c>
      <c r="E12" s="207" t="str">
        <f>IF(Sheet4!B16="","",Sheet4!B16)</f>
        <v>https://api-beta.midasit.com/cim/curvelibrary/RebarTransProperties?key=21&amp;apply=true</v>
      </c>
      <c r="F12" s="207" t="str">
        <f>IF(Sheet4!C16="","",SUBSTITUTE(Sheet4!C16,",]","]"))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[0.07,0.07,0.07]
    },{
        "id": "cover thickness/from start plane",
        "value" :  0.07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}]</v>
      </c>
    </row>
    <row r="13" spans="2:6" x14ac:dyDescent="0.3">
      <c r="B13" t="str">
        <f t="shared" si="0"/>
        <v>MAPI-Key</v>
      </c>
      <c r="C13" t="str">
        <f>IF(Sheet3!$BB$3="",1,Sheet3!$BB$3)</f>
        <v>API Key를 입력해주세요.</v>
      </c>
      <c r="D13" t="str">
        <f t="shared" si="1"/>
        <v>PATCH</v>
      </c>
      <c r="E13" s="207" t="str">
        <f>IF(Sheet4!B17="","",Sheet4!B17)</f>
        <v>https://api-beta.midasit.com/cim/curvelibrary/RebarTransProperties?key=3&amp;apply=true</v>
      </c>
      <c r="F13" s="207" t="str">
        <f>IF(Sheet4!C17="","",SUBSTITUTE(Sheet4!C17,",]","]"))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[0.07,0.07,0.07]
    },{
        "id": "cover thickness/from start plane",
        "value" :  0.32 
    },{
        "id": "cover thickness/from end plane",
        "value" :  0.07 
    },{
        "id": "offset/distance at start",
        "value" :  2.53 
    },{
        "id": "offset/distance at end",
        "value" :  2.09 
    },{
        "id": "rebar splice/type",
        "value" :  0 
    },{
        "id": "rebar splice/bar length",
        "value" : [3.92415926535898]
    },{
        "id": "rebar splice/alternate length",
        "value" :  0 
    },{
        "id": "rebar splice/lap length",
        "value" :  0.76 
    }]</v>
      </c>
    </row>
    <row r="14" spans="2:6" x14ac:dyDescent="0.3">
      <c r="B14" t="str">
        <f t="shared" si="0"/>
        <v>MAPI-Key</v>
      </c>
      <c r="C14" t="str">
        <f>IF(Sheet3!$BB$3="",1,Sheet3!$BB$3)</f>
        <v>API Key를 입력해주세요.</v>
      </c>
      <c r="D14" t="str">
        <f t="shared" si="1"/>
        <v>PATCH</v>
      </c>
      <c r="E14" s="207" t="str">
        <f>IF(Sheet4!B18="","",Sheet4!B18)</f>
        <v>https://api-beta.midasit.com/cim/curvelibrary/RebarTransProperties?key=4&amp;apply=true</v>
      </c>
      <c r="F14" s="207" t="str">
        <f>IF(Sheet4!C18="","",SUBSTITUTE(Sheet4!C18,",]","]"))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}]</v>
      </c>
    </row>
    <row r="15" spans="2:6" x14ac:dyDescent="0.3">
      <c r="B15" t="str">
        <f t="shared" si="0"/>
        <v>MAPI-Key</v>
      </c>
      <c r="C15" t="str">
        <f>IF(Sheet3!$BB$3="",1,Sheet3!$BB$3)</f>
        <v>API Key를 입력해주세요.</v>
      </c>
      <c r="D15" t="str">
        <f t="shared" si="1"/>
        <v>PATCH</v>
      </c>
      <c r="E15" s="207" t="str">
        <f>IF(Sheet4!B19="","",Sheet4!B19)</f>
        <v>https://api-beta.midasit.com/cim/curvelibrary/RebarTransProperties?key=5&amp;apply=true</v>
      </c>
      <c r="F15" s="207" t="str">
        <f>IF(Sheet4!C19="","",SUBSTITUTE(Sheet4!C19,",]","]"))</f>
        <v>[
    {
        "id": "property/diameter",
        "value" :  6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}]</v>
      </c>
    </row>
    <row r="16" spans="2:6" x14ac:dyDescent="0.3">
      <c r="B16" t="str">
        <f t="shared" si="0"/>
        <v>MAPI-Key</v>
      </c>
      <c r="C16" t="str">
        <f>IF(Sheet3!$BB$3="",1,Sheet3!$BB$3)</f>
        <v>API Key를 입력해주세요.</v>
      </c>
      <c r="D16" t="str">
        <f t="shared" si="1"/>
        <v>PATCH</v>
      </c>
      <c r="E16" s="207" t="str">
        <f>IF(Sheet4!B20="","",Sheet4!B20)</f>
        <v>https://api-beta.midasit.com/cim/curvelibrary/RebarTransProperties?key=25&amp;apply=true</v>
      </c>
      <c r="F16" s="207" t="str">
        <f>IF(Sheet4!C20="","",SUBSTITUTE(Sheet4!C20,",]","]"))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[0.07,0.07,0.07]
    },{
        "id": "cover thickness/from start plane",
        "value" :  0.0891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}]</v>
      </c>
    </row>
    <row r="17" spans="2:6" x14ac:dyDescent="0.3">
      <c r="B17" t="str">
        <f t="shared" si="0"/>
        <v>MAPI-Key</v>
      </c>
      <c r="C17" t="str">
        <f>IF(Sheet3!$BB$3="",1,Sheet3!$BB$3)</f>
        <v>API Key를 입력해주세요.</v>
      </c>
      <c r="D17" t="str">
        <f t="shared" si="1"/>
        <v>PATCH</v>
      </c>
      <c r="E17" s="207" t="str">
        <f>IF(Sheet4!B21="","",Sheet4!B21)</f>
        <v>https://api-beta.midasit.com/cim/curvelibrary/RebarTransProperties?key=28&amp;apply=true</v>
      </c>
      <c r="F17" s="207" t="str">
        <f>IF(Sheet4!C21="","",SUBSTITUTE(Sheet4!C21,",]","]"))</f>
        <v>[
    {
        "id": "property/diameter",
        "value" :  7 
    },{
        "id": "property/bending radius",
        "value" :  0.2 
    },{
        "id": "spacing/pattern spacing",
        "value" : [0.5]
    },{
        "id": "cover thickness/on plane",
        "value" : [0.07,0.07,0.07]
    },{
        "id": "cover thickness/from start plane",
        "value" :  0.3391 
    },{
        "id": "cover thickness/from end plane",
        "value" :  0.07 
    },{
        "id": "offset/distance at start",
        "value" :  1.36 
    },{
        "id": "offset/distance at end",
        "value" :  1.8 
    },{
        "id": "rebar splice/type",
        "value" :  0 
    },{
        "id": "rebar splice/bar length",
        "value" : [4.79415926535898]
    },{
        "id": "rebar splice/alternate length",
        "value" :  0 
    },{
        "id": "rebar splice/lap length",
        "value" :  0.46 
    }]</v>
      </c>
    </row>
    <row r="18" spans="2:6" x14ac:dyDescent="0.3">
      <c r="B18" t="str">
        <f t="shared" si="0"/>
        <v>MAPI-Key</v>
      </c>
      <c r="C18" t="str">
        <f>IF(Sheet3!$BB$3="",1,Sheet3!$BB$3)</f>
        <v>API Key를 입력해주세요.</v>
      </c>
      <c r="D18" t="str">
        <f t="shared" si="1"/>
        <v>PATCH</v>
      </c>
      <c r="E18" s="207" t="str">
        <f>IF(Sheet4!B22="","",Sheet4!B22)</f>
        <v>https://api-beta.midasit.com/cim/curvelibrary/RebarTransProperties?key=2&amp;apply=true</v>
      </c>
      <c r="F18" s="207" t="str">
        <f>IF(Sheet4!C22="","",SUBSTITUTE(Sheet4!C22,",]","]"))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}]</v>
      </c>
    </row>
    <row r="19" spans="2:6" x14ac:dyDescent="0.3">
      <c r="B19" t="str">
        <f t="shared" si="0"/>
        <v>MAPI-Key</v>
      </c>
      <c r="C19" t="str">
        <f>IF(Sheet3!$BB$3="",1,Sheet3!$BB$3)</f>
        <v>API Key를 입력해주세요.</v>
      </c>
      <c r="D19" t="str">
        <f t="shared" si="1"/>
        <v>PATCH</v>
      </c>
      <c r="E19" s="207" t="str">
        <f>IF(Sheet4!B23="","",Sheet4!B23)</f>
        <v>https://api-beta.midasit.com/cim/curvelibrary/RebarTransProperties?key=7&amp;apply=true</v>
      </c>
      <c r="F19" s="207" t="str">
        <f>IF(Sheet4!C23="","",SUBSTITUTE(Sheet4!C23,",]","]"))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}]</v>
      </c>
    </row>
    <row r="20" spans="2:6" x14ac:dyDescent="0.3">
      <c r="B20" t="str">
        <f t="shared" si="0"/>
        <v>MAPI-Key</v>
      </c>
      <c r="C20" t="str">
        <f>IF(Sheet3!$BB$3="",1,Sheet3!$BB$3)</f>
        <v>API Key를 입력해주세요.</v>
      </c>
      <c r="D20" t="str">
        <f t="shared" si="1"/>
        <v>PATCH</v>
      </c>
      <c r="E20" s="207" t="str">
        <f>IF(Sheet4!B24="","",Sheet4!B24)</f>
        <v>https://api-beta.midasit.com/cim/curvelibrary/RebarTransProperties?key=1&amp;apply=true</v>
      </c>
      <c r="F20" s="207" t="str">
        <f>IF(Sheet4!C24="","",SUBSTITUTE(Sheet4!C24,",]","]"))</f>
        <v>[
    {
        "id": "property/diameter",
        "value" :  7 
    },{
        "id": "spacing/pattern spacing",
        "value" : [0.25]
    },{
        "id": "cover thickness/on plane",
        "value" : [0.07,0.29698484809835,0.07]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}]</v>
      </c>
    </row>
    <row r="21" spans="2:6" x14ac:dyDescent="0.3">
      <c r="B21" t="str">
        <f t="shared" si="0"/>
        <v>MAPI-Key</v>
      </c>
      <c r="C21" t="str">
        <f>IF(Sheet3!$BB$3="",1,Sheet3!$BB$3)</f>
        <v>API Key를 입력해주세요.</v>
      </c>
      <c r="D21" t="str">
        <f t="shared" si="1"/>
        <v>PATCH</v>
      </c>
      <c r="E21" s="207" t="str">
        <f>IF(Sheet4!B25="","",Sheet4!B25)</f>
        <v>https://api-beta.midasit.com/cim/curvelibrary/RebarTransProperties?key=17&amp;apply=true</v>
      </c>
      <c r="F21" s="207" t="str">
        <f>IF(Sheet4!C25="","",SUBSTITUTE(Sheet4!C25,",]","]"))</f>
        <v>[
    {
        "id": "property/diameter",
        "value" :  7 
    },{
        "id": "spacing/pattern spacing",
        "value" : [0.25]
    },{
        "id": "cover thickness/on plane",
        "value" : [0.07,0.29698484809835,0.07]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}]</v>
      </c>
    </row>
    <row r="22" spans="2:6" x14ac:dyDescent="0.3">
      <c r="B22" t="str">
        <f t="shared" si="0"/>
        <v>MAPI-Key</v>
      </c>
      <c r="C22" t="str">
        <f>IF(Sheet3!$BB$3="",1,Sheet3!$BB$3)</f>
        <v>API Key를 입력해주세요.</v>
      </c>
      <c r="D22" t="str">
        <f t="shared" si="1"/>
        <v>PATCH</v>
      </c>
      <c r="E22" s="207" t="str">
        <f>IF(Sheet4!B26="","",Sheet4!B26)</f>
        <v>https://api-beta.midasit.com/cim/curvelibrary/RebarTransProperties?key=18&amp;apply=true</v>
      </c>
      <c r="F22" s="207" t="str">
        <f>IF(Sheet4!C26="","",SUBSTITUTE(Sheet4!C26,",]","]"))</f>
        <v>[
    {
        "id": "property/diameter",
        "value" :  8 
    },{
        "id": "spacing/pattern spacing",
        "value" : [0.25]
    },{
        "id": "cover thickness/on plane",
        "value" : [0.07,0.240416305603426,0.07]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}]</v>
      </c>
    </row>
    <row r="23" spans="2:6" x14ac:dyDescent="0.3">
      <c r="B23" t="str">
        <f t="shared" si="0"/>
        <v>MAPI-Key</v>
      </c>
      <c r="C23" t="str">
        <f>IF(Sheet3!$BB$3="",1,Sheet3!$BB$3)</f>
        <v>API Key를 입력해주세요.</v>
      </c>
      <c r="D23" t="str">
        <f t="shared" si="1"/>
        <v>PATCH</v>
      </c>
      <c r="E23" s="207" t="str">
        <f>IF(Sheet4!B27="","",Sheet4!B27)</f>
        <v>https://api-beta.midasit.com/cim/curvelibrary/RebarTransProperties?key=19&amp;apply=true</v>
      </c>
      <c r="F23" s="207" t="str">
        <f>IF(Sheet4!C27="","",SUBSTITUTE(Sheet4!C27,",]","]"))</f>
        <v>[
    {
        "id": "property/diameter",
        "value" :  8 
    },{
        "id": "spacing/pattern spacing",
        "value" : [0.25]
    },{
        "id": "cover thickness/on plane",
        "value" : [0.07,0.240416305603426,0.07]
    },{
        "id": "cover thickness/from start plane",
        "value" :  0.07 
    },{
        "id": "cover thickness/from end plane",
        "value" :  0.07 
    },{
        "id": "start end part/length start",
        "value" :  0.3 
    },{
        "id": "start end part/length end",
        "value" :  0.3 
    }]</v>
      </c>
    </row>
    <row r="24" spans="2:6" x14ac:dyDescent="0.3">
      <c r="B24" t="str">
        <f t="shared" si="0"/>
        <v>MAPI-Key</v>
      </c>
      <c r="C24" t="str">
        <f>IF(Sheet3!$BB$3="",1,Sheet3!$BB$3)</f>
        <v>API Key를 입력해주세요.</v>
      </c>
      <c r="D24" t="str">
        <f t="shared" si="1"/>
        <v>PATCH</v>
      </c>
      <c r="E24" s="207" t="str">
        <f>IF(Sheet4!B28="","",Sheet4!B28)</f>
        <v>https://api-beta.midasit.com/cim/curvelibrary/RebarTransProperties?key=20&amp;apply=true</v>
      </c>
      <c r="F24" s="207" t="str">
        <f>IF(Sheet4!C28="","",SUBSTITUTE(Sheet4!C28,",]","]"))</f>
        <v>[
    {
        "id": "property/diameter",
        "value" :  5 
    },{
        "id": "spacing/pattern spacing",
        "value" : [0.25]
    },{
        "id": "cover thickness/on plane",
        "value" : [0.07,0.240416305603426,0.07]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}]</v>
      </c>
    </row>
    <row r="25" spans="2:6" x14ac:dyDescent="0.3">
      <c r="B25" t="str">
        <f t="shared" si="0"/>
        <v>MAPI-Key</v>
      </c>
      <c r="C25" t="str">
        <f>IF(Sheet3!$BB$3="",1,Sheet3!$BB$3)</f>
        <v>API Key를 입력해주세요.</v>
      </c>
      <c r="D25" t="str">
        <f t="shared" si="1"/>
        <v>PATCH</v>
      </c>
      <c r="E25" s="207" t="str">
        <f>IF(Sheet4!B29="","",Sheet4!B29)</f>
        <v>https://api-beta.midasit.com/cim/curvelibrary/RebarTransProperties?key=22&amp;apply=true</v>
      </c>
      <c r="F25" s="207" t="str">
        <f>IF(Sheet4!C29="","",SUBSTITUTE(Sheet4!C29,",]","]"))</f>
        <v>[
    {
        "id": "property/diameter",
        "value" :  5 
    },{
        "id": "spacing/pattern spacing",
        "value" : [0.25]
    },{
        "id": "cover thickness/on plane",
        "value" : [0.07,0.240416305603426,0.07]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1.3 
    }]</v>
      </c>
    </row>
    <row r="26" spans="2:6" x14ac:dyDescent="0.3">
      <c r="B26" t="str">
        <f t="shared" si="0"/>
        <v>MAPI-Key</v>
      </c>
      <c r="C26" t="str">
        <f>IF(Sheet3!$BB$3="",1,Sheet3!$BB$3)</f>
        <v>API Key를 입력해주세요.</v>
      </c>
      <c r="D26" t="str">
        <f t="shared" si="1"/>
        <v>PATCH</v>
      </c>
      <c r="E26" s="207" t="str">
        <f>IF(Sheet4!B30="","",Sheet4!B30)</f>
        <v>https://api-beta.midasit.com/cim/curvelibrary/RebarTransProperties?key=13&amp;apply=true</v>
      </c>
      <c r="F26" s="207" t="str">
        <f>IF(Sheet4!C30="","",SUBSTITUTE(Sheet4!C30,",]","]"))</f>
        <v>[
    {
        "id": "property/diameter",
        "value" :  6 
    },{
        "id": "spacing/pattern spacing",
        "value" : [0.25]
    },{
        "id": "cover thickness/on plane",
        "value" : [0.07]
    },{
        "id": "cover thickness/from start plane",
        "value" :  0.195 
    },{
        "id": "cover thickness/from end plane",
        "value" :  0.07 
    }]</v>
      </c>
    </row>
    <row r="27" spans="2:6" x14ac:dyDescent="0.3">
      <c r="B27" t="str">
        <f t="shared" si="0"/>
        <v>MAPI-Key</v>
      </c>
      <c r="C27" t="str">
        <f>IF(Sheet3!$BB$3="",1,Sheet3!$BB$3)</f>
        <v>API Key를 입력해주세요.</v>
      </c>
      <c r="D27" t="str">
        <f t="shared" si="1"/>
        <v>PATCH</v>
      </c>
      <c r="E27" s="207" t="str">
        <f>IF(Sheet4!B31="","",Sheet4!B31)</f>
        <v>https://api-beta.midasit.com/cim/curvelibrary/RebarTransProperties?key=16&amp;apply=true</v>
      </c>
      <c r="F27" s="207" t="str">
        <f>IF(Sheet4!C31="","",SUBSTITUTE(Sheet4!C31,",]","]"))</f>
        <v>[
    {
        "id": "property/diameter",
        "value" :  6 
    },{
        "id": "spacing/pattern spacing",
        "value" : [0.25]
    },{
        "id": "cover thickness/on plane",
        "value" : [0.07]
    },{
        "id": "cover thickness/from start plane",
        "value" :  0.195 
    },{
        "id": "cover thickness/from end plane",
        "value" :  0.07 
    }]</v>
      </c>
    </row>
    <row r="28" spans="2:6" x14ac:dyDescent="0.3">
      <c r="B28" t="str">
        <f t="shared" si="0"/>
        <v>MAPI-Key</v>
      </c>
      <c r="C28" t="str">
        <f>IF(Sheet3!$BB$3="",1,Sheet3!$BB$3)</f>
        <v>API Key를 입력해주세요.</v>
      </c>
      <c r="D28" t="str">
        <f t="shared" si="1"/>
        <v>PATCH</v>
      </c>
      <c r="E28" s="207" t="str">
        <f>IF(Sheet4!B32="","",Sheet4!B32)</f>
        <v>https://api-beta.midasit.com/cim/curvelibrary/RebarTransProperties?key=23&amp;apply=true</v>
      </c>
      <c r="F28" s="207" t="str">
        <f>IF(Sheet4!C32="","",SUBSTITUTE(Sheet4!C32,",]","]"))</f>
        <v>[
    {
        "id": "property/diameter",
        "value" :  5 
    },{
        "id": "spacing/pattern spacing",
        "value" : [0.25]
    },{
        "id": "cover thickness/on plane",
        "value" : [0.07,0.240416305603426,0.07]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}]</v>
      </c>
    </row>
    <row r="29" spans="2:6" x14ac:dyDescent="0.3">
      <c r="B29" t="str">
        <f t="shared" si="0"/>
        <v>MAPI-Key</v>
      </c>
      <c r="C29" t="str">
        <f>IF(Sheet3!$BB$3="",1,Sheet3!$BB$3)</f>
        <v>API Key를 입력해주세요.</v>
      </c>
      <c r="D29" t="str">
        <f t="shared" si="1"/>
        <v>PATCH</v>
      </c>
      <c r="E29" s="207" t="str">
        <f>IF(Sheet4!B33="","",Sheet4!B33)</f>
        <v>https://api-beta.midasit.com/cim/curvelibrary/RebarTransProperties?key=24&amp;apply=true</v>
      </c>
      <c r="F29" s="207" t="str">
        <f>IF(Sheet4!C33="","",SUBSTITUTE(Sheet4!C33,",]","]"))</f>
        <v>[
    {
        "id": "property/diameter",
        "value" :  5 
    },{
        "id": "spacing/pattern spacing",
        "value" : [0.25]
    },{
        "id": "cover thickness/on plane",
        "value" : [0.07,0.240416305603426,0.07]
    },{
        "id": "cover thickness/from start plane",
        "value" :  0.195 
    },{
        "id": "cover thickness/from end plane",
        "value" :  0.07 
    },{
        "id": "start end part/length start",
        "value" :  1.25 
    },{
        "id": "start end part/length end",
        "value" :  1.19 
    }]</v>
      </c>
    </row>
    <row r="30" spans="2:6" x14ac:dyDescent="0.3">
      <c r="B30" t="str">
        <f t="shared" si="0"/>
        <v>MAPI-Key</v>
      </c>
      <c r="C30" t="str">
        <f>IF(Sheet3!$BB$3="",1,Sheet3!$BB$3)</f>
        <v>API Key를 입력해주세요.</v>
      </c>
      <c r="D30" t="str">
        <f t="shared" si="1"/>
        <v>PATCH</v>
      </c>
      <c r="E30" s="207" t="str">
        <f>IF(Sheet4!B34="","",Sheet4!B34)</f>
        <v>https://api-beta.midasit.com/cim/curvelibrary/RebarTransProperties?key=6&amp;apply=true</v>
      </c>
      <c r="F30" s="207" t="str">
        <f>IF(Sheet4!C34="","",SUBSTITUTE(Sheet4!C34,",]","]"))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}]</v>
      </c>
    </row>
    <row r="31" spans="2:6" x14ac:dyDescent="0.3">
      <c r="B31" t="str">
        <f t="shared" si="0"/>
        <v>MAPI-Key</v>
      </c>
      <c r="C31" t="str">
        <f>IF(Sheet3!$BB$3="",1,Sheet3!$BB$3)</f>
        <v>API Key를 입력해주세요.</v>
      </c>
      <c r="D31" t="str">
        <f t="shared" si="1"/>
        <v>PATCH</v>
      </c>
      <c r="E31" s="207" t="str">
        <f>IF(Sheet4!B35="","",Sheet4!B35)</f>
        <v>https://api-beta.midasit.com/cim/curvelibrary/RebarTransProperties?key=12&amp;apply=true</v>
      </c>
      <c r="F31" s="207" t="str">
        <f>IF(Sheet4!C35="","",SUBSTITUTE(Sheet4!C35,",]","]"))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}]</v>
      </c>
    </row>
    <row r="32" spans="2:6" x14ac:dyDescent="0.3">
      <c r="B32" t="str">
        <f t="shared" si="0"/>
        <v>MAPI-Key</v>
      </c>
      <c r="C32" t="str">
        <f>IF(Sheet3!$BB$3="",1,Sheet3!$BB$3)</f>
        <v>API Key를 입력해주세요.</v>
      </c>
      <c r="D32" t="str">
        <f t="shared" si="1"/>
        <v>PATCH</v>
      </c>
      <c r="E32" s="207" t="str">
        <f>IF(Sheet4!B36="","",Sheet4!B36)</f>
        <v>https://api-beta.midasit.com/cim/curvelibrary/RebarTransProperties?key=14&amp;apply=true</v>
      </c>
      <c r="F32" s="207" t="str">
        <f>IF(Sheet4!C36="","",SUBSTITUTE(Sheet4!C36,",]","]"))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}]</v>
      </c>
    </row>
    <row r="33" spans="2:6" x14ac:dyDescent="0.3">
      <c r="B33" t="str">
        <f t="shared" si="0"/>
        <v>MAPI-Key</v>
      </c>
      <c r="C33" t="str">
        <f>IF(Sheet3!$BB$3="",1,Sheet3!$BB$3)</f>
        <v>API Key를 입력해주세요.</v>
      </c>
      <c r="D33" t="str">
        <f t="shared" si="1"/>
        <v>PATCH</v>
      </c>
      <c r="E33" s="207" t="str">
        <f>IF(Sheet4!B37="","",Sheet4!B37)</f>
        <v>https://api-beta.midasit.com/cim/curvelibrary/RebarTransProperties?key=15&amp;apply=true</v>
      </c>
      <c r="F33" s="207" t="str">
        <f>IF(Sheet4!C37="","",SUBSTITUTE(Sheet4!C37,",]","]"))</f>
        <v>[
    {
        "id": "property/diameter",
        "value" :  7 
    },{
        "id": "spacing/pattern spacing",
        "value" : [0.25]
    },{
        "id": "cover thickness/on plane",
        "value" : [0.07,0.07,0.07]
    },{
        "id": "cover thickness/from start plane",
        "value" :  0.07 
    },{
        "id": "cover thickness/from end plane",
        "value" :  0.07 
    },{
        "id": "start end part/length start",
        "value" :  0.1 
    },{
        "id": "start end part/length end",
        "value" :  0.1 
    }]</v>
      </c>
    </row>
    <row r="34" spans="2:6" s="244" customFormat="1" x14ac:dyDescent="0.3">
      <c r="B34" s="244" t="str">
        <f>B33</f>
        <v>MAPI-Key</v>
      </c>
      <c r="C34" s="244" t="str">
        <f t="shared" ref="C34:F34" si="2">C33</f>
        <v>API Key를 입력해주세요.</v>
      </c>
      <c r="D34" s="244" t="s">
        <v>294</v>
      </c>
      <c r="E34" s="244" t="s">
        <v>295</v>
      </c>
    </row>
    <row r="35" spans="2:6" x14ac:dyDescent="0.3">
      <c r="B35" t="str">
        <f t="shared" si="0"/>
        <v>MAPI-Key</v>
      </c>
      <c r="C35" t="str">
        <f>IF(Sheet3!$BB$3="",1,Sheet3!$BB$3)</f>
        <v>API Key를 입력해주세요.</v>
      </c>
      <c r="D35" t="str">
        <f t="shared" si="1"/>
        <v>PATCH</v>
      </c>
      <c r="E35" s="207" t="str">
        <f>IF(Sheet4!B39="","",Sheet4!B39)</f>
        <v>https://api-beta.midasit.com/cim/curvelibrary/RebarIndependentLongProperties?key=8&amp;apply=true</v>
      </c>
      <c r="F35" s="207" t="str">
        <f>IF(Sheet4!C39="","",SUBSTITUTE(Sheet4!C39,",]","]"))</f>
        <v>[
    {
        "id": "property/diameter",
        "value" :  5 
    },{
        "id": "spacing/user spacing",
        "value" : ["1@0.0441",0.1359,"17@0.2",0.1359,"1@0.0441"]
    },{
        "id": "on plane",
        "value" : [0.0859]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}]</v>
      </c>
    </row>
    <row r="36" spans="2:6" x14ac:dyDescent="0.3">
      <c r="B36" t="str">
        <f t="shared" si="0"/>
        <v>MAPI-Key</v>
      </c>
      <c r="C36" t="str">
        <f>IF(Sheet3!$BB$3="",1,Sheet3!$BB$3)</f>
        <v>API Key를 입력해주세요.</v>
      </c>
      <c r="D36" t="str">
        <f t="shared" si="1"/>
        <v>PATCH</v>
      </c>
      <c r="E36" s="207" t="str">
        <f>IF(Sheet4!B40="","",Sheet4!B40)</f>
        <v>https://api-beta.midasit.com/cim/curvelibrary/RebarIndependentLongProperties?key=10&amp;apply=true</v>
      </c>
      <c r="F36" s="207" t="str">
        <f>IF(Sheet4!C40="","",SUBSTITUTE(Sheet4!C40,",]","]"))</f>
        <v>[
    {
        "id": "property/diameter",
        "value" :  5 
    },{
        "id": "spacing/user spacing",
        "value" : [0.1359,"17@0.2",0.1359]
    },{
        "id": "on plane",
        "value" : [0,0.0859,0]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}]</v>
      </c>
    </row>
    <row r="37" spans="2:6" x14ac:dyDescent="0.3">
      <c r="B37" t="str">
        <f t="shared" si="0"/>
        <v>MAPI-Key</v>
      </c>
      <c r="C37" t="str">
        <f>IF(Sheet3!$BB$3="",1,Sheet3!$BB$3)</f>
        <v>API Key를 입력해주세요.</v>
      </c>
      <c r="D37" t="str">
        <f t="shared" si="1"/>
        <v>PATCH</v>
      </c>
      <c r="E37" s="207" t="str">
        <f>IF(Sheet4!B41="","",Sheet4!B41)</f>
        <v>https://api-beta.midasit.com/cim/curvelibrary/RebarIndependentLongProperties?key=9&amp;apply=true</v>
      </c>
      <c r="F37" s="207" t="str">
        <f>IF(Sheet4!C41="","",SUBSTITUTE(Sheet4!C41,",]","]"))</f>
        <v>[
    {
        "id": "property/diameter",
        "value" :  5 
    },{
        "id": "spacing/user spacing",
        "value" : ["1@0.0441",0.1359,"17@0.2",0.1359,"1@0.0441"]
    },{
        "id": "on plane",
        "value" : [0.0859]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}]</v>
      </c>
    </row>
    <row r="38" spans="2:6" x14ac:dyDescent="0.3">
      <c r="B38" t="str">
        <f t="shared" si="0"/>
        <v>MAPI-Key</v>
      </c>
      <c r="C38" t="str">
        <f>IF(Sheet3!$BB$3="",1,Sheet3!$BB$3)</f>
        <v>API Key를 입력해주세요.</v>
      </c>
      <c r="D38" t="str">
        <f t="shared" si="1"/>
        <v>PATCH</v>
      </c>
      <c r="E38" s="207" t="str">
        <f>IF(Sheet4!B42="","",Sheet4!B42)</f>
        <v>https://api-beta.midasit.com/cim/curvelibrary/RebarIndependentLongProperties?key=11&amp;apply=true</v>
      </c>
      <c r="F38" s="207" t="str">
        <f>IF(Sheet4!C42="","",SUBSTITUTE(Sheet4!C42,",]","]"))</f>
        <v>[
    {
        "id": "property/diameter",
        "value" :  5 
    },{
        "id": "spacing/user spacing",
        "value" : [0.1359,"17@0.2",0.1359]
    },{
        "id": "on plane",
        "value" : [0,0.0843,0]
    },{
        "id": "offset/distance at start",
        "value" :  0.07 
    },{
        "id": "offset/distance at end",
        "value" :  0.07 
    },{
        "id": "offset/start spacing offset",
        "value" :  0.3141 
    },{
        "id": "offset/end spacing offset",
        "value" :  0.3141 
    }]</v>
      </c>
    </row>
    <row r="39" spans="2:6" x14ac:dyDescent="0.3">
      <c r="B39" t="str">
        <f t="shared" si="0"/>
        <v>MAPI-Key</v>
      </c>
      <c r="C39" t="str">
        <f>IF(Sheet3!$BB$3="",1,Sheet3!$BB$3)</f>
        <v>API Key를 입력해주세요.</v>
      </c>
      <c r="D39" t="str">
        <f t="shared" si="1"/>
        <v>PATCH</v>
      </c>
      <c r="E39" s="207" t="str">
        <f>IF(Sheet4!B43="","",Sheet4!B43)</f>
        <v>https://api-beta.midasit.com/cim/curvelibrary/RebarIndependentLongProperties?key=26&amp;apply=true</v>
      </c>
      <c r="F39" s="207" t="str">
        <f>IF(Sheet4!C43="","",SUBSTITUTE(Sheet4!C43,",]","]"))</f>
        <v>[
    {
        "id": "property/diameter",
        "value" :  5 
    },{
        "id": "spacing/user spacing",
        "value" : ["16@0.2",0.16795]
    },{
        "id": "on plane",
        "value" : [0,0.0859,0]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}]</v>
      </c>
    </row>
    <row r="40" spans="2:6" x14ac:dyDescent="0.3">
      <c r="B40" t="str">
        <f t="shared" si="0"/>
        <v>MAPI-Key</v>
      </c>
      <c r="C40" t="str">
        <f>IF(Sheet3!$BB$3="",1,Sheet3!$BB$3)</f>
        <v>API Key를 입력해주세요.</v>
      </c>
      <c r="D40" t="str">
        <f t="shared" si="1"/>
        <v>PATCH</v>
      </c>
      <c r="E40" s="207" t="str">
        <f>IF(Sheet4!B44="","",Sheet4!B44)</f>
        <v>https://api-beta.midasit.com/cim/curvelibrary/RebarIndependentLongProperties?key=27&amp;apply=true</v>
      </c>
      <c r="F40" s="207" t="str">
        <f>IF(Sheet4!C44="","",SUBSTITUTE(Sheet4!C44,",]","]"))</f>
        <v>[
    {
        "id": "property/diameter",
        "value" :  5 
    },{
        "id": "spacing/user spacing",
        "value" : ["1@0.0441",0.16795,"16@0.2",0.16795,0.1343,"1@0.0957"]
    },{
        "id": "on plane",
        "value" : [0.0859]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}]</v>
      </c>
    </row>
    <row r="41" spans="2:6" x14ac:dyDescent="0.3">
      <c r="B41" t="str">
        <f t="shared" si="0"/>
        <v>MAPI-Key</v>
      </c>
      <c r="C41" t="str">
        <f>IF(Sheet3!$BB$3="",1,Sheet3!$BB$3)</f>
        <v>API Key를 입력해주세요.</v>
      </c>
      <c r="D41" t="str">
        <f t="shared" si="1"/>
        <v>PATCH</v>
      </c>
      <c r="E41" s="207" t="str">
        <f>IF(Sheet4!B45="","",Sheet4!B45)</f>
        <v>https://api-beta.midasit.com/cim/curvelibrary/RebarIndependentLongProperties?key=29&amp;apply=true</v>
      </c>
      <c r="F41" s="207" t="str">
        <f>IF(Sheet4!C45="","",SUBSTITUTE(Sheet4!C45,",]","]"))</f>
        <v>[
    {
        "id": "property/diameter",
        "value" :  5 
    },{
        "id": "spacing/user spacing",
        "value" : ["16@0.2",0.16795]
    },{
        "id": "on plane",
        "value" : [0,0.0859,0]
    },{
        "id": "offset/distance at start",
        "value" :  0.07 
    },{
        "id": "offset/distance at end",
        "value" :  0.07 
    },{
        "id": "offset/start spacing offset",
        "value" :  0.48205 
    },{
        "id": "offset/end spacing offset",
        "value" :  0.3657 
    }]</v>
      </c>
    </row>
    <row r="42" spans="2:6" x14ac:dyDescent="0.3">
      <c r="B42" t="str">
        <f t="shared" si="0"/>
        <v>MAPI-Key</v>
      </c>
      <c r="C42" t="str">
        <f>IF(Sheet3!$BB$3="",1,Sheet3!$BB$3)</f>
        <v>API Key를 입력해주세요.</v>
      </c>
      <c r="D42" t="str">
        <f t="shared" si="1"/>
        <v>PATCH</v>
      </c>
      <c r="E42" s="207" t="str">
        <f>IF(Sheet4!B46="","",Sheet4!B46)</f>
        <v>https://api-beta.midasit.com/cim/curvelibrary/RebarIndependentLongProperties?key=30&amp;apply=true</v>
      </c>
      <c r="F42" s="207" t="str">
        <f>IF(Sheet4!C46="","",SUBSTITUTE(Sheet4!C46,",]","]"))</f>
        <v>[
    {
        "id": "property/diameter",
        "value" :  5 
    },{
        "id": "spacing/user spacing",
        "value" : ["1@0.0441",0.16795,"16@0.2",0.16795,0.1343,"1@0.0957"]
    },{
        "id": "on plane",
        "value" : [0.0859]
    },{
        "id": "offset/distance at start",
        "value" :  0.07 
    },{
        "id": "offset/distance at end",
        "value" :  0.07 
    },{
        "id": "offset/start spacing offset",
        "value" :  0.27 
    },{
        "id": "offset/end spacing offset",
        "value" :  0.27 
    }]</v>
      </c>
    </row>
    <row r="43" spans="2:6" s="244" customFormat="1" x14ac:dyDescent="0.3">
      <c r="B43" s="244" t="str">
        <f>B42</f>
        <v>MAPI-Key</v>
      </c>
      <c r="C43" s="244" t="str">
        <f t="shared" ref="C43" si="3">C42</f>
        <v>API Key를 입력해주세요.</v>
      </c>
      <c r="D43" s="244" t="s">
        <v>294</v>
      </c>
      <c r="E43" s="244" t="s">
        <v>295</v>
      </c>
    </row>
    <row r="44" spans="2:6" x14ac:dyDescent="0.3">
      <c r="E44" s="207"/>
      <c r="F44" s="207"/>
    </row>
    <row r="45" spans="2:6" x14ac:dyDescent="0.3">
      <c r="E45" s="207"/>
      <c r="F45" s="207"/>
    </row>
  </sheetData>
  <sheetProtection algorithmName="SHA-512" hashValue="qh8oZEiWqa4jcVmSqUfLVzLhsQUrOP3aNl7F2c6RPaujJ9jbZNL0SClKOIIZ0Q1/kFbi3z3IyX9sFj65tR8itA==" saltValue="L6BHaqapqBmkffCm16pJQw==" spinCount="100000" sheet="1" objects="1" scenarios="1" selectLockedCells="1" selectUnlockedCells="1"/>
  <phoneticPr fontId="3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단면 입력</vt:lpstr>
      <vt:lpstr>횡철근 입력</vt:lpstr>
      <vt:lpstr>종철근 입력</vt:lpstr>
      <vt:lpstr>그림범위</vt:lpstr>
      <vt:lpstr>항목범위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 상빈</dc:creator>
  <cp:lastModifiedBy>이 상빈</cp:lastModifiedBy>
  <dcterms:created xsi:type="dcterms:W3CDTF">2022-09-27T01:29:58Z</dcterms:created>
  <dcterms:modified xsi:type="dcterms:W3CDTF">2022-11-09T07:07:37Z</dcterms:modified>
</cp:coreProperties>
</file>