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on\Documents\split-loan-optimisation\"/>
    </mc:Choice>
  </mc:AlternateContent>
  <bookViews>
    <workbookView xWindow="0" yWindow="0" windowWidth="23040" windowHeight="8100"/>
  </bookViews>
  <sheets>
    <sheet name="Split Predictions" sheetId="1" r:id="rId1"/>
    <sheet name="LICENCE" sheetId="3" r:id="rId2"/>
  </sheets>
  <definedNames>
    <definedName name="solver_adj" localSheetId="0" hidden="1">'Split Predictions'!$B$9</definedName>
    <definedName name="solver_cvg" localSheetId="0" hidden="1">0.0001</definedName>
    <definedName name="solver_drv" localSheetId="0" hidden="1">1</definedName>
    <definedName name="solver_eng" localSheetId="0" hidden="1">3</definedName>
    <definedName name="solver_est" localSheetId="0" hidden="1">1</definedName>
    <definedName name="solver_itr" localSheetId="0" hidden="1">2147483647</definedName>
    <definedName name="solver_lhs1" localSheetId="0" hidden="1">'Split Predictions'!$B$9</definedName>
    <definedName name="solver_lhs2" localSheetId="0" hidden="1">'Split Predictions'!$B$9</definedName>
    <definedName name="solver_lhs3" localSheetId="0" hidden="1">'Split Predictions'!$B$9</definedName>
    <definedName name="solver_lhs4" localSheetId="0" hidden="1">'Split Predictions'!$B$9</definedName>
    <definedName name="solver_lhs5" localSheetId="0" hidden="1">'Split Predictions'!$B$9</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'Split Predictions'!$B$28</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el3" localSheetId="0" hidden="1">3</definedName>
    <definedName name="solver_rel4" localSheetId="0" hidden="1">3</definedName>
    <definedName name="solver_rel5" localSheetId="0" hidden="1">3</definedName>
    <definedName name="solver_rhs1" localSheetId="0" hidden="1">'Split Predictions'!$B$8</definedName>
    <definedName name="solver_rhs2" localSheetId="0" hidden="1">0</definedName>
    <definedName name="solver_rhs3" localSheetId="0" hidden="1">50000</definedName>
    <definedName name="solver_rhs4" localSheetId="0" hidden="1">50000</definedName>
    <definedName name="solver_rhs5" localSheetId="0" hidden="1">50000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 l="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3" i="1"/>
  <c r="N2" i="1" s="1"/>
  <c r="G3" i="1" l="1"/>
  <c r="G4" i="1" s="1"/>
  <c r="G5" i="1" s="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I84" i="1"/>
  <c r="I80" i="1"/>
  <c r="I76" i="1"/>
  <c r="I72" i="1"/>
  <c r="I68" i="1"/>
  <c r="I64" i="1"/>
  <c r="I60" i="1"/>
  <c r="I56" i="1"/>
  <c r="I52" i="1"/>
  <c r="I48" i="1"/>
  <c r="I44" i="1"/>
  <c r="I40" i="1"/>
  <c r="I83" i="1"/>
  <c r="I79" i="1"/>
  <c r="I75" i="1"/>
  <c r="I71" i="1"/>
  <c r="I67" i="1"/>
  <c r="I63" i="1"/>
  <c r="I59" i="1"/>
  <c r="I55" i="1"/>
  <c r="I51" i="1"/>
  <c r="I47" i="1"/>
  <c r="I43" i="1"/>
  <c r="I39" i="1"/>
  <c r="I82" i="1"/>
  <c r="I78" i="1"/>
  <c r="I74" i="1"/>
  <c r="I70" i="1"/>
  <c r="I66" i="1"/>
  <c r="I62" i="1"/>
  <c r="I58" i="1"/>
  <c r="I54" i="1"/>
  <c r="I50" i="1"/>
  <c r="I46" i="1"/>
  <c r="I42" i="1"/>
  <c r="I85" i="1"/>
  <c r="I81" i="1"/>
  <c r="I77" i="1"/>
  <c r="I73" i="1"/>
  <c r="I69" i="1"/>
  <c r="I65" i="1"/>
  <c r="I61" i="1"/>
  <c r="I57" i="1"/>
  <c r="I53" i="1"/>
  <c r="I49" i="1"/>
  <c r="I45" i="1"/>
  <c r="I41" i="1"/>
  <c r="B32" i="1"/>
  <c r="D2" i="1"/>
  <c r="B33" i="1" l="1"/>
  <c r="H3" i="1" s="1"/>
  <c r="I2" i="1"/>
  <c r="H2" i="1"/>
  <c r="G2" i="1"/>
  <c r="M2" i="1" l="1"/>
  <c r="I3" i="1" s="1"/>
  <c r="J2" i="1"/>
  <c r="K2" i="1"/>
  <c r="N3" i="1" l="1"/>
  <c r="K3" i="1"/>
  <c r="L2" i="1"/>
  <c r="M3" i="1" l="1"/>
  <c r="I4" i="1" s="1"/>
  <c r="K4" i="1"/>
  <c r="J3" i="1"/>
  <c r="H4" i="1" s="1"/>
  <c r="K5" i="1" l="1"/>
  <c r="N4" i="1"/>
  <c r="L3" i="1"/>
  <c r="M4" i="1" l="1"/>
  <c r="I5" i="1" s="1"/>
  <c r="K6" i="1"/>
  <c r="J4" i="1"/>
  <c r="H5" i="1" s="1"/>
  <c r="K7" i="1" l="1"/>
  <c r="N5" i="1"/>
  <c r="L4" i="1"/>
  <c r="M5" i="1" l="1"/>
  <c r="I6" i="1" s="1"/>
  <c r="K8" i="1"/>
  <c r="J5" i="1"/>
  <c r="H6" i="1" s="1"/>
  <c r="N6" i="1" l="1"/>
  <c r="K9" i="1"/>
  <c r="L5" i="1"/>
  <c r="M6" i="1" l="1"/>
  <c r="I7" i="1" s="1"/>
  <c r="K10" i="1"/>
  <c r="J6" i="1"/>
  <c r="H7" i="1" s="1"/>
  <c r="N7" i="1" l="1"/>
  <c r="K11" i="1"/>
  <c r="M7" i="1" l="1"/>
  <c r="I8" i="1" s="1"/>
  <c r="K12" i="1"/>
  <c r="L6" i="1"/>
  <c r="J7" i="1"/>
  <c r="H8" i="1" s="1"/>
  <c r="N8" i="1" l="1"/>
  <c r="K13" i="1"/>
  <c r="L7" i="1"/>
  <c r="M8" i="1" l="1"/>
  <c r="I9" i="1" s="1"/>
  <c r="K14" i="1"/>
  <c r="J8" i="1"/>
  <c r="H9" i="1" s="1"/>
  <c r="N9" i="1" l="1"/>
  <c r="K15" i="1"/>
  <c r="M9" i="1" l="1"/>
  <c r="I10" i="1" s="1"/>
  <c r="K16" i="1"/>
  <c r="L8" i="1"/>
  <c r="J9" i="1"/>
  <c r="H10" i="1" s="1"/>
  <c r="N10" i="1" l="1"/>
  <c r="K17" i="1"/>
  <c r="L9" i="1"/>
  <c r="M10" i="1" l="1"/>
  <c r="I11" i="1" s="1"/>
  <c r="K18" i="1"/>
  <c r="J10" i="1"/>
  <c r="H11" i="1" s="1"/>
  <c r="N11" i="1" l="1"/>
  <c r="K19" i="1"/>
  <c r="M11" i="1" l="1"/>
  <c r="I12" i="1" s="1"/>
  <c r="K20" i="1"/>
  <c r="L10" i="1"/>
  <c r="J11" i="1"/>
  <c r="H12" i="1" s="1"/>
  <c r="N12" i="1" l="1"/>
  <c r="K21" i="1"/>
  <c r="L11" i="1"/>
  <c r="M12" i="1" l="1"/>
  <c r="I13" i="1" s="1"/>
  <c r="K22" i="1"/>
  <c r="K23" i="1" l="1"/>
  <c r="J12" i="1"/>
  <c r="H13" i="1" s="1"/>
  <c r="K24" i="1" l="1"/>
  <c r="N13" i="1"/>
  <c r="L12" i="1"/>
  <c r="M13" i="1" l="1"/>
  <c r="I14" i="1" s="1"/>
  <c r="K25" i="1"/>
  <c r="J13" i="1"/>
  <c r="H14" i="1" s="1"/>
  <c r="M14" i="1" l="1"/>
  <c r="I15" i="1" s="1"/>
  <c r="K26" i="1"/>
  <c r="L13" i="1"/>
  <c r="J14" i="1"/>
  <c r="N14" i="1" l="1"/>
  <c r="H15" i="1" s="1"/>
  <c r="K27" i="1"/>
  <c r="J15" i="1" l="1"/>
  <c r="L14" i="1"/>
  <c r="K28" i="1"/>
  <c r="M15" i="1" l="1"/>
  <c r="I16" i="1" s="1"/>
  <c r="N15" i="1"/>
  <c r="H16" i="1" s="1"/>
  <c r="K29" i="1"/>
  <c r="J16" i="1" l="1"/>
  <c r="L15" i="1"/>
  <c r="K30" i="1"/>
  <c r="M16" i="1" l="1"/>
  <c r="I17" i="1" s="1"/>
  <c r="N16" i="1"/>
  <c r="H17" i="1" s="1"/>
  <c r="K31" i="1"/>
  <c r="J17" i="1" l="1"/>
  <c r="L16" i="1"/>
  <c r="K32" i="1"/>
  <c r="M17" i="1" l="1"/>
  <c r="I18" i="1" s="1"/>
  <c r="N17" i="1"/>
  <c r="H18" i="1" s="1"/>
  <c r="K33" i="1"/>
  <c r="J18" i="1" l="1"/>
  <c r="L17" i="1"/>
  <c r="K34" i="1"/>
  <c r="M18" i="1" l="1"/>
  <c r="I19" i="1" s="1"/>
  <c r="N18" i="1"/>
  <c r="H19" i="1" s="1"/>
  <c r="K35" i="1"/>
  <c r="J19" i="1" l="1"/>
  <c r="L18" i="1"/>
  <c r="K36" i="1"/>
  <c r="M19" i="1" l="1"/>
  <c r="I20" i="1" s="1"/>
  <c r="M38" i="1"/>
  <c r="N19" i="1"/>
  <c r="H20" i="1" s="1"/>
  <c r="K37" i="1"/>
  <c r="M20" i="1" l="1"/>
  <c r="I21" i="1" s="1"/>
  <c r="M39" i="1"/>
  <c r="L19" i="1"/>
  <c r="K38" i="1"/>
  <c r="J20" i="1"/>
  <c r="M40" i="1" l="1"/>
  <c r="N20" i="1"/>
  <c r="H21" i="1" s="1"/>
  <c r="M21" i="1" s="1"/>
  <c r="I22" i="1" s="1"/>
  <c r="K39" i="1"/>
  <c r="M41" i="1" l="1"/>
  <c r="L20" i="1"/>
  <c r="K40" i="1"/>
  <c r="J21" i="1"/>
  <c r="M42" i="1" l="1"/>
  <c r="N21" i="1"/>
  <c r="L21" i="1" s="1"/>
  <c r="K41" i="1"/>
  <c r="H22" i="1" l="1"/>
  <c r="M43" i="1"/>
  <c r="K42" i="1"/>
  <c r="J22" i="1" l="1"/>
  <c r="M22" i="1"/>
  <c r="I23" i="1" s="1"/>
  <c r="M44" i="1"/>
  <c r="N22" i="1"/>
  <c r="K43" i="1"/>
  <c r="H23" i="1" l="1"/>
  <c r="J23" i="1" s="1"/>
  <c r="M45" i="1"/>
  <c r="L22" i="1"/>
  <c r="K44" i="1"/>
  <c r="M23" i="1" l="1"/>
  <c r="I24" i="1" s="1"/>
  <c r="N23" i="1"/>
  <c r="L23" i="1" s="1"/>
  <c r="M46" i="1"/>
  <c r="K45" i="1"/>
  <c r="H24" i="1" l="1"/>
  <c r="J24" i="1" s="1"/>
  <c r="M47" i="1"/>
  <c r="K46" i="1"/>
  <c r="N24" i="1" l="1"/>
  <c r="H25" i="1" s="1"/>
  <c r="J25" i="1" s="1"/>
  <c r="M24" i="1"/>
  <c r="I25" i="1" s="1"/>
  <c r="M48" i="1"/>
  <c r="K47" i="1"/>
  <c r="L24" i="1" l="1"/>
  <c r="M25" i="1"/>
  <c r="I26" i="1" s="1"/>
  <c r="M49" i="1"/>
  <c r="N25" i="1"/>
  <c r="H26" i="1" s="1"/>
  <c r="K48" i="1"/>
  <c r="L25" i="1" l="1"/>
  <c r="J26" i="1"/>
  <c r="M50" i="1"/>
  <c r="K49" i="1"/>
  <c r="M26" i="1" l="1"/>
  <c r="I27" i="1" s="1"/>
  <c r="M51" i="1"/>
  <c r="N26" i="1"/>
  <c r="L26" i="1" s="1"/>
  <c r="K50" i="1"/>
  <c r="H27" i="1" l="1"/>
  <c r="J27" i="1" s="1"/>
  <c r="M52" i="1"/>
  <c r="K51" i="1"/>
  <c r="M27" i="1" l="1"/>
  <c r="I28" i="1" s="1"/>
  <c r="M53" i="1"/>
  <c r="N27" i="1"/>
  <c r="L27" i="1" s="1"/>
  <c r="K52" i="1"/>
  <c r="H28" i="1" l="1"/>
  <c r="J28" i="1" s="1"/>
  <c r="M54" i="1"/>
  <c r="K53" i="1"/>
  <c r="M28" i="1" l="1"/>
  <c r="I29" i="1" s="1"/>
  <c r="M55" i="1"/>
  <c r="N28" i="1"/>
  <c r="K54" i="1"/>
  <c r="L28" i="1" l="1"/>
  <c r="H29" i="1"/>
  <c r="J29" i="1" s="1"/>
  <c r="M56" i="1"/>
  <c r="K55" i="1"/>
  <c r="N29" i="1" l="1"/>
  <c r="H30" i="1" s="1"/>
  <c r="M29" i="1"/>
  <c r="I30" i="1" s="1"/>
  <c r="M57" i="1"/>
  <c r="K56" i="1"/>
  <c r="J30" i="1" l="1"/>
  <c r="M30" i="1"/>
  <c r="I31" i="1" s="1"/>
  <c r="L29" i="1"/>
  <c r="M58" i="1"/>
  <c r="N30" i="1"/>
  <c r="H31" i="1" s="1"/>
  <c r="K57" i="1"/>
  <c r="L30" i="1" l="1"/>
  <c r="J31" i="1"/>
  <c r="M59" i="1"/>
  <c r="K58" i="1"/>
  <c r="N31" i="1" l="1"/>
  <c r="H32" i="1" s="1"/>
  <c r="M31" i="1"/>
  <c r="I32" i="1" s="1"/>
  <c r="M60" i="1"/>
  <c r="K59" i="1"/>
  <c r="J32" i="1" l="1"/>
  <c r="N32" i="1"/>
  <c r="H33" i="1"/>
  <c r="M32" i="1"/>
  <c r="I33" i="1" s="1"/>
  <c r="L31" i="1"/>
  <c r="M61" i="1"/>
  <c r="K60" i="1"/>
  <c r="M33" i="1" l="1"/>
  <c r="I34" i="1" s="1"/>
  <c r="L32" i="1"/>
  <c r="J33" i="1"/>
  <c r="M62" i="1"/>
  <c r="N33" i="1"/>
  <c r="L33" i="1" s="1"/>
  <c r="K61" i="1"/>
  <c r="H34" i="1" l="1"/>
  <c r="M34" i="1" s="1"/>
  <c r="I35" i="1" s="1"/>
  <c r="M63" i="1"/>
  <c r="K62" i="1"/>
  <c r="J34" i="1" l="1"/>
  <c r="M64" i="1"/>
  <c r="N34" i="1"/>
  <c r="L34" i="1" s="1"/>
  <c r="K63" i="1"/>
  <c r="H35" i="1" l="1"/>
  <c r="M35" i="1" s="1"/>
  <c r="I36" i="1" s="1"/>
  <c r="M65" i="1"/>
  <c r="K64" i="1"/>
  <c r="J35" i="1" l="1"/>
  <c r="M66" i="1"/>
  <c r="N35" i="1"/>
  <c r="L35" i="1" s="1"/>
  <c r="K65" i="1"/>
  <c r="H36" i="1" l="1"/>
  <c r="M36" i="1" s="1"/>
  <c r="I37" i="1" s="1"/>
  <c r="M67" i="1"/>
  <c r="K66" i="1"/>
  <c r="J36" i="1" l="1"/>
  <c r="M68" i="1"/>
  <c r="N36" i="1"/>
  <c r="L36" i="1" s="1"/>
  <c r="K67" i="1"/>
  <c r="H37" i="1" l="1"/>
  <c r="M69" i="1"/>
  <c r="K68" i="1"/>
  <c r="J37" i="1" l="1"/>
  <c r="M37" i="1"/>
  <c r="I38" i="1" s="1"/>
  <c r="M70" i="1"/>
  <c r="K69" i="1"/>
  <c r="N37" i="1" l="1"/>
  <c r="H38" i="1" s="1"/>
  <c r="J38" i="1" s="1"/>
  <c r="M71" i="1"/>
  <c r="K70" i="1"/>
  <c r="L37" i="1" l="1"/>
  <c r="N38" i="1"/>
  <c r="L38" i="1" s="1"/>
  <c r="M72" i="1"/>
  <c r="K71" i="1"/>
  <c r="H39" i="1" l="1"/>
  <c r="J39" i="1" s="1"/>
  <c r="M73" i="1"/>
  <c r="K72" i="1"/>
  <c r="N39" i="1" l="1"/>
  <c r="L39" i="1" s="1"/>
  <c r="M74" i="1"/>
  <c r="K73" i="1"/>
  <c r="H40" i="1" l="1"/>
  <c r="J40" i="1" s="1"/>
  <c r="M75" i="1"/>
  <c r="K74" i="1"/>
  <c r="N40" i="1" l="1"/>
  <c r="L40" i="1" s="1"/>
  <c r="M76" i="1"/>
  <c r="K75" i="1"/>
  <c r="H41" i="1" l="1"/>
  <c r="J41" i="1" s="1"/>
  <c r="N41" i="1" s="1"/>
  <c r="L41" i="1" s="1"/>
  <c r="M77" i="1"/>
  <c r="K76" i="1"/>
  <c r="H42" i="1" l="1"/>
  <c r="J42" i="1" s="1"/>
  <c r="N42" i="1" s="1"/>
  <c r="L42" i="1" s="1"/>
  <c r="M78" i="1"/>
  <c r="K77" i="1"/>
  <c r="H43" i="1" l="1"/>
  <c r="J43" i="1" s="1"/>
  <c r="M79" i="1"/>
  <c r="K78" i="1"/>
  <c r="M80" i="1" l="1"/>
  <c r="N43" i="1"/>
  <c r="L43" i="1" s="1"/>
  <c r="K79" i="1"/>
  <c r="H44" i="1" l="1"/>
  <c r="J44" i="1" s="1"/>
  <c r="M81" i="1"/>
  <c r="K80" i="1"/>
  <c r="M82" i="1" l="1"/>
  <c r="N44" i="1"/>
  <c r="L44" i="1" s="1"/>
  <c r="K81" i="1"/>
  <c r="H45" i="1" l="1"/>
  <c r="J45" i="1" s="1"/>
  <c r="M83" i="1"/>
  <c r="K82" i="1"/>
  <c r="M84" i="1" l="1"/>
  <c r="N45" i="1"/>
  <c r="L45" i="1" s="1"/>
  <c r="K83" i="1"/>
  <c r="H46" i="1" l="1"/>
  <c r="J46" i="1" s="1"/>
  <c r="M85" i="1"/>
  <c r="K84" i="1"/>
  <c r="N46" i="1" l="1"/>
  <c r="L46" i="1" s="1"/>
  <c r="K85" i="1"/>
  <c r="B27" i="1" s="1"/>
  <c r="B30" i="1"/>
  <c r="B25" i="1"/>
  <c r="H47" i="1" l="1"/>
  <c r="J47" i="1" s="1"/>
  <c r="N47" i="1" s="1"/>
  <c r="L47" i="1" s="1"/>
  <c r="H48" i="1" l="1"/>
  <c r="J48" i="1" s="1"/>
  <c r="N48" i="1" l="1"/>
  <c r="L48" i="1" s="1"/>
  <c r="H49" i="1" l="1"/>
  <c r="J49" i="1" s="1"/>
  <c r="N49" i="1" l="1"/>
  <c r="L49" i="1" s="1"/>
  <c r="H50" i="1" l="1"/>
  <c r="J50" i="1" s="1"/>
  <c r="N50" i="1" l="1"/>
  <c r="L50" i="1" s="1"/>
  <c r="H51" i="1" l="1"/>
  <c r="J51" i="1" s="1"/>
  <c r="H52" i="1" s="1"/>
  <c r="N51" i="1" l="1"/>
  <c r="L51" i="1" s="1"/>
  <c r="J52" i="1" l="1"/>
  <c r="H53" i="1" s="1"/>
  <c r="N52" i="1" l="1"/>
  <c r="L52" i="1" s="1"/>
  <c r="J53" i="1" l="1"/>
  <c r="H54" i="1" s="1"/>
  <c r="N53" i="1" l="1"/>
  <c r="L53" i="1" s="1"/>
  <c r="J54" i="1" l="1"/>
  <c r="H55" i="1" s="1"/>
  <c r="N54" i="1" l="1"/>
  <c r="L54" i="1" s="1"/>
  <c r="J55" i="1" l="1"/>
  <c r="H56" i="1" s="1"/>
  <c r="N55" i="1" l="1"/>
  <c r="L55" i="1" s="1"/>
  <c r="J56" i="1"/>
  <c r="H57" i="1" s="1"/>
  <c r="N56" i="1" l="1"/>
  <c r="L56" i="1" s="1"/>
  <c r="J57" i="1"/>
  <c r="H58" i="1" s="1"/>
  <c r="N57" i="1" l="1"/>
  <c r="L57" i="1" s="1"/>
  <c r="J58" i="1"/>
  <c r="H59" i="1" s="1"/>
  <c r="N58" i="1" l="1"/>
  <c r="L58" i="1" s="1"/>
  <c r="J59" i="1"/>
  <c r="H60" i="1" s="1"/>
  <c r="N59" i="1" l="1"/>
  <c r="L59" i="1" s="1"/>
  <c r="J60" i="1"/>
  <c r="H61" i="1" s="1"/>
  <c r="N60" i="1" l="1"/>
  <c r="L60" i="1" s="1"/>
  <c r="J61" i="1"/>
  <c r="H62" i="1" s="1"/>
  <c r="N61" i="1" l="1"/>
  <c r="L61" i="1" s="1"/>
  <c r="J62" i="1"/>
  <c r="H63" i="1" s="1"/>
  <c r="N62" i="1" l="1"/>
  <c r="L62" i="1" s="1"/>
  <c r="J63" i="1"/>
  <c r="H64" i="1" s="1"/>
  <c r="N63" i="1" l="1"/>
  <c r="L63" i="1" s="1"/>
  <c r="J64" i="1"/>
  <c r="H65" i="1" s="1"/>
  <c r="N64" i="1" l="1"/>
  <c r="J65" i="1"/>
  <c r="H66" i="1" s="1"/>
  <c r="N65" i="1" l="1"/>
  <c r="L65" i="1" s="1"/>
  <c r="J66" i="1"/>
  <c r="H67" i="1" s="1"/>
  <c r="L64" i="1"/>
  <c r="N66" i="1" l="1"/>
  <c r="L66" i="1" s="1"/>
  <c r="J67" i="1"/>
  <c r="H68" i="1" s="1"/>
  <c r="N67" i="1" l="1"/>
  <c r="L67" i="1" s="1"/>
  <c r="J68" i="1"/>
  <c r="H69" i="1" s="1"/>
  <c r="N68" i="1" l="1"/>
  <c r="L68" i="1" s="1"/>
  <c r="J69" i="1"/>
  <c r="H70" i="1" s="1"/>
  <c r="N69" i="1" l="1"/>
  <c r="J70" i="1"/>
  <c r="H71" i="1" s="1"/>
  <c r="N70" i="1" l="1"/>
  <c r="L70" i="1" s="1"/>
  <c r="J71" i="1"/>
  <c r="H72" i="1" s="1"/>
  <c r="L69" i="1"/>
  <c r="N71" i="1" l="1"/>
  <c r="L71" i="1" s="1"/>
  <c r="J72" i="1"/>
  <c r="H73" i="1" s="1"/>
  <c r="N72" i="1" l="1"/>
  <c r="L72" i="1" s="1"/>
  <c r="J73" i="1"/>
  <c r="H74" i="1" s="1"/>
  <c r="N73" i="1" l="1"/>
  <c r="L73" i="1" s="1"/>
  <c r="J74" i="1"/>
  <c r="H75" i="1" s="1"/>
  <c r="N74" i="1" l="1"/>
  <c r="L74" i="1" s="1"/>
  <c r="J75" i="1"/>
  <c r="H76" i="1" s="1"/>
  <c r="N75" i="1" l="1"/>
  <c r="L75" i="1" s="1"/>
  <c r="J76" i="1"/>
  <c r="H77" i="1" s="1"/>
  <c r="N76" i="1" l="1"/>
  <c r="L76" i="1" s="1"/>
  <c r="J77" i="1"/>
  <c r="H78" i="1" s="1"/>
  <c r="N77" i="1" l="1"/>
  <c r="L77" i="1" s="1"/>
  <c r="J78" i="1"/>
  <c r="H79" i="1" s="1"/>
  <c r="N78" i="1" l="1"/>
  <c r="L78" i="1" s="1"/>
  <c r="J79" i="1"/>
  <c r="H80" i="1" s="1"/>
  <c r="N79" i="1" l="1"/>
  <c r="L79" i="1" s="1"/>
  <c r="J80" i="1"/>
  <c r="H81" i="1" s="1"/>
  <c r="N80" i="1" l="1"/>
  <c r="L80" i="1" s="1"/>
  <c r="J81" i="1"/>
  <c r="H82" i="1" s="1"/>
  <c r="N81" i="1" l="1"/>
  <c r="L81" i="1" s="1"/>
  <c r="J82" i="1"/>
  <c r="H83" i="1" s="1"/>
  <c r="N82" i="1" l="1"/>
  <c r="L82" i="1" s="1"/>
  <c r="J83" i="1"/>
  <c r="H84" i="1" s="1"/>
  <c r="N83" i="1" l="1"/>
  <c r="L83" i="1" s="1"/>
  <c r="J84" i="1"/>
  <c r="H85" i="1" s="1"/>
  <c r="N84" i="1" l="1"/>
  <c r="L84" i="1" s="1"/>
  <c r="J85" i="1"/>
  <c r="N85" i="1" s="1"/>
  <c r="L85" i="1" l="1"/>
  <c r="B29" i="1"/>
  <c r="B26" i="1" l="1"/>
  <c r="B24" i="1" s="1"/>
  <c r="B28" i="1" s="1"/>
</calcChain>
</file>

<file path=xl/comments1.xml><?xml version="1.0" encoding="utf-8"?>
<comments xmlns="http://schemas.openxmlformats.org/spreadsheetml/2006/main">
  <authors>
    <author>Leon Clark</author>
  </authors>
  <commentList>
    <comment ref="E1" authorId="0" shapeId="0">
      <text>
        <r>
          <rPr>
            <b/>
            <sz val="9"/>
            <color indexed="81"/>
            <rFont val="Tahoma"/>
            <family val="2"/>
          </rPr>
          <t>Leon Clark:</t>
        </r>
        <r>
          <rPr>
            <sz val="9"/>
            <color indexed="81"/>
            <rFont val="Tahoma"/>
            <family val="2"/>
          </rPr>
          <t xml:space="preserve">
The relative amount which earnings after tax is expected to be reduced by for the subsequent period. For example, if the value is 0.25, then for the next period the earnings are reduced to 25% of the value of cell A1. Note that expenses are unaffected.</t>
        </r>
      </text>
    </comment>
    <comment ref="F1" authorId="0" shapeId="0">
      <text>
        <r>
          <rPr>
            <b/>
            <sz val="9"/>
            <color indexed="81"/>
            <rFont val="Tahoma"/>
            <family val="2"/>
          </rPr>
          <t>Leon Clark:</t>
        </r>
        <r>
          <rPr>
            <sz val="9"/>
            <color indexed="81"/>
            <rFont val="Tahoma"/>
            <family val="2"/>
          </rPr>
          <t xml:space="preserve">
The variable rate (annualised) that applies to the interest calculated for the following quarter. Only used if cell B11 is set to 0.</t>
        </r>
      </text>
    </comment>
    <comment ref="G1" authorId="0" shapeId="0">
      <text>
        <r>
          <rPr>
            <b/>
            <sz val="9"/>
            <color indexed="81"/>
            <rFont val="Tahoma"/>
            <family val="2"/>
          </rPr>
          <t>Leon Clark:</t>
        </r>
        <r>
          <rPr>
            <sz val="9"/>
            <color indexed="81"/>
            <rFont val="Tahoma"/>
            <family val="2"/>
          </rPr>
          <t xml:space="preserve">
This is the base case - if the split were never done.</t>
        </r>
      </text>
    </comment>
    <comment ref="M1" authorId="0" shapeId="0">
      <text>
        <r>
          <rPr>
            <b/>
            <sz val="9"/>
            <color indexed="81"/>
            <rFont val="Tahoma"/>
            <family val="2"/>
          </rPr>
          <t>Leon Clark:</t>
        </r>
        <r>
          <rPr>
            <sz val="9"/>
            <color indexed="81"/>
            <rFont val="Tahoma"/>
            <family val="2"/>
          </rPr>
          <t xml:space="preserve">
The fixed portion will be offset up to the maximum fixed repayment (cell B13) if the variable balance becomes negative (column H).</t>
        </r>
      </text>
    </comment>
    <comment ref="A2" authorId="0" shapeId="0">
      <text>
        <r>
          <rPr>
            <b/>
            <sz val="9"/>
            <color indexed="81"/>
            <rFont val="Tahoma"/>
            <family val="2"/>
          </rPr>
          <t>Leon Clark:</t>
        </r>
        <r>
          <rPr>
            <sz val="9"/>
            <color indexed="81"/>
            <rFont val="Tahoma"/>
            <family val="2"/>
          </rPr>
          <t xml:space="preserve">
Net earnings after tax is deducted, before expenses</t>
        </r>
      </text>
    </comment>
    <comment ref="A3" authorId="0" shapeId="0">
      <text>
        <r>
          <rPr>
            <b/>
            <sz val="9"/>
            <color indexed="81"/>
            <rFont val="Tahoma"/>
            <family val="2"/>
          </rPr>
          <t>Leon Clark:</t>
        </r>
        <r>
          <rPr>
            <sz val="9"/>
            <color indexed="81"/>
            <rFont val="Tahoma"/>
            <family val="2"/>
          </rPr>
          <t xml:space="preserve">
Total outgoings per year</t>
        </r>
      </text>
    </comment>
    <comment ref="A4" authorId="0" shapeId="0">
      <text>
        <r>
          <rPr>
            <b/>
            <sz val="9"/>
            <color indexed="81"/>
            <rFont val="Tahoma"/>
            <family val="2"/>
          </rPr>
          <t>Leon Clark:</t>
        </r>
        <r>
          <rPr>
            <sz val="9"/>
            <color indexed="81"/>
            <rFont val="Tahoma"/>
            <family val="2"/>
          </rPr>
          <t xml:space="preserve">
The expected pay rise per year (eg. 3.0). It's likely easier to assume that the payrise and expense increases will cancel and use 0.</t>
        </r>
      </text>
    </comment>
    <comment ref="A5" authorId="0" shapeId="0">
      <text>
        <r>
          <rPr>
            <b/>
            <sz val="9"/>
            <color indexed="81"/>
            <rFont val="Tahoma"/>
            <family val="2"/>
          </rPr>
          <t>Leon Clark:</t>
        </r>
        <r>
          <rPr>
            <sz val="9"/>
            <color indexed="81"/>
            <rFont val="Tahoma"/>
            <family val="2"/>
          </rPr>
          <t xml:space="preserve">
The rate at which expenses increase. It's likely easier just to assume this and the payrise rate are 0.</t>
        </r>
      </text>
    </comment>
    <comment ref="A6" authorId="0" shapeId="0">
      <text>
        <r>
          <rPr>
            <b/>
            <sz val="9"/>
            <color indexed="81"/>
            <rFont val="Tahoma"/>
            <family val="2"/>
          </rPr>
          <t>Leon Clark:</t>
        </r>
        <r>
          <rPr>
            <sz val="9"/>
            <color indexed="81"/>
            <rFont val="Tahoma"/>
            <family val="2"/>
          </rPr>
          <t xml:space="preserve">
Account keeping fee. Likely negligible relative to the impact of other assumptions.</t>
        </r>
      </text>
    </comment>
    <comment ref="A7" authorId="0" shapeId="0">
      <text>
        <r>
          <rPr>
            <b/>
            <sz val="9"/>
            <color indexed="81"/>
            <rFont val="Tahoma"/>
            <family val="2"/>
          </rPr>
          <t>Leon Clark:</t>
        </r>
        <r>
          <rPr>
            <sz val="9"/>
            <color indexed="81"/>
            <rFont val="Tahoma"/>
            <family val="2"/>
          </rPr>
          <t xml:space="preserve">
The date to start projecting from (helps with anchoring the durations to something).</t>
        </r>
      </text>
    </comment>
    <comment ref="A8" authorId="0" shapeId="0">
      <text>
        <r>
          <rPr>
            <b/>
            <sz val="9"/>
            <color indexed="81"/>
            <rFont val="Tahoma"/>
            <family val="2"/>
          </rPr>
          <t>Leon Clark:</t>
        </r>
        <r>
          <rPr>
            <sz val="9"/>
            <color indexed="81"/>
            <rFont val="Tahoma"/>
            <family val="2"/>
          </rPr>
          <t xml:space="preserve">
Total loan balance at T=0</t>
        </r>
      </text>
    </comment>
    <comment ref="A9" authorId="0" shapeId="0">
      <text>
        <r>
          <rPr>
            <b/>
            <sz val="9"/>
            <color indexed="81"/>
            <rFont val="Tahoma"/>
            <family val="2"/>
          </rPr>
          <t>Leon Clark:</t>
        </r>
        <r>
          <rPr>
            <sz val="9"/>
            <color indexed="81"/>
            <rFont val="Tahoma"/>
            <family val="2"/>
          </rPr>
          <t xml:space="preserve">
The amount that will be split off into the fixed portion.</t>
        </r>
      </text>
    </comment>
    <comment ref="A10" authorId="0" shapeId="0">
      <text>
        <r>
          <rPr>
            <b/>
            <sz val="9"/>
            <color indexed="81"/>
            <rFont val="Tahoma"/>
            <family val="2"/>
          </rPr>
          <t>Leon Clark:</t>
        </r>
        <r>
          <rPr>
            <sz val="9"/>
            <color indexed="81"/>
            <rFont val="Tahoma"/>
            <family val="2"/>
          </rPr>
          <t xml:space="preserve">
The number of years that the loan will be split.</t>
        </r>
      </text>
    </comment>
    <comment ref="A11" authorId="0" shapeId="0">
      <text>
        <r>
          <rPr>
            <b/>
            <sz val="9"/>
            <color indexed="81"/>
            <rFont val="Tahoma"/>
            <family val="2"/>
          </rPr>
          <t>Leon Clark:</t>
        </r>
        <r>
          <rPr>
            <sz val="9"/>
            <color indexed="81"/>
            <rFont val="Tahoma"/>
            <family val="2"/>
          </rPr>
          <t xml:space="preserve">
The interest rate for the variable portion. Either: Set 0 here to use column G, or use a value here and it will be applied uniformly.</t>
        </r>
      </text>
    </comment>
    <comment ref="A12" authorId="0" shapeId="0">
      <text>
        <r>
          <rPr>
            <b/>
            <sz val="9"/>
            <color indexed="81"/>
            <rFont val="Tahoma"/>
            <family val="2"/>
          </rPr>
          <t>Leon Clark:</t>
        </r>
        <r>
          <rPr>
            <sz val="9"/>
            <color indexed="81"/>
            <rFont val="Tahoma"/>
            <family val="2"/>
          </rPr>
          <t xml:space="preserve">
The term of the loan. Should be equal to the number of years remaining on the loan.</t>
        </r>
      </text>
    </comment>
    <comment ref="A13" authorId="0" shapeId="0">
      <text>
        <r>
          <rPr>
            <b/>
            <sz val="9"/>
            <color indexed="81"/>
            <rFont val="Tahoma"/>
            <family val="2"/>
          </rPr>
          <t>Leon Clark:</t>
        </r>
        <r>
          <rPr>
            <sz val="9"/>
            <color indexed="81"/>
            <rFont val="Tahoma"/>
            <family val="2"/>
          </rPr>
          <t xml:space="preserve">
The maximum amount that can be repaid into the fixed portion without incurring a break fee. If the variable portion has a negative value, up to this value will offset the fixed interest.</t>
        </r>
      </text>
    </comment>
    <comment ref="A14" authorId="0" shapeId="0">
      <text>
        <r>
          <rPr>
            <b/>
            <sz val="9"/>
            <color indexed="81"/>
            <rFont val="Tahoma"/>
            <family val="2"/>
          </rPr>
          <t>Leon Clark:</t>
        </r>
        <r>
          <rPr>
            <sz val="9"/>
            <color indexed="81"/>
            <rFont val="Tahoma"/>
            <family val="2"/>
          </rPr>
          <t xml:space="preserve">
The spacing in months between rows of the table to the right. Affects the precision of the payback period (and likely has a slight effect on the numerical accuracy).</t>
        </r>
      </text>
    </comment>
    <comment ref="A15" authorId="0" shapeId="0">
      <text>
        <r>
          <rPr>
            <b/>
            <sz val="9"/>
            <color indexed="81"/>
            <rFont val="Tahoma"/>
            <family val="2"/>
          </rPr>
          <t>Leon Clark:</t>
        </r>
        <r>
          <rPr>
            <sz val="9"/>
            <color indexed="81"/>
            <rFont val="Tahoma"/>
            <family val="2"/>
          </rPr>
          <t xml:space="preserve">
Fill this table with the fixed rates (given the fixed term) from lender data. The rate will be looked up given the data entered into cell B10.</t>
        </r>
      </text>
    </comment>
    <comment ref="A24" authorId="0" shapeId="0">
      <text>
        <r>
          <rPr>
            <b/>
            <sz val="9"/>
            <color indexed="81"/>
            <rFont val="Tahoma"/>
            <family val="2"/>
          </rPr>
          <t>Leon Clark:</t>
        </r>
        <r>
          <rPr>
            <sz val="9"/>
            <color indexed="81"/>
            <rFont val="Tahoma"/>
            <family val="2"/>
          </rPr>
          <t xml:space="preserve">
The total interest over the life of the loan.</t>
        </r>
      </text>
    </comment>
    <comment ref="A25" authorId="0" shapeId="0">
      <text>
        <r>
          <rPr>
            <b/>
            <sz val="9"/>
            <color indexed="81"/>
            <rFont val="Tahoma"/>
            <family val="2"/>
          </rPr>
          <t>Leon Clark:</t>
        </r>
        <r>
          <rPr>
            <sz val="9"/>
            <color indexed="81"/>
            <rFont val="Tahoma"/>
            <family val="2"/>
          </rPr>
          <t xml:space="preserve">
The total interest for the fixed portion over the life of the loan.</t>
        </r>
      </text>
    </comment>
    <comment ref="A26" authorId="0" shapeId="0">
      <text>
        <r>
          <rPr>
            <b/>
            <sz val="9"/>
            <color indexed="81"/>
            <rFont val="Tahoma"/>
            <family val="2"/>
          </rPr>
          <t>Leon Clark:</t>
        </r>
        <r>
          <rPr>
            <sz val="9"/>
            <color indexed="81"/>
            <rFont val="Tahoma"/>
            <family val="2"/>
          </rPr>
          <t xml:space="preserve">
The total interest incurred on the variable portion over the life of the loan.</t>
        </r>
      </text>
    </comment>
    <comment ref="A27" authorId="0" shapeId="0">
      <text>
        <r>
          <rPr>
            <b/>
            <sz val="9"/>
            <color indexed="81"/>
            <rFont val="Tahoma"/>
            <family val="2"/>
          </rPr>
          <t>Leon Clark:</t>
        </r>
        <r>
          <rPr>
            <sz val="9"/>
            <color indexed="81"/>
            <rFont val="Tahoma"/>
            <family val="2"/>
          </rPr>
          <t xml:space="preserve">
The total interest incurred in the base case, where no split is made.</t>
        </r>
      </text>
    </comment>
    <comment ref="A28" authorId="0" shapeId="0">
      <text>
        <r>
          <rPr>
            <b/>
            <sz val="9"/>
            <color indexed="81"/>
            <rFont val="Tahoma"/>
            <family val="2"/>
          </rPr>
          <t>Leon Clark:</t>
        </r>
        <r>
          <rPr>
            <sz val="9"/>
            <color indexed="81"/>
            <rFont val="Tahoma"/>
            <family val="2"/>
          </rPr>
          <t xml:space="preserve">
The amount of interest saved by making the switch to the split loan. A positive value is a saving.</t>
        </r>
      </text>
    </comment>
    <comment ref="A29" authorId="0" shapeId="0">
      <text>
        <r>
          <rPr>
            <b/>
            <sz val="9"/>
            <color indexed="81"/>
            <rFont val="Tahoma"/>
            <family val="2"/>
          </rPr>
          <t>Leon Clark:</t>
        </r>
        <r>
          <rPr>
            <sz val="9"/>
            <color indexed="81"/>
            <rFont val="Tahoma"/>
            <family val="2"/>
          </rPr>
          <t xml:space="preserve">
How long it takes to achieve zero balance (plus or minus the table granularity in B14)</t>
        </r>
      </text>
    </comment>
    <comment ref="A30" authorId="0" shapeId="0">
      <text>
        <r>
          <rPr>
            <b/>
            <sz val="9"/>
            <color indexed="81"/>
            <rFont val="Tahoma"/>
            <family val="2"/>
          </rPr>
          <t>Leon Clark:</t>
        </r>
        <r>
          <rPr>
            <sz val="9"/>
            <color indexed="81"/>
            <rFont val="Tahoma"/>
            <family val="2"/>
          </rPr>
          <t xml:space="preserve">
How long it takes to achieve zero balance (plus or minus cell B14) in the base case.</t>
        </r>
      </text>
    </comment>
    <comment ref="A32" authorId="0" shapeId="0">
      <text>
        <r>
          <rPr>
            <b/>
            <sz val="9"/>
            <color indexed="81"/>
            <rFont val="Tahoma"/>
            <family val="2"/>
          </rPr>
          <t>Leon Clark:</t>
        </r>
        <r>
          <rPr>
            <sz val="9"/>
            <color indexed="81"/>
            <rFont val="Tahoma"/>
            <family val="2"/>
          </rPr>
          <t xml:space="preserve">
Edit the 'fix rate data' sheet to populate this field automatically based upon the fixed period.</t>
        </r>
      </text>
    </comment>
    <comment ref="A33" authorId="0" shapeId="0">
      <text>
        <r>
          <rPr>
            <b/>
            <sz val="9"/>
            <color indexed="81"/>
            <rFont val="Tahoma"/>
            <family val="2"/>
          </rPr>
          <t>Leon Clark:</t>
        </r>
        <r>
          <rPr>
            <sz val="9"/>
            <color indexed="81"/>
            <rFont val="Tahoma"/>
            <family val="2"/>
          </rPr>
          <t xml:space="preserve">
The amount repaid per month on the fixed portion. Do not edit.</t>
        </r>
      </text>
    </comment>
  </commentList>
</comments>
</file>

<file path=xl/sharedStrings.xml><?xml version="1.0" encoding="utf-8"?>
<sst xmlns="http://schemas.openxmlformats.org/spreadsheetml/2006/main" count="39" uniqueCount="37">
  <si>
    <t>Earnings after tax ($/year)</t>
  </si>
  <si>
    <t>Date</t>
  </si>
  <si>
    <t>Net Interest</t>
  </si>
  <si>
    <t>Expenses ($/year)</t>
  </si>
  <si>
    <t>Payrise Rate (%)</t>
  </si>
  <si>
    <t>Account Fee ($/year)</t>
  </si>
  <si>
    <t>Fixed Amount ($)</t>
  </si>
  <si>
    <t>Variable Rate (%)</t>
  </si>
  <si>
    <t>Fixed Rate (%)</t>
  </si>
  <si>
    <t>Fixed Period (years)</t>
  </si>
  <si>
    <t>Fixed Repayment ($/month)</t>
  </si>
  <si>
    <t>Total Interest ($)</t>
  </si>
  <si>
    <t>Total Fixed Interest ($)</t>
  </si>
  <si>
    <t>Total Variable Interest ($)</t>
  </si>
  <si>
    <t>Total Variable Only Interest ($)</t>
  </si>
  <si>
    <t>Earn Multiplier</t>
  </si>
  <si>
    <t>Variable Balance</t>
  </si>
  <si>
    <t>Fixed Balance</t>
  </si>
  <si>
    <t>Variable Only Balance</t>
  </si>
  <si>
    <t>Variable Only Payback (months)</t>
  </si>
  <si>
    <t>Outputs</t>
  </si>
  <si>
    <t>Inputs</t>
  </si>
  <si>
    <t>Bank Data</t>
  </si>
  <si>
    <t>Start Date</t>
  </si>
  <si>
    <t>Payback Period (years)</t>
  </si>
  <si>
    <t>Expense Rise Rate (%)</t>
  </si>
  <si>
    <t>Copyright 2021 LS Clark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</si>
  <si>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Initial Loan Balance ($)</t>
  </si>
  <si>
    <t>Initial Remaining Term (years)</t>
  </si>
  <si>
    <t>Maximum Fixed Repayment ($)</t>
  </si>
  <si>
    <t>Net Balance</t>
  </si>
  <si>
    <t>Variable Only Interest</t>
  </si>
  <si>
    <t>Fixed Portion Interest</t>
  </si>
  <si>
    <t>Variable Portion Interest</t>
  </si>
  <si>
    <t>Variable Rate</t>
  </si>
  <si>
    <t>Difference (Saving) ($)</t>
  </si>
  <si>
    <t>Table Granularity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</si>
</sst>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_-[$$-C09]* #,##0.00_-;\-[$$-C09]* #,##0.00_-;_-[$$-C09]* &quot;-&quot;??_-;_-@_-"/>
    <numFmt numFmtId="165" formatCode="&quot;$&quot;#,##0.00"/>
    <numFmt numFmtId="166" formatCode="0.0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theme="0" tint="-0.499984740745262"/>
      <name val="Calibri"/>
      <family val="2"/>
      <scheme val="minor"/>
    </font>
    <font>
      <b/>
      <i/>
      <sz val="11"/>
      <color theme="0" tint="-0.499984740745262"/>
      <name val="Calibri"/>
      <family val="2"/>
      <scheme val="minor"/>
    </font>
    <font>
      <b/>
      <sz val="11"/>
      <name val="Calibri"/>
      <family val="2"/>
      <scheme val="minor"/>
    </font>
    <font>
      <sz val="11"/>
      <color theme="0" tint="-0.499984740745262"/>
      <name val="Calibri"/>
      <family val="2"/>
      <scheme val="minor"/>
    </font>
    <font>
      <i/>
      <sz val="11"/>
      <color theme="1"/>
      <name val="Calibri"/>
      <family val="2"/>
      <scheme val="minor"/>
    </font>
    <font>
      <i/>
      <sz val="11"/>
      <color theme="0" tint="-0.499984740745262"/>
      <name val="Calibri"/>
      <family val="2"/>
      <scheme val="minor"/>
    </font>
    <font>
      <sz val="11"/>
      <color theme="0" tint="-0.249977111117893"/>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68">
    <xf numFmtId="0" fontId="0" fillId="0" borderId="0" xfId="0"/>
    <xf numFmtId="0" fontId="3" fillId="0" borderId="0" xfId="0" applyFont="1"/>
    <xf numFmtId="165" fontId="6" fillId="0" borderId="0" xfId="0" applyNumberFormat="1" applyFont="1"/>
    <xf numFmtId="0" fontId="2" fillId="0" borderId="0" xfId="0" applyFont="1" applyBorder="1" applyAlignment="1">
      <alignment horizontal="center"/>
    </xf>
    <xf numFmtId="0" fontId="0" fillId="0" borderId="0" xfId="0" applyFont="1" applyBorder="1"/>
    <xf numFmtId="0" fontId="2" fillId="0" borderId="0" xfId="0" applyFont="1" applyBorder="1"/>
    <xf numFmtId="1" fontId="2" fillId="0" borderId="0" xfId="0" applyNumberFormat="1" applyFont="1" applyBorder="1"/>
    <xf numFmtId="0" fontId="0" fillId="0" borderId="0" xfId="0" applyBorder="1"/>
    <xf numFmtId="1" fontId="0" fillId="0" borderId="0" xfId="0" applyNumberFormat="1" applyBorder="1"/>
    <xf numFmtId="1" fontId="0" fillId="0" borderId="0" xfId="0" applyNumberFormat="1" applyFont="1" applyBorder="1"/>
    <xf numFmtId="0" fontId="6" fillId="0" borderId="0" xfId="0" applyFont="1"/>
    <xf numFmtId="0" fontId="4" fillId="0" borderId="0" xfId="0" applyFont="1" applyBorder="1"/>
    <xf numFmtId="1" fontId="4" fillId="0" borderId="0" xfId="0" applyNumberFormat="1" applyFont="1" applyBorder="1"/>
    <xf numFmtId="0" fontId="0" fillId="0" borderId="0" xfId="0" applyFill="1" applyBorder="1"/>
    <xf numFmtId="1" fontId="0" fillId="0" borderId="0" xfId="0" applyNumberFormat="1" applyFill="1" applyBorder="1"/>
    <xf numFmtId="0" fontId="7" fillId="0" borderId="0" xfId="0" applyFont="1" applyBorder="1"/>
    <xf numFmtId="1" fontId="7" fillId="0" borderId="0" xfId="0" applyNumberFormat="1" applyFont="1" applyBorder="1"/>
    <xf numFmtId="0" fontId="5" fillId="0" borderId="0" xfId="0" applyFont="1" applyBorder="1" applyAlignment="1">
      <alignment horizontal="center"/>
    </xf>
    <xf numFmtId="0" fontId="0" fillId="0" borderId="0" xfId="0" applyFill="1" applyBorder="1" applyAlignment="1">
      <alignment vertical="center" wrapText="1"/>
    </xf>
    <xf numFmtId="0" fontId="0" fillId="0" borderId="0" xfId="0" applyBorder="1" applyAlignment="1">
      <alignment vertical="center" wrapText="1"/>
    </xf>
    <xf numFmtId="0" fontId="0" fillId="0" borderId="0" xfId="0" applyBorder="1" applyAlignment="1">
      <alignment vertical="center"/>
    </xf>
    <xf numFmtId="0" fontId="9" fillId="0" borderId="0" xfId="0" applyFont="1"/>
    <xf numFmtId="14" fontId="0" fillId="0" borderId="3" xfId="0" applyNumberFormat="1" applyBorder="1"/>
    <xf numFmtId="0" fontId="7" fillId="0" borderId="0" xfId="0" applyNumberFormat="1" applyFont="1" applyBorder="1"/>
    <xf numFmtId="165" fontId="0" fillId="0" borderId="0" xfId="0" applyNumberFormat="1" applyBorder="1"/>
    <xf numFmtId="165" fontId="6" fillId="0" borderId="0" xfId="0" applyNumberFormat="1" applyFont="1" applyBorder="1"/>
    <xf numFmtId="165" fontId="8" fillId="0" borderId="0" xfId="0" applyNumberFormat="1" applyFont="1" applyBorder="1"/>
    <xf numFmtId="165" fontId="8" fillId="0" borderId="4" xfId="0" applyNumberFormat="1" applyFont="1" applyBorder="1"/>
    <xf numFmtId="0" fontId="0" fillId="0" borderId="3" xfId="0" applyBorder="1"/>
    <xf numFmtId="0" fontId="6" fillId="0" borderId="0" xfId="0" applyFont="1" applyBorder="1"/>
    <xf numFmtId="0" fontId="8" fillId="0" borderId="0" xfId="0" applyFont="1" applyBorder="1"/>
    <xf numFmtId="0" fontId="8" fillId="0" borderId="4" xfId="0" applyFont="1" applyBorder="1"/>
    <xf numFmtId="2" fontId="9" fillId="0" borderId="0" xfId="0" applyNumberFormat="1" applyFont="1"/>
    <xf numFmtId="44" fontId="2" fillId="0" borderId="2" xfId="1" applyFont="1" applyBorder="1"/>
    <xf numFmtId="44" fontId="1" fillId="0" borderId="4" xfId="1" applyFont="1" applyBorder="1"/>
    <xf numFmtId="44" fontId="2" fillId="0" borderId="4" xfId="1" applyFont="1" applyBorder="1"/>
    <xf numFmtId="0" fontId="0" fillId="0" borderId="4" xfId="0" applyBorder="1"/>
    <xf numFmtId="0" fontId="0" fillId="0" borderId="5" xfId="0" applyBorder="1"/>
    <xf numFmtId="0" fontId="2" fillId="0" borderId="6" xfId="0" applyFont="1" applyBorder="1" applyAlignment="1">
      <alignment horizontal="center"/>
    </xf>
    <xf numFmtId="164" fontId="9" fillId="0" borderId="0" xfId="1" applyNumberFormat="1" applyFont="1"/>
    <xf numFmtId="164" fontId="7" fillId="0" borderId="4" xfId="0" applyNumberFormat="1" applyFont="1" applyBorder="1"/>
    <xf numFmtId="2" fontId="7" fillId="0" borderId="4" xfId="0" applyNumberFormat="1" applyFont="1" applyBorder="1"/>
    <xf numFmtId="0" fontId="7" fillId="0" borderId="4" xfId="0" applyFont="1" applyBorder="1"/>
    <xf numFmtId="164" fontId="7" fillId="0" borderId="2" xfId="0" applyNumberFormat="1" applyFont="1" applyBorder="1"/>
    <xf numFmtId="14" fontId="0" fillId="0" borderId="3" xfId="0" applyNumberFormat="1" applyFont="1" applyBorder="1"/>
    <xf numFmtId="0" fontId="0" fillId="0" borderId="8" xfId="0" applyBorder="1"/>
    <xf numFmtId="14" fontId="7" fillId="0" borderId="4" xfId="0" applyNumberFormat="1" applyFont="1" applyBorder="1"/>
    <xf numFmtId="0" fontId="7" fillId="0" borderId="3" xfId="0" applyFont="1" applyFill="1" applyBorder="1" applyAlignment="1">
      <alignment horizontal="right"/>
    </xf>
    <xf numFmtId="0" fontId="7" fillId="0" borderId="1" xfId="0" applyFont="1" applyBorder="1" applyAlignment="1">
      <alignment horizontal="right"/>
    </xf>
    <xf numFmtId="0" fontId="7" fillId="0" borderId="3" xfId="0" applyFont="1" applyBorder="1" applyAlignment="1">
      <alignment horizontal="right"/>
    </xf>
    <xf numFmtId="0" fontId="7" fillId="0" borderId="8" xfId="0" applyFont="1" applyBorder="1" applyAlignment="1">
      <alignment horizontal="right"/>
    </xf>
    <xf numFmtId="0" fontId="0" fillId="0" borderId="1" xfId="0" applyFont="1" applyBorder="1" applyAlignment="1">
      <alignment horizontal="right"/>
    </xf>
    <xf numFmtId="0" fontId="0" fillId="0" borderId="3" xfId="0" applyFont="1" applyBorder="1" applyAlignment="1">
      <alignment horizontal="right"/>
    </xf>
    <xf numFmtId="0" fontId="0" fillId="0" borderId="8" xfId="0" applyFont="1" applyBorder="1" applyAlignment="1">
      <alignment horizontal="right"/>
    </xf>
    <xf numFmtId="0" fontId="3" fillId="0" borderId="9" xfId="0" applyFont="1" applyBorder="1" applyAlignment="1">
      <alignment horizontal="center"/>
    </xf>
    <xf numFmtId="0" fontId="2" fillId="0" borderId="9" xfId="0" applyFont="1" applyBorder="1" applyAlignment="1">
      <alignment horizontal="center"/>
    </xf>
    <xf numFmtId="0" fontId="4" fillId="0" borderId="9" xfId="0" applyFont="1" applyBorder="1" applyAlignment="1">
      <alignment horizontal="center"/>
    </xf>
    <xf numFmtId="0" fontId="4" fillId="0" borderId="7" xfId="0" applyFont="1" applyBorder="1" applyAlignment="1">
      <alignment horizontal="center"/>
    </xf>
    <xf numFmtId="165" fontId="0" fillId="0" borderId="0" xfId="0" applyNumberFormat="1" applyFont="1" applyBorder="1"/>
    <xf numFmtId="166" fontId="0" fillId="0" borderId="4" xfId="0" applyNumberFormat="1" applyBorder="1"/>
    <xf numFmtId="166" fontId="0" fillId="0" borderId="5" xfId="0" applyNumberFormat="1" applyBorder="1"/>
    <xf numFmtId="0" fontId="2" fillId="0" borderId="1" xfId="0" applyFont="1" applyBorder="1" applyAlignment="1">
      <alignment horizontal="center"/>
    </xf>
    <xf numFmtId="0" fontId="2" fillId="0" borderId="2" xfId="0" applyFont="1" applyBorder="1" applyAlignment="1">
      <alignment horizontal="center"/>
    </xf>
    <xf numFmtId="0" fontId="7" fillId="0" borderId="3" xfId="0" applyFont="1" applyFill="1" applyBorder="1" applyAlignment="1">
      <alignment horizontal="center"/>
    </xf>
    <xf numFmtId="0" fontId="7" fillId="0" borderId="4" xfId="0" applyFont="1" applyFill="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0" fillId="0" borderId="0" xfId="0" applyAlignment="1">
      <alignment vertical="top" wrapText="1"/>
    </xf>
  </cellXfs>
  <cellStyles count="2">
    <cellStyle name="Currency" xfId="1" builtinId="4"/>
    <cellStyle name="Normal" xfId="0" builtinId="0"/>
  </cellStyles>
  <dxfs count="1">
    <dxf>
      <font>
        <color theme="0" tint="-4.9989318521683403E-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5"/>
  <sheetViews>
    <sheetView tabSelected="1" zoomScale="85" zoomScaleNormal="85" workbookViewId="0">
      <selection activeCell="P15" sqref="P15"/>
    </sheetView>
  </sheetViews>
  <sheetFormatPr defaultRowHeight="14.4" x14ac:dyDescent="0.3"/>
  <cols>
    <col min="1" max="1" width="28.44140625" bestFit="1" customWidth="1"/>
    <col min="2" max="2" width="14" bestFit="1" customWidth="1"/>
    <col min="3" max="3" width="3.88671875" customWidth="1"/>
    <col min="4" max="4" width="9.77734375" style="28" bestFit="1" customWidth="1"/>
    <col min="5" max="6" width="14.44140625" style="7" customWidth="1"/>
    <col min="7" max="7" width="21" style="4" bestFit="1" customWidth="1"/>
    <col min="8" max="8" width="15.77734375" style="7" bestFit="1" customWidth="1"/>
    <col min="9" max="9" width="12.88671875" style="7" bestFit="1" customWidth="1"/>
    <col min="10" max="10" width="11.6640625" style="7" bestFit="1" customWidth="1"/>
    <col min="11" max="11" width="20.6640625" style="29" bestFit="1" customWidth="1"/>
    <col min="12" max="12" width="11.6640625" style="7" bestFit="1" customWidth="1"/>
    <col min="13" max="13" width="20.6640625" style="30" bestFit="1" customWidth="1"/>
    <col min="14" max="14" width="23.5546875" style="31" bestFit="1" customWidth="1"/>
    <col min="15" max="15" width="8.88671875" style="10" customWidth="1"/>
    <col min="16" max="25" width="8.88671875" style="7" customWidth="1"/>
    <col min="26" max="26" width="8.88671875" customWidth="1"/>
  </cols>
  <sheetData>
    <row r="1" spans="1:25" ht="15" thickBot="1" x14ac:dyDescent="0.35">
      <c r="A1" s="61" t="s">
        <v>21</v>
      </c>
      <c r="B1" s="62"/>
      <c r="D1" s="38" t="s">
        <v>1</v>
      </c>
      <c r="E1" s="55" t="s">
        <v>15</v>
      </c>
      <c r="F1" s="55" t="s">
        <v>34</v>
      </c>
      <c r="G1" s="55" t="s">
        <v>18</v>
      </c>
      <c r="H1" s="55" t="s">
        <v>16</v>
      </c>
      <c r="I1" s="55" t="s">
        <v>17</v>
      </c>
      <c r="J1" s="55" t="s">
        <v>30</v>
      </c>
      <c r="K1" s="54" t="s">
        <v>31</v>
      </c>
      <c r="L1" s="54" t="s">
        <v>2</v>
      </c>
      <c r="M1" s="56" t="s">
        <v>32</v>
      </c>
      <c r="N1" s="57" t="s">
        <v>33</v>
      </c>
      <c r="O1" s="1"/>
      <c r="P1" s="17"/>
      <c r="Q1" s="17"/>
      <c r="R1" s="17"/>
      <c r="S1" s="17"/>
      <c r="T1" s="17"/>
      <c r="U1" s="17"/>
      <c r="V1" s="17"/>
      <c r="W1" s="17"/>
      <c r="X1" s="17"/>
      <c r="Y1" s="17"/>
    </row>
    <row r="2" spans="1:25" x14ac:dyDescent="0.3">
      <c r="A2" s="48" t="s">
        <v>0</v>
      </c>
      <c r="B2" s="43">
        <v>150000</v>
      </c>
      <c r="D2" s="44">
        <f>B7</f>
        <v>44348</v>
      </c>
      <c r="E2" s="23">
        <v>1</v>
      </c>
      <c r="F2" s="23">
        <v>3</v>
      </c>
      <c r="G2" s="58">
        <f>B8</f>
        <v>500000</v>
      </c>
      <c r="H2" s="24">
        <f>B8-B9</f>
        <v>150000</v>
      </c>
      <c r="I2" s="24">
        <f>B9</f>
        <v>350000</v>
      </c>
      <c r="J2" s="24">
        <f>IF(H2+I2&gt;0, H2+I2,0)</f>
        <v>500000</v>
      </c>
      <c r="K2" s="25">
        <f t="shared" ref="K2:K33" si="0">IF(G2&gt;0,G2*((1+IF($B$11&gt;0,$B$11,F2)/100/365)^(365*YEARFRAC(D2,D3))-1),0)</f>
        <v>2506.1571806609395</v>
      </c>
      <c r="L2" s="25">
        <f>SUM(M2:N2)</f>
        <v>1861.9082649451448</v>
      </c>
      <c r="M2" s="26">
        <f t="shared" ref="M2:M33" si="1">IF(YEARFRAC($B$7,D2)&lt;$B$10,
       (I2+MIN(0,MAX(-$B$13,H2)))*((1+$B$32/100/365)^(365*YEARFRAC(D2,D3))-1),
       0)</f>
        <v>1110.0611107468628</v>
      </c>
      <c r="N2" s="27">
        <f t="shared" ref="N2:N33" si="2">IF(IF(YEARFRAC($B$7,D2)&gt;=$B$10,J2,H2)*((1+IF($B$11&gt;0,$B$11,F2)/100/365)^(365*YEARFRAC(D2,D3))-1)&gt;0,
IF(YEARFRAC($B$7,D2)&gt;=$B$10,J2,H2)*((1+IF($B$11&gt;0,$B$11,F2)/100/365)^(365*YEARFRAC(D2,D3))-1),
0)</f>
        <v>751.84715419828183</v>
      </c>
      <c r="O2" s="2"/>
      <c r="P2" s="3"/>
      <c r="Q2" s="3"/>
      <c r="R2" s="3"/>
      <c r="S2" s="3"/>
      <c r="T2" s="3"/>
      <c r="U2" s="3"/>
      <c r="V2" s="3"/>
      <c r="W2" s="3"/>
      <c r="X2" s="3"/>
      <c r="Y2" s="3"/>
    </row>
    <row r="3" spans="1:25" x14ac:dyDescent="0.3">
      <c r="A3" s="49" t="s">
        <v>3</v>
      </c>
      <c r="B3" s="40">
        <v>30000</v>
      </c>
      <c r="D3" s="22">
        <f>EDATE(D2,$B$14)</f>
        <v>44409</v>
      </c>
      <c r="E3" s="23">
        <v>1</v>
      </c>
      <c r="F3" s="23">
        <v>3</v>
      </c>
      <c r="G3" s="58">
        <f>IF(G2*((1+IF($B$11&gt;0,$B$11,F2)/100/365)^(365*YEARFRAC(D2,D3)))+($B$6-$B$2*((1+$B$4/100)^_xlfn.FLOOR.MATH(YEARFRAC($B$7,D2)))*E2+$B$3*((1+$B$5/100)^_xlfn.FLOOR.MATH(YEARFRAC($B$7,D2))))*YEARFRAC(D2,D3)&gt;0,
       G2*((1+IF($B$11&gt;0,$B$11,F2)/100/365)^(365*YEARFRAC(D2,D3)))+($B$6-$B$2*((1+$B$4/100)^_xlfn.FLOOR.MATH(YEARFRAC($B$7,D2)))*E2+$B$3*((1+$B$5/100)^_xlfn.FLOOR.MATH(YEARFRAC($B$7,D2))))*YEARFRAC(D2,D3),
        0)</f>
        <v>482589.49051399424</v>
      </c>
      <c r="H3" s="24">
        <f t="shared" ref="H3:H34" si="3">IF(J2&gt;0,
      IF(YEARFRAC($B$7,D2)&gt;=$B$10,J2,H2)+N2+($B$6-$B$2*((1+$B$4/100)^_xlfn.FLOOR.MATH(YEARFRAC($B$7,D2)))*E2+$B$3*((1+$B$5/100)^_xlfn.FLOOR.MATH(YEARFRAC($B$7,D2))))*YEARFRAC(D2,D3)+(YEARFRAC($B$7,D2)&lt;=$B$10)*$B$33*YEARFRAC(D2,D3),
      0)</f>
        <v>131047.88649035766</v>
      </c>
      <c r="I3" s="24">
        <f t="shared" ref="I3:I34" si="4">IF(YEARFRAC($B$7,D2)&lt;$B$10,I2+M2-$B$33*YEARFRAC(D2,D3)*12, 0)</f>
        <v>348557.58907683432</v>
      </c>
      <c r="J3" s="24">
        <f t="shared" ref="J3:J40" si="5">IF(H3+I3&gt;0, H3+I3,0)</f>
        <v>479605.47556719196</v>
      </c>
      <c r="K3" s="25">
        <f t="shared" si="0"/>
        <v>2418.8902339263022</v>
      </c>
      <c r="L3" s="25">
        <f t="shared" ref="L3:L40" si="6">SUM(M3:N3)</f>
        <v>1762.3395591618685</v>
      </c>
      <c r="M3" s="26">
        <f t="shared" si="1"/>
        <v>1105.4863556853693</v>
      </c>
      <c r="N3" s="27">
        <f t="shared" si="2"/>
        <v>656.85320347649917</v>
      </c>
      <c r="O3" s="2"/>
      <c r="P3" s="11"/>
      <c r="Q3" s="11"/>
      <c r="R3" s="11"/>
      <c r="S3" s="11"/>
      <c r="T3" s="11"/>
      <c r="U3" s="11"/>
      <c r="V3" s="12"/>
      <c r="W3" s="12"/>
      <c r="X3" s="11"/>
      <c r="Y3" s="11"/>
    </row>
    <row r="4" spans="1:25" ht="14.4" customHeight="1" x14ac:dyDescent="0.3">
      <c r="A4" s="49" t="s">
        <v>4</v>
      </c>
      <c r="B4" s="41">
        <v>0</v>
      </c>
      <c r="D4" s="22">
        <f t="shared" ref="D4:D67" si="7">EDATE(D3,$B$14)</f>
        <v>44470</v>
      </c>
      <c r="E4" s="23">
        <v>1</v>
      </c>
      <c r="F4" s="23">
        <v>3</v>
      </c>
      <c r="G4" s="58">
        <f t="shared" ref="G4:G67" si="8">IF(G3*((1+IF($B$11&gt;0,$B$11,F3)/100/365)^(365*YEARFRAC(D3,D4)))+($B$6-$B$2*((1+$B$4/100)^_xlfn.FLOOR.MATH(YEARFRAC($B$7,D3)))*E3+$B$3*((1+$B$5/100)^_xlfn.FLOOR.MATH(YEARFRAC($B$7,D3))))*YEARFRAC(D3,D4)&gt;0,
       G3*((1+IF($B$11&gt;0,$B$11,F3)/100/365)^(365*YEARFRAC(D3,D4)))+($B$6-$B$2*((1+$B$4/100)^_xlfn.FLOOR.MATH(YEARFRAC($B$7,D3)))*E3+$B$3*((1+$B$5/100)^_xlfn.FLOOR.MATH(YEARFRAC($B$7,D3))))*YEARFRAC(D3,D4),
        0)</f>
        <v>465091.71408125386</v>
      </c>
      <c r="H4" s="24">
        <f t="shared" si="3"/>
        <v>112000.77902999354</v>
      </c>
      <c r="I4" s="24">
        <f t="shared" si="4"/>
        <v>347110.60339860717</v>
      </c>
      <c r="J4" s="24">
        <f t="shared" si="5"/>
        <v>459111.38242860069</v>
      </c>
      <c r="K4" s="25">
        <f t="shared" si="0"/>
        <v>2331.1858778212777</v>
      </c>
      <c r="L4" s="25">
        <f t="shared" si="6"/>
        <v>1662.2802045274798</v>
      </c>
      <c r="M4" s="26">
        <f t="shared" si="1"/>
        <v>1100.8970913162048</v>
      </c>
      <c r="N4" s="27">
        <f t="shared" si="2"/>
        <v>561.38311321127503</v>
      </c>
      <c r="O4" s="2"/>
      <c r="P4" s="13"/>
      <c r="Q4" s="13"/>
      <c r="R4" s="13"/>
      <c r="S4" s="13"/>
      <c r="T4" s="13"/>
      <c r="U4" s="18"/>
      <c r="V4" s="14"/>
      <c r="W4" s="14"/>
      <c r="X4" s="13"/>
      <c r="Y4" s="13"/>
    </row>
    <row r="5" spans="1:25" x14ac:dyDescent="0.3">
      <c r="A5" s="47" t="s">
        <v>25</v>
      </c>
      <c r="B5" s="41">
        <v>0</v>
      </c>
      <c r="D5" s="22">
        <f t="shared" si="7"/>
        <v>44531</v>
      </c>
      <c r="E5" s="23">
        <v>1</v>
      </c>
      <c r="F5" s="23">
        <v>3.25</v>
      </c>
      <c r="G5" s="58">
        <f t="shared" si="8"/>
        <v>447506.23329240846</v>
      </c>
      <c r="H5" s="24">
        <f t="shared" si="3"/>
        <v>92858.201479364187</v>
      </c>
      <c r="I5" s="24">
        <f t="shared" si="4"/>
        <v>345659.02845601086</v>
      </c>
      <c r="J5" s="24">
        <f t="shared" si="5"/>
        <v>438517.22993537504</v>
      </c>
      <c r="K5" s="25">
        <f t="shared" si="0"/>
        <v>2243.0419199125981</v>
      </c>
      <c r="L5" s="25">
        <f t="shared" si="6"/>
        <v>1561.7277684631399</v>
      </c>
      <c r="M5" s="26">
        <f t="shared" si="1"/>
        <v>1096.2932716216023</v>
      </c>
      <c r="N5" s="27">
        <f t="shared" si="2"/>
        <v>465.43449684153768</v>
      </c>
      <c r="O5" s="2"/>
      <c r="P5" s="4"/>
      <c r="Q5" s="4"/>
      <c r="R5" s="4"/>
      <c r="S5" s="4"/>
      <c r="T5" s="4"/>
      <c r="U5" s="18"/>
      <c r="V5" s="4"/>
      <c r="W5" s="4"/>
      <c r="X5" s="4"/>
      <c r="Y5" s="4"/>
    </row>
    <row r="6" spans="1:25" x14ac:dyDescent="0.3">
      <c r="A6" s="49" t="s">
        <v>5</v>
      </c>
      <c r="B6" s="40">
        <v>500</v>
      </c>
      <c r="D6" s="22">
        <f t="shared" si="7"/>
        <v>44593</v>
      </c>
      <c r="E6" s="23">
        <v>1</v>
      </c>
      <c r="F6" s="23">
        <v>3.25</v>
      </c>
      <c r="G6" s="58">
        <f t="shared" si="8"/>
        <v>429832.6085456544</v>
      </c>
      <c r="H6" s="24">
        <f t="shared" si="3"/>
        <v>73619.675312365114</v>
      </c>
      <c r="I6" s="24">
        <f t="shared" si="4"/>
        <v>344202.84969371994</v>
      </c>
      <c r="J6" s="24">
        <f t="shared" si="5"/>
        <v>417822.52500608505</v>
      </c>
      <c r="K6" s="25">
        <f t="shared" si="0"/>
        <v>2154.4561567778292</v>
      </c>
      <c r="L6" s="25">
        <f t="shared" si="6"/>
        <v>1460.6798062818677</v>
      </c>
      <c r="M6" s="26">
        <f t="shared" si="1"/>
        <v>1091.6748504378463</v>
      </c>
      <c r="N6" s="27">
        <f t="shared" si="2"/>
        <v>369.00495584402142</v>
      </c>
      <c r="O6" s="2"/>
      <c r="P6" s="5"/>
      <c r="Q6" s="5"/>
      <c r="R6" s="5"/>
      <c r="S6" s="5"/>
      <c r="T6" s="5"/>
      <c r="U6" s="18"/>
      <c r="V6" s="5"/>
      <c r="W6" s="5"/>
      <c r="X6" s="5"/>
      <c r="Y6" s="5"/>
    </row>
    <row r="7" spans="1:25" x14ac:dyDescent="0.3">
      <c r="A7" s="47" t="s">
        <v>23</v>
      </c>
      <c r="B7" s="46">
        <v>44348</v>
      </c>
      <c r="D7" s="22">
        <f t="shared" si="7"/>
        <v>44652</v>
      </c>
      <c r="E7" s="23">
        <v>1</v>
      </c>
      <c r="F7" s="23">
        <v>3.25</v>
      </c>
      <c r="G7" s="58">
        <f t="shared" si="8"/>
        <v>412070.39803576551</v>
      </c>
      <c r="H7" s="24">
        <f t="shared" si="3"/>
        <v>54284.719604368518</v>
      </c>
      <c r="I7" s="24">
        <f t="shared" si="4"/>
        <v>342742.05251024524</v>
      </c>
      <c r="J7" s="24">
        <f t="shared" si="5"/>
        <v>397026.77211461373</v>
      </c>
      <c r="K7" s="25">
        <f t="shared" si="0"/>
        <v>2065.4263739502903</v>
      </c>
      <c r="L7" s="25">
        <f t="shared" si="6"/>
        <v>1359.1338611281144</v>
      </c>
      <c r="M7" s="26">
        <f t="shared" si="1"/>
        <v>1087.0417814548068</v>
      </c>
      <c r="N7" s="27">
        <f t="shared" si="2"/>
        <v>272.09207967330769</v>
      </c>
      <c r="O7" s="2"/>
      <c r="P7" s="4"/>
      <c r="Q7" s="4"/>
      <c r="R7" s="4"/>
      <c r="S7" s="4"/>
      <c r="T7" s="4"/>
      <c r="U7" s="18"/>
      <c r="V7" s="4"/>
      <c r="W7" s="4"/>
      <c r="X7" s="4"/>
      <c r="Y7" s="4"/>
    </row>
    <row r="8" spans="1:25" ht="14.4" customHeight="1" x14ac:dyDescent="0.3">
      <c r="A8" s="49" t="s">
        <v>27</v>
      </c>
      <c r="B8" s="40">
        <v>500000</v>
      </c>
      <c r="D8" s="22">
        <f t="shared" si="7"/>
        <v>44713</v>
      </c>
      <c r="E8" s="23">
        <v>1</v>
      </c>
      <c r="F8" s="23">
        <v>3.25</v>
      </c>
      <c r="G8" s="58">
        <f t="shared" si="8"/>
        <v>394219.15774304909</v>
      </c>
      <c r="H8" s="24">
        <f t="shared" si="3"/>
        <v>34852.851020201204</v>
      </c>
      <c r="I8" s="24">
        <f t="shared" si="4"/>
        <v>341276.6222577875</v>
      </c>
      <c r="J8" s="24">
        <f t="shared" si="5"/>
        <v>376129.47327798873</v>
      </c>
      <c r="K8" s="25">
        <f t="shared" si="0"/>
        <v>1975.9503458637002</v>
      </c>
      <c r="L8" s="25">
        <f t="shared" si="6"/>
        <v>1257.0874639170438</v>
      </c>
      <c r="M8" s="26">
        <f t="shared" si="1"/>
        <v>1082.3940182154774</v>
      </c>
      <c r="N8" s="27">
        <f t="shared" si="2"/>
        <v>174.69344570156639</v>
      </c>
      <c r="O8" s="2"/>
      <c r="U8" s="18"/>
      <c r="V8" s="8"/>
      <c r="W8" s="8"/>
    </row>
    <row r="9" spans="1:25" x14ac:dyDescent="0.3">
      <c r="A9" s="49" t="s">
        <v>6</v>
      </c>
      <c r="B9" s="40">
        <v>350000</v>
      </c>
      <c r="D9" s="22">
        <f t="shared" si="7"/>
        <v>44774</v>
      </c>
      <c r="E9" s="23">
        <v>1</v>
      </c>
      <c r="F9" s="23">
        <v>3.5</v>
      </c>
      <c r="G9" s="58">
        <f t="shared" si="8"/>
        <v>376278.44142224611</v>
      </c>
      <c r="H9" s="24">
        <f t="shared" si="3"/>
        <v>15323.583802062152</v>
      </c>
      <c r="I9" s="24">
        <f t="shared" si="4"/>
        <v>339806.54424209043</v>
      </c>
      <c r="J9" s="24">
        <f t="shared" si="5"/>
        <v>355130.12804415257</v>
      </c>
      <c r="K9" s="25">
        <f t="shared" si="0"/>
        <v>1886.0258357965376</v>
      </c>
      <c r="L9" s="25">
        <f t="shared" si="6"/>
        <v>1154.5381332735037</v>
      </c>
      <c r="M9" s="26">
        <f t="shared" si="1"/>
        <v>1077.7315141155082</v>
      </c>
      <c r="N9" s="27">
        <f t="shared" si="2"/>
        <v>76.806619157995442</v>
      </c>
      <c r="O9" s="2"/>
      <c r="U9" s="19"/>
      <c r="W9" s="8"/>
    </row>
    <row r="10" spans="1:25" ht="14.4" customHeight="1" x14ac:dyDescent="0.3">
      <c r="A10" s="49" t="s">
        <v>9</v>
      </c>
      <c r="B10" s="42">
        <v>3</v>
      </c>
      <c r="D10" s="22">
        <f t="shared" si="7"/>
        <v>44835</v>
      </c>
      <c r="E10" s="23">
        <v>0.5</v>
      </c>
      <c r="F10" s="23">
        <v>3.5</v>
      </c>
      <c r="G10" s="58">
        <f t="shared" si="8"/>
        <v>358247.80059137597</v>
      </c>
      <c r="H10" s="24">
        <f t="shared" si="3"/>
        <v>-4303.5702426204716</v>
      </c>
      <c r="I10" s="24">
        <f t="shared" si="4"/>
        <v>338331.80372229341</v>
      </c>
      <c r="J10" s="24">
        <f t="shared" si="5"/>
        <v>334028.23347967293</v>
      </c>
      <c r="K10" s="25">
        <f t="shared" si="0"/>
        <v>1795.6505958161306</v>
      </c>
      <c r="L10" s="25">
        <f t="shared" si="6"/>
        <v>1059.4050053635947</v>
      </c>
      <c r="M10" s="26">
        <f t="shared" si="1"/>
        <v>1059.4050053635947</v>
      </c>
      <c r="N10" s="27">
        <f t="shared" si="2"/>
        <v>0</v>
      </c>
      <c r="O10" s="2"/>
      <c r="P10" s="5"/>
      <c r="Q10" s="5"/>
      <c r="R10" s="5"/>
      <c r="S10" s="5"/>
      <c r="T10" s="5"/>
      <c r="U10" s="19"/>
      <c r="V10" s="5"/>
      <c r="W10" s="6"/>
      <c r="X10" s="5"/>
      <c r="Y10" s="5"/>
    </row>
    <row r="11" spans="1:25" x14ac:dyDescent="0.3">
      <c r="A11" s="49" t="s">
        <v>7</v>
      </c>
      <c r="B11" s="41">
        <v>3</v>
      </c>
      <c r="D11" s="22">
        <f t="shared" si="7"/>
        <v>44896</v>
      </c>
      <c r="E11" s="23">
        <v>0.5</v>
      </c>
      <c r="F11" s="23">
        <v>3.5</v>
      </c>
      <c r="G11" s="58">
        <f t="shared" si="8"/>
        <v>352626.78452052543</v>
      </c>
      <c r="H11" s="24">
        <f t="shared" si="3"/>
        <v>-11507.530906461092</v>
      </c>
      <c r="I11" s="24">
        <f t="shared" si="4"/>
        <v>336838.73669374443</v>
      </c>
      <c r="J11" s="24">
        <f t="shared" si="5"/>
        <v>325331.20578728337</v>
      </c>
      <c r="K11" s="25">
        <f t="shared" si="0"/>
        <v>1767.4762962389852</v>
      </c>
      <c r="L11" s="25">
        <f t="shared" si="6"/>
        <v>1031.8214847338513</v>
      </c>
      <c r="M11" s="26">
        <f t="shared" si="1"/>
        <v>1031.8214847338513</v>
      </c>
      <c r="N11" s="27">
        <f t="shared" si="2"/>
        <v>0</v>
      </c>
      <c r="O11" s="2"/>
      <c r="U11" s="19"/>
      <c r="W11" s="8"/>
    </row>
    <row r="12" spans="1:25" ht="14.4" customHeight="1" x14ac:dyDescent="0.3">
      <c r="A12" s="49" t="s">
        <v>28</v>
      </c>
      <c r="B12" s="42">
        <v>30</v>
      </c>
      <c r="D12" s="22">
        <f t="shared" si="7"/>
        <v>44958</v>
      </c>
      <c r="E12" s="23">
        <v>0.5</v>
      </c>
      <c r="F12" s="23">
        <v>3.5</v>
      </c>
      <c r="G12" s="58">
        <f t="shared" si="8"/>
        <v>346977.59415009775</v>
      </c>
      <c r="H12" s="24">
        <f t="shared" si="3"/>
        <v>-18711.49157030171</v>
      </c>
      <c r="I12" s="24">
        <f t="shared" si="4"/>
        <v>335318.08614456572</v>
      </c>
      <c r="J12" s="24">
        <f t="shared" si="5"/>
        <v>316606.59457426402</v>
      </c>
      <c r="K12" s="25">
        <f t="shared" si="0"/>
        <v>1739.1607782154495</v>
      </c>
      <c r="L12" s="25">
        <f t="shared" si="6"/>
        <v>1004.1504801225404</v>
      </c>
      <c r="M12" s="26">
        <f t="shared" si="1"/>
        <v>1004.1504801225404</v>
      </c>
      <c r="N12" s="27">
        <f t="shared" si="2"/>
        <v>0</v>
      </c>
      <c r="O12" s="2"/>
      <c r="U12" s="19"/>
      <c r="V12" s="8"/>
      <c r="W12" s="8"/>
    </row>
    <row r="13" spans="1:25" x14ac:dyDescent="0.3">
      <c r="A13" s="49" t="s">
        <v>29</v>
      </c>
      <c r="B13" s="40">
        <v>50000</v>
      </c>
      <c r="D13" s="22">
        <f t="shared" si="7"/>
        <v>45017</v>
      </c>
      <c r="E13" s="23">
        <v>0.5</v>
      </c>
      <c r="F13" s="23">
        <v>3.75</v>
      </c>
      <c r="G13" s="58">
        <f t="shared" si="8"/>
        <v>341300.08826164651</v>
      </c>
      <c r="H13" s="24">
        <f t="shared" si="3"/>
        <v>-25915.452234142329</v>
      </c>
      <c r="I13" s="24">
        <f t="shared" si="4"/>
        <v>333769.76459077571</v>
      </c>
      <c r="J13" s="24">
        <f t="shared" si="5"/>
        <v>307854.31235663337</v>
      </c>
      <c r="K13" s="25">
        <f t="shared" si="0"/>
        <v>1710.7033339142756</v>
      </c>
      <c r="L13" s="25">
        <f t="shared" si="6"/>
        <v>976.39171406518881</v>
      </c>
      <c r="M13" s="26">
        <f t="shared" si="1"/>
        <v>976.39171406518881</v>
      </c>
      <c r="N13" s="27">
        <f t="shared" si="2"/>
        <v>0</v>
      </c>
      <c r="O13" s="2"/>
      <c r="U13" s="19"/>
      <c r="V13" s="8"/>
      <c r="W13" s="8"/>
    </row>
    <row r="14" spans="1:25" ht="15" thickBot="1" x14ac:dyDescent="0.35">
      <c r="A14" s="50" t="s">
        <v>36</v>
      </c>
      <c r="B14" s="37">
        <v>2</v>
      </c>
      <c r="D14" s="22">
        <f t="shared" si="7"/>
        <v>45078</v>
      </c>
      <c r="E14" s="23">
        <v>0.5</v>
      </c>
      <c r="F14" s="23">
        <v>3.75</v>
      </c>
      <c r="G14" s="58">
        <f t="shared" si="8"/>
        <v>335594.1249288941</v>
      </c>
      <c r="H14" s="24">
        <f t="shared" si="3"/>
        <v>-33119.412897982947</v>
      </c>
      <c r="I14" s="24">
        <f t="shared" si="4"/>
        <v>332193.68427092832</v>
      </c>
      <c r="J14" s="24">
        <f t="shared" si="5"/>
        <v>299074.2713729454</v>
      </c>
      <c r="K14" s="25">
        <f t="shared" si="0"/>
        <v>1682.1032519563448</v>
      </c>
      <c r="L14" s="25">
        <f t="shared" si="6"/>
        <v>948.54490821731554</v>
      </c>
      <c r="M14" s="26">
        <f t="shared" si="1"/>
        <v>948.54490821731554</v>
      </c>
      <c r="N14" s="27">
        <f t="shared" si="2"/>
        <v>0</v>
      </c>
      <c r="O14" s="2"/>
      <c r="P14" s="5"/>
      <c r="Q14" s="5"/>
      <c r="R14" s="5"/>
      <c r="S14" s="5"/>
      <c r="T14" s="5"/>
      <c r="U14" s="19"/>
      <c r="V14" s="6"/>
      <c r="W14" s="6"/>
      <c r="X14" s="5"/>
      <c r="Y14" s="5"/>
    </row>
    <row r="15" spans="1:25" x14ac:dyDescent="0.3">
      <c r="A15" s="63" t="s">
        <v>22</v>
      </c>
      <c r="B15" s="64"/>
      <c r="D15" s="22">
        <f t="shared" si="7"/>
        <v>45139</v>
      </c>
      <c r="E15" s="23">
        <v>0.5</v>
      </c>
      <c r="F15" s="23">
        <v>3.75</v>
      </c>
      <c r="G15" s="58">
        <f t="shared" si="8"/>
        <v>329859.56151418376</v>
      </c>
      <c r="H15" s="24">
        <f t="shared" si="3"/>
        <v>-40323.373561823566</v>
      </c>
      <c r="I15" s="24">
        <f t="shared" si="4"/>
        <v>330589.7571452331</v>
      </c>
      <c r="J15" s="24">
        <f t="shared" si="5"/>
        <v>290266.38358340954</v>
      </c>
      <c r="K15" s="25">
        <f t="shared" si="0"/>
        <v>1653.359817396881</v>
      </c>
      <c r="L15" s="25">
        <f t="shared" si="6"/>
        <v>920.60978335164145</v>
      </c>
      <c r="M15" s="26">
        <f t="shared" si="1"/>
        <v>920.60978335164145</v>
      </c>
      <c r="N15" s="27">
        <f t="shared" si="2"/>
        <v>0</v>
      </c>
      <c r="O15" s="2"/>
      <c r="P15" s="4"/>
      <c r="Q15" s="4"/>
      <c r="R15" s="4"/>
      <c r="S15" s="4"/>
      <c r="T15" s="4"/>
      <c r="U15" s="19"/>
      <c r="V15" s="4"/>
      <c r="W15" s="4"/>
      <c r="X15" s="4"/>
      <c r="Y15" s="4"/>
    </row>
    <row r="16" spans="1:25" ht="14.4" customHeight="1" x14ac:dyDescent="0.3">
      <c r="A16" s="47" t="s">
        <v>9</v>
      </c>
      <c r="B16" s="42" t="s">
        <v>8</v>
      </c>
      <c r="D16" s="22">
        <f t="shared" si="7"/>
        <v>45200</v>
      </c>
      <c r="E16" s="23">
        <v>1</v>
      </c>
      <c r="F16" s="23">
        <v>3.75</v>
      </c>
      <c r="G16" s="58">
        <f t="shared" si="8"/>
        <v>324096.25466491398</v>
      </c>
      <c r="H16" s="24">
        <f t="shared" si="3"/>
        <v>-47527.334225664184</v>
      </c>
      <c r="I16" s="24">
        <f t="shared" si="4"/>
        <v>328957.89489467221</v>
      </c>
      <c r="J16" s="24">
        <f t="shared" si="5"/>
        <v>281430.560669008</v>
      </c>
      <c r="K16" s="25">
        <f t="shared" si="0"/>
        <v>1624.4723117075814</v>
      </c>
      <c r="L16" s="25">
        <f t="shared" si="6"/>
        <v>892.58605935528965</v>
      </c>
      <c r="M16" s="26">
        <f t="shared" si="1"/>
        <v>892.58605935528965</v>
      </c>
      <c r="N16" s="27">
        <f t="shared" si="2"/>
        <v>0</v>
      </c>
      <c r="O16" s="2"/>
      <c r="P16" s="4"/>
      <c r="Q16" s="4"/>
      <c r="R16" s="4"/>
      <c r="S16" s="4"/>
      <c r="T16" s="4"/>
      <c r="U16" s="19"/>
      <c r="V16" s="4"/>
      <c r="W16" s="9"/>
      <c r="X16" s="4"/>
      <c r="Y16" s="4"/>
    </row>
    <row r="17" spans="1:25" x14ac:dyDescent="0.3">
      <c r="A17" s="28">
        <v>1</v>
      </c>
      <c r="B17" s="36">
        <v>1.8</v>
      </c>
      <c r="D17" s="22">
        <f t="shared" si="7"/>
        <v>45261</v>
      </c>
      <c r="E17" s="23">
        <v>1</v>
      </c>
      <c r="F17" s="23">
        <v>4</v>
      </c>
      <c r="G17" s="58">
        <f t="shared" si="8"/>
        <v>305804.06030995486</v>
      </c>
      <c r="H17" s="24">
        <f t="shared" si="3"/>
        <v>-67231.294889504803</v>
      </c>
      <c r="I17" s="24">
        <f t="shared" si="4"/>
        <v>327298.00892011495</v>
      </c>
      <c r="J17" s="24">
        <f t="shared" si="5"/>
        <v>260066.71403061016</v>
      </c>
      <c r="K17" s="25">
        <f t="shared" si="0"/>
        <v>1532.7860832421288</v>
      </c>
      <c r="L17" s="25">
        <f t="shared" si="6"/>
        <v>879.47924511358929</v>
      </c>
      <c r="M17" s="26">
        <f t="shared" si="1"/>
        <v>879.47924511358929</v>
      </c>
      <c r="N17" s="27">
        <f t="shared" si="2"/>
        <v>0</v>
      </c>
      <c r="O17" s="2"/>
      <c r="P17" s="5"/>
      <c r="Q17" s="5"/>
      <c r="R17" s="5"/>
      <c r="S17" s="5"/>
      <c r="T17" s="5"/>
      <c r="U17" s="19"/>
      <c r="V17" s="5"/>
      <c r="W17" s="6"/>
      <c r="X17" s="5"/>
      <c r="Y17" s="5"/>
    </row>
    <row r="18" spans="1:25" x14ac:dyDescent="0.3">
      <c r="A18" s="28">
        <v>2</v>
      </c>
      <c r="B18" s="36">
        <v>1.85</v>
      </c>
      <c r="D18" s="22">
        <f t="shared" si="7"/>
        <v>45323</v>
      </c>
      <c r="E18" s="23">
        <v>1</v>
      </c>
      <c r="F18" s="23">
        <v>4</v>
      </c>
      <c r="G18" s="58">
        <f t="shared" si="8"/>
        <v>287420.17972653033</v>
      </c>
      <c r="H18" s="24">
        <f t="shared" si="3"/>
        <v>-86935.255553345429</v>
      </c>
      <c r="I18" s="24">
        <f t="shared" si="4"/>
        <v>325625.01613131602</v>
      </c>
      <c r="J18" s="24">
        <f t="shared" si="5"/>
        <v>238689.76057797059</v>
      </c>
      <c r="K18" s="25">
        <f t="shared" si="0"/>
        <v>1440.6402945770035</v>
      </c>
      <c r="L18" s="25">
        <f t="shared" si="6"/>
        <v>874.17317587528748</v>
      </c>
      <c r="M18" s="26">
        <f t="shared" si="1"/>
        <v>874.17317587528748</v>
      </c>
      <c r="N18" s="27">
        <f t="shared" si="2"/>
        <v>0</v>
      </c>
      <c r="O18" s="2"/>
      <c r="P18" s="15"/>
      <c r="Q18" s="15"/>
      <c r="R18" s="15"/>
      <c r="S18" s="15"/>
      <c r="T18" s="15"/>
      <c r="U18" s="19"/>
      <c r="V18" s="15"/>
      <c r="W18" s="15"/>
      <c r="X18" s="15"/>
      <c r="Y18" s="15"/>
    </row>
    <row r="19" spans="1:25" ht="14.4" customHeight="1" x14ac:dyDescent="0.3">
      <c r="A19" s="28">
        <v>3</v>
      </c>
      <c r="B19" s="36">
        <v>1.9</v>
      </c>
      <c r="D19" s="22">
        <f t="shared" si="7"/>
        <v>45383</v>
      </c>
      <c r="E19" s="23">
        <v>1</v>
      </c>
      <c r="F19" s="23">
        <v>4</v>
      </c>
      <c r="G19" s="58">
        <f t="shared" si="8"/>
        <v>268944.15335444064</v>
      </c>
      <c r="H19" s="24">
        <f t="shared" si="3"/>
        <v>-106639.21621718604</v>
      </c>
      <c r="I19" s="24">
        <f t="shared" si="4"/>
        <v>323946.71727327874</v>
      </c>
      <c r="J19" s="24">
        <f t="shared" si="5"/>
        <v>217307.5010560927</v>
      </c>
      <c r="K19" s="25">
        <f t="shared" si="0"/>
        <v>1348.0326422520166</v>
      </c>
      <c r="L19" s="25">
        <f t="shared" si="6"/>
        <v>868.85027789095022</v>
      </c>
      <c r="M19" s="26">
        <f t="shared" si="1"/>
        <v>868.85027789095022</v>
      </c>
      <c r="N19" s="27">
        <f t="shared" si="2"/>
        <v>0</v>
      </c>
      <c r="O19" s="2"/>
      <c r="U19" s="19"/>
      <c r="V19" s="8"/>
      <c r="W19" s="8"/>
    </row>
    <row r="20" spans="1:25" ht="14.4" customHeight="1" x14ac:dyDescent="0.3">
      <c r="A20" s="28">
        <v>4</v>
      </c>
      <c r="B20" s="36">
        <v>2.2999999999999998</v>
      </c>
      <c r="D20" s="22">
        <f t="shared" si="7"/>
        <v>45444</v>
      </c>
      <c r="E20" s="23">
        <v>1</v>
      </c>
      <c r="F20" s="23">
        <v>4</v>
      </c>
      <c r="G20" s="58">
        <f t="shared" si="8"/>
        <v>250375.51933002603</v>
      </c>
      <c r="H20" s="24">
        <f t="shared" si="3"/>
        <v>-126343.17688102665</v>
      </c>
      <c r="I20" s="24">
        <f t="shared" si="4"/>
        <v>322263.09551725717</v>
      </c>
      <c r="J20" s="24">
        <f t="shared" si="5"/>
        <v>195919.91863623052</v>
      </c>
      <c r="K20" s="25">
        <f t="shared" si="0"/>
        <v>1254.9608112613132</v>
      </c>
      <c r="L20" s="25">
        <f t="shared" si="6"/>
        <v>982.01222184939229</v>
      </c>
      <c r="M20" s="26">
        <f t="shared" si="1"/>
        <v>0</v>
      </c>
      <c r="N20" s="27">
        <f t="shared" si="2"/>
        <v>982.01222184939229</v>
      </c>
      <c r="O20" s="2"/>
      <c r="P20" s="4"/>
      <c r="Q20" s="4"/>
      <c r="R20" s="4"/>
      <c r="S20" s="4"/>
      <c r="T20" s="4"/>
      <c r="U20" s="19"/>
      <c r="V20" s="9"/>
      <c r="W20" s="9"/>
      <c r="X20" s="4"/>
      <c r="Y20" s="4"/>
    </row>
    <row r="21" spans="1:25" ht="15" thickBot="1" x14ac:dyDescent="0.35">
      <c r="A21" s="45">
        <v>5</v>
      </c>
      <c r="B21" s="37">
        <v>2.5</v>
      </c>
      <c r="D21" s="22">
        <f t="shared" si="7"/>
        <v>45505</v>
      </c>
      <c r="E21" s="23">
        <v>1</v>
      </c>
      <c r="F21" s="23">
        <v>4.25</v>
      </c>
      <c r="G21" s="58">
        <f t="shared" si="8"/>
        <v>231713.81347462069</v>
      </c>
      <c r="H21" s="24">
        <f t="shared" si="3"/>
        <v>177197.97019423929</v>
      </c>
      <c r="I21" s="24">
        <f t="shared" si="4"/>
        <v>0</v>
      </c>
      <c r="J21" s="24">
        <f t="shared" si="5"/>
        <v>177197.97019423929</v>
      </c>
      <c r="K21" s="25">
        <f t="shared" si="0"/>
        <v>1161.4224749955004</v>
      </c>
      <c r="L21" s="25">
        <f t="shared" si="6"/>
        <v>888.17193080167181</v>
      </c>
      <c r="M21" s="26">
        <f t="shared" si="1"/>
        <v>0</v>
      </c>
      <c r="N21" s="27">
        <f t="shared" si="2"/>
        <v>888.17193080167181</v>
      </c>
      <c r="O21" s="2"/>
      <c r="P21" s="5"/>
      <c r="Q21" s="5"/>
      <c r="R21" s="5"/>
      <c r="S21" s="5"/>
      <c r="T21" s="5"/>
      <c r="U21" s="19"/>
      <c r="V21" s="5"/>
      <c r="W21" s="6"/>
      <c r="X21" s="5"/>
      <c r="Y21" s="5"/>
    </row>
    <row r="22" spans="1:25" ht="14.4" customHeight="1" thickBot="1" x14ac:dyDescent="0.35">
      <c r="D22" s="22">
        <f t="shared" si="7"/>
        <v>45566</v>
      </c>
      <c r="E22" s="23">
        <v>1</v>
      </c>
      <c r="F22" s="23">
        <v>4.25</v>
      </c>
      <c r="G22" s="58">
        <f t="shared" si="8"/>
        <v>212958.56928294952</v>
      </c>
      <c r="H22" s="24">
        <f t="shared" si="3"/>
        <v>158169.47545837431</v>
      </c>
      <c r="I22" s="24">
        <f t="shared" si="4"/>
        <v>0</v>
      </c>
      <c r="J22" s="24">
        <f t="shared" si="5"/>
        <v>158169.47545837431</v>
      </c>
      <c r="K22" s="25">
        <f t="shared" si="0"/>
        <v>1067.4152951834883</v>
      </c>
      <c r="L22" s="25">
        <f t="shared" si="6"/>
        <v>792.79513336275807</v>
      </c>
      <c r="M22" s="26">
        <f t="shared" si="1"/>
        <v>0</v>
      </c>
      <c r="N22" s="27">
        <f t="shared" si="2"/>
        <v>792.79513336275807</v>
      </c>
      <c r="O22" s="2"/>
      <c r="P22" s="4"/>
      <c r="Q22" s="4"/>
      <c r="R22" s="4"/>
      <c r="S22" s="4"/>
      <c r="T22" s="4"/>
      <c r="U22" s="19"/>
      <c r="V22" s="4"/>
      <c r="W22" s="4"/>
      <c r="X22" s="4"/>
      <c r="Y22" s="4"/>
    </row>
    <row r="23" spans="1:25" ht="15" thickBot="1" x14ac:dyDescent="0.35">
      <c r="A23" s="65" t="s">
        <v>20</v>
      </c>
      <c r="B23" s="66"/>
      <c r="D23" s="22">
        <f t="shared" si="7"/>
        <v>45627</v>
      </c>
      <c r="E23" s="23">
        <v>1</v>
      </c>
      <c r="F23" s="23">
        <v>4.25</v>
      </c>
      <c r="G23" s="58">
        <f t="shared" si="8"/>
        <v>194109.31791146635</v>
      </c>
      <c r="H23" s="24">
        <f t="shared" si="3"/>
        <v>139045.60392507041</v>
      </c>
      <c r="I23" s="24">
        <f t="shared" si="4"/>
        <v>0</v>
      </c>
      <c r="J23" s="24">
        <f t="shared" si="5"/>
        <v>139045.60392507041</v>
      </c>
      <c r="K23" s="25">
        <f t="shared" si="0"/>
        <v>972.93692183403698</v>
      </c>
      <c r="L23" s="25">
        <f t="shared" si="6"/>
        <v>696.94027743230424</v>
      </c>
      <c r="M23" s="26">
        <f t="shared" si="1"/>
        <v>0</v>
      </c>
      <c r="N23" s="27">
        <f t="shared" si="2"/>
        <v>696.94027743230424</v>
      </c>
      <c r="O23" s="2"/>
      <c r="U23" s="19"/>
      <c r="W23" s="8"/>
    </row>
    <row r="24" spans="1:25" ht="14.4" customHeight="1" x14ac:dyDescent="0.3">
      <c r="A24" s="51" t="s">
        <v>11</v>
      </c>
      <c r="B24" s="33">
        <f>SUM(B25:B26)</f>
        <v>27049.609584934406</v>
      </c>
      <c r="D24" s="22">
        <f t="shared" si="7"/>
        <v>45689</v>
      </c>
      <c r="E24" s="23">
        <v>1</v>
      </c>
      <c r="F24" s="23">
        <v>4.25</v>
      </c>
      <c r="G24" s="58">
        <f t="shared" si="8"/>
        <v>175165.58816663374</v>
      </c>
      <c r="H24" s="24">
        <f t="shared" si="3"/>
        <v>119825.87753583604</v>
      </c>
      <c r="I24" s="24">
        <f t="shared" si="4"/>
        <v>0</v>
      </c>
      <c r="J24" s="24">
        <f t="shared" si="5"/>
        <v>119825.87753583604</v>
      </c>
      <c r="K24" s="25">
        <f t="shared" si="0"/>
        <v>877.98499317701203</v>
      </c>
      <c r="L24" s="25">
        <f t="shared" si="6"/>
        <v>600.60496683086774</v>
      </c>
      <c r="M24" s="26">
        <f t="shared" si="1"/>
        <v>0</v>
      </c>
      <c r="N24" s="27">
        <f t="shared" si="2"/>
        <v>600.60496683086774</v>
      </c>
      <c r="O24" s="2"/>
      <c r="P24" s="15"/>
      <c r="Q24" s="15"/>
      <c r="R24" s="15"/>
      <c r="S24" s="15"/>
      <c r="T24" s="15"/>
      <c r="U24" s="20"/>
      <c r="V24" s="16"/>
      <c r="W24" s="16"/>
      <c r="X24" s="15"/>
      <c r="Y24" s="15"/>
    </row>
    <row r="25" spans="1:25" x14ac:dyDescent="0.3">
      <c r="A25" s="52" t="s">
        <v>12</v>
      </c>
      <c r="B25" s="34">
        <f>SUM(M:M)</f>
        <v>18207.592127682925</v>
      </c>
      <c r="D25" s="22">
        <f t="shared" si="7"/>
        <v>45748</v>
      </c>
      <c r="E25" s="23">
        <v>1</v>
      </c>
      <c r="F25" s="23">
        <v>4.25</v>
      </c>
      <c r="G25" s="58">
        <f t="shared" si="8"/>
        <v>156126.90649314408</v>
      </c>
      <c r="H25" s="24">
        <f t="shared" si="3"/>
        <v>100509.81583600026</v>
      </c>
      <c r="I25" s="24">
        <f t="shared" si="4"/>
        <v>0</v>
      </c>
      <c r="J25" s="24">
        <f t="shared" si="5"/>
        <v>100509.81583600026</v>
      </c>
      <c r="K25" s="25">
        <f t="shared" si="0"/>
        <v>782.55713560434424</v>
      </c>
      <c r="L25" s="25">
        <f t="shared" si="6"/>
        <v>503.78679336860131</v>
      </c>
      <c r="M25" s="26">
        <f t="shared" si="1"/>
        <v>0</v>
      </c>
      <c r="N25" s="27">
        <f t="shared" si="2"/>
        <v>503.78679336860131</v>
      </c>
      <c r="O25" s="2"/>
      <c r="P25" s="4"/>
      <c r="Q25" s="4"/>
      <c r="R25" s="4"/>
      <c r="S25" s="4"/>
      <c r="T25" s="4"/>
      <c r="U25" s="20"/>
      <c r="V25" s="9"/>
      <c r="W25" s="9"/>
      <c r="X25" s="4"/>
      <c r="Y25" s="4"/>
    </row>
    <row r="26" spans="1:25" x14ac:dyDescent="0.3">
      <c r="A26" s="52" t="s">
        <v>13</v>
      </c>
      <c r="B26" s="34">
        <f>SUM(N:N)</f>
        <v>8842.0174572514825</v>
      </c>
      <c r="D26" s="22">
        <f t="shared" si="7"/>
        <v>45809</v>
      </c>
      <c r="E26" s="23">
        <v>1</v>
      </c>
      <c r="F26" s="23">
        <v>4.25</v>
      </c>
      <c r="G26" s="58">
        <f t="shared" si="8"/>
        <v>136992.79696208177</v>
      </c>
      <c r="H26" s="24">
        <f t="shared" si="3"/>
        <v>81096.935962702206</v>
      </c>
      <c r="I26" s="24">
        <f t="shared" si="4"/>
        <v>0</v>
      </c>
      <c r="J26" s="24">
        <f t="shared" si="5"/>
        <v>81096.935962702206</v>
      </c>
      <c r="K26" s="25">
        <f t="shared" si="0"/>
        <v>686.65096361069482</v>
      </c>
      <c r="L26" s="25">
        <f t="shared" si="6"/>
        <v>406.48333678505304</v>
      </c>
      <c r="M26" s="26">
        <f t="shared" si="1"/>
        <v>0</v>
      </c>
      <c r="N26" s="27">
        <f t="shared" si="2"/>
        <v>406.48333678505304</v>
      </c>
      <c r="O26" s="2"/>
      <c r="P26" s="5"/>
      <c r="Q26" s="5"/>
      <c r="R26" s="5"/>
      <c r="S26" s="5"/>
      <c r="T26" s="5"/>
      <c r="U26" s="20"/>
      <c r="V26" s="5"/>
      <c r="W26" s="5"/>
      <c r="X26" s="5"/>
      <c r="Y26" s="5"/>
    </row>
    <row r="27" spans="1:25" x14ac:dyDescent="0.3">
      <c r="A27" s="52" t="s">
        <v>14</v>
      </c>
      <c r="B27" s="35">
        <f>SUM(K:K)</f>
        <v>42759.946935784843</v>
      </c>
      <c r="D27" s="22">
        <f t="shared" si="7"/>
        <v>45870</v>
      </c>
      <c r="E27" s="23">
        <v>1</v>
      </c>
      <c r="F27" s="23">
        <v>4.25</v>
      </c>
      <c r="G27" s="58">
        <f t="shared" si="8"/>
        <v>117762.78125902583</v>
      </c>
      <c r="H27" s="24">
        <f t="shared" si="3"/>
        <v>61586.752632820593</v>
      </c>
      <c r="I27" s="24">
        <f t="shared" si="4"/>
        <v>0</v>
      </c>
      <c r="J27" s="24">
        <f t="shared" si="5"/>
        <v>61586.752632820593</v>
      </c>
      <c r="K27" s="25">
        <f t="shared" si="0"/>
        <v>590.2640797338222</v>
      </c>
      <c r="L27" s="25">
        <f t="shared" si="6"/>
        <v>308.69216468866472</v>
      </c>
      <c r="M27" s="26">
        <f t="shared" si="1"/>
        <v>0</v>
      </c>
      <c r="N27" s="27">
        <f t="shared" si="2"/>
        <v>308.69216468866472</v>
      </c>
      <c r="O27" s="2"/>
      <c r="U27" s="20"/>
    </row>
    <row r="28" spans="1:25" x14ac:dyDescent="0.3">
      <c r="A28" s="52" t="s">
        <v>35</v>
      </c>
      <c r="B28" s="35">
        <f>B27-B24</f>
        <v>15710.337350850437</v>
      </c>
      <c r="D28" s="22">
        <f t="shared" si="7"/>
        <v>45931</v>
      </c>
      <c r="E28" s="23">
        <v>1</v>
      </c>
      <c r="F28" s="23">
        <v>4.25</v>
      </c>
      <c r="G28" s="58">
        <f t="shared" si="8"/>
        <v>98436.378672092978</v>
      </c>
      <c r="H28" s="24">
        <f t="shared" si="3"/>
        <v>41978.778130842591</v>
      </c>
      <c r="I28" s="24">
        <f t="shared" si="4"/>
        <v>0</v>
      </c>
      <c r="J28" s="24">
        <f t="shared" si="5"/>
        <v>41978.778130842591</v>
      </c>
      <c r="K28" s="25">
        <f t="shared" si="0"/>
        <v>493.39407449465034</v>
      </c>
      <c r="L28" s="25">
        <f t="shared" si="6"/>
        <v>210.41083249596716</v>
      </c>
      <c r="M28" s="26">
        <f t="shared" si="1"/>
        <v>0</v>
      </c>
      <c r="N28" s="27">
        <f t="shared" si="2"/>
        <v>210.41083249596716</v>
      </c>
      <c r="O28" s="2"/>
      <c r="U28" s="20"/>
      <c r="W28" s="8"/>
    </row>
    <row r="29" spans="1:25" x14ac:dyDescent="0.3">
      <c r="A29" s="52" t="s">
        <v>24</v>
      </c>
      <c r="B29" s="59">
        <f>YEARFRAC(B7,INDEX(D2:D85,COUNT(J2:J85)-COUNTIF(J2:J85,0)+1))</f>
        <v>4.833333333333333</v>
      </c>
      <c r="D29" s="22">
        <f t="shared" si="7"/>
        <v>45992</v>
      </c>
      <c r="E29" s="23">
        <v>1</v>
      </c>
      <c r="F29" s="23">
        <v>4.25</v>
      </c>
      <c r="G29" s="58">
        <f t="shared" si="8"/>
        <v>79013.106079920952</v>
      </c>
      <c r="H29" s="24">
        <f t="shared" si="3"/>
        <v>22272.522296671894</v>
      </c>
      <c r="I29" s="24">
        <f t="shared" si="4"/>
        <v>0</v>
      </c>
      <c r="J29" s="24">
        <f t="shared" si="5"/>
        <v>22272.522296671894</v>
      </c>
      <c r="K29" s="25">
        <f t="shared" si="0"/>
        <v>396.03852633703684</v>
      </c>
      <c r="L29" s="25">
        <f t="shared" si="6"/>
        <v>111.6368833704703</v>
      </c>
      <c r="M29" s="26">
        <f t="shared" si="1"/>
        <v>0</v>
      </c>
      <c r="N29" s="27">
        <f t="shared" si="2"/>
        <v>111.6368833704703</v>
      </c>
      <c r="O29" s="2"/>
      <c r="P29" s="4"/>
      <c r="Q29" s="4"/>
      <c r="R29" s="4"/>
      <c r="S29" s="4"/>
      <c r="T29" s="4"/>
      <c r="U29" s="20"/>
      <c r="V29" s="9"/>
      <c r="W29" s="9"/>
      <c r="X29" s="4"/>
      <c r="Y29" s="4"/>
    </row>
    <row r="30" spans="1:25" ht="15" thickBot="1" x14ac:dyDescent="0.35">
      <c r="A30" s="53" t="s">
        <v>19</v>
      </c>
      <c r="B30" s="60">
        <f>YEARFRAC(B7,INDEX(D2:D85,COUNT(G2:G85)-COUNTIF(G2:G85,0)+1))</f>
        <v>5.333333333333333</v>
      </c>
      <c r="D30" s="22">
        <f t="shared" si="7"/>
        <v>46054</v>
      </c>
      <c r="E30" s="23">
        <v>1</v>
      </c>
      <c r="F30" s="23">
        <v>4.25</v>
      </c>
      <c r="G30" s="58">
        <f t="shared" si="8"/>
        <v>59492.477939591328</v>
      </c>
      <c r="H30" s="24">
        <f t="shared" si="3"/>
        <v>2467.4925133756988</v>
      </c>
      <c r="I30" s="24">
        <f t="shared" si="4"/>
        <v>0</v>
      </c>
      <c r="J30" s="24">
        <f t="shared" si="5"/>
        <v>2467.4925133756988</v>
      </c>
      <c r="K30" s="25">
        <f t="shared" si="0"/>
        <v>298.19500156723871</v>
      </c>
      <c r="L30" s="25">
        <f t="shared" si="6"/>
        <v>12.367848161247233</v>
      </c>
      <c r="M30" s="26">
        <f t="shared" si="1"/>
        <v>0</v>
      </c>
      <c r="N30" s="27">
        <f t="shared" si="2"/>
        <v>12.367848161247233</v>
      </c>
      <c r="O30" s="2"/>
    </row>
    <row r="31" spans="1:25" x14ac:dyDescent="0.3">
      <c r="D31" s="22">
        <f t="shared" si="7"/>
        <v>46113</v>
      </c>
      <c r="E31" s="23">
        <v>1</v>
      </c>
      <c r="F31" s="23">
        <v>4.25</v>
      </c>
      <c r="G31" s="58">
        <f t="shared" si="8"/>
        <v>39874.006274491905</v>
      </c>
      <c r="H31" s="24">
        <f t="shared" si="3"/>
        <v>-17436.806305129718</v>
      </c>
      <c r="I31" s="24">
        <f t="shared" si="4"/>
        <v>0</v>
      </c>
      <c r="J31" s="24">
        <f t="shared" si="5"/>
        <v>0</v>
      </c>
      <c r="K31" s="25">
        <f t="shared" si="0"/>
        <v>199.86105429307449</v>
      </c>
      <c r="L31" s="25">
        <f t="shared" si="6"/>
        <v>0</v>
      </c>
      <c r="M31" s="26">
        <f t="shared" si="1"/>
        <v>0</v>
      </c>
      <c r="N31" s="27">
        <f t="shared" si="2"/>
        <v>0</v>
      </c>
      <c r="O31" s="2"/>
    </row>
    <row r="32" spans="1:25" x14ac:dyDescent="0.3">
      <c r="A32" s="21" t="s">
        <v>8</v>
      </c>
      <c r="B32" s="32">
        <f>VLOOKUP(B10,A17:B21,2)</f>
        <v>1.9</v>
      </c>
      <c r="D32" s="22">
        <f t="shared" si="7"/>
        <v>46174</v>
      </c>
      <c r="E32" s="23">
        <v>1</v>
      </c>
      <c r="F32" s="23">
        <v>4.25</v>
      </c>
      <c r="G32" s="58">
        <f t="shared" si="8"/>
        <v>20157.200662118317</v>
      </c>
      <c r="H32" s="24">
        <f t="shared" si="3"/>
        <v>0</v>
      </c>
      <c r="I32" s="24">
        <f t="shared" si="4"/>
        <v>0</v>
      </c>
      <c r="J32" s="24">
        <f t="shared" si="5"/>
        <v>0</v>
      </c>
      <c r="K32" s="25">
        <f t="shared" si="0"/>
        <v>101.03422636278253</v>
      </c>
      <c r="L32" s="25">
        <f t="shared" si="6"/>
        <v>0</v>
      </c>
      <c r="M32" s="26">
        <f t="shared" si="1"/>
        <v>0</v>
      </c>
      <c r="N32" s="27">
        <f t="shared" si="2"/>
        <v>0</v>
      </c>
      <c r="O32" s="2"/>
    </row>
    <row r="33" spans="1:15" x14ac:dyDescent="0.3">
      <c r="A33" s="21" t="s">
        <v>10</v>
      </c>
      <c r="B33" s="39">
        <f>-PMT(B32/100/12,B12*12,B9)</f>
        <v>1276.2360169562739</v>
      </c>
      <c r="D33" s="22">
        <f t="shared" si="7"/>
        <v>46235</v>
      </c>
      <c r="E33" s="23">
        <v>1</v>
      </c>
      <c r="F33" s="23">
        <v>4.25</v>
      </c>
      <c r="G33" s="58">
        <f t="shared" si="8"/>
        <v>341.56822181443567</v>
      </c>
      <c r="H33" s="24">
        <f t="shared" si="3"/>
        <v>0</v>
      </c>
      <c r="I33" s="24">
        <f t="shared" si="4"/>
        <v>0</v>
      </c>
      <c r="J33" s="24">
        <f t="shared" si="5"/>
        <v>0</v>
      </c>
      <c r="K33" s="25">
        <f t="shared" si="0"/>
        <v>1.712047303571673</v>
      </c>
      <c r="L33" s="25">
        <f t="shared" si="6"/>
        <v>0</v>
      </c>
      <c r="M33" s="26">
        <f t="shared" si="1"/>
        <v>0</v>
      </c>
      <c r="N33" s="27">
        <f t="shared" si="2"/>
        <v>0</v>
      </c>
      <c r="O33" s="2"/>
    </row>
    <row r="34" spans="1:15" x14ac:dyDescent="0.3">
      <c r="D34" s="22">
        <f t="shared" si="7"/>
        <v>46296</v>
      </c>
      <c r="E34" s="23">
        <v>1</v>
      </c>
      <c r="F34" s="23">
        <v>4.25</v>
      </c>
      <c r="G34" s="58">
        <f t="shared" si="8"/>
        <v>0</v>
      </c>
      <c r="H34" s="24">
        <f t="shared" si="3"/>
        <v>0</v>
      </c>
      <c r="I34" s="24">
        <f t="shared" si="4"/>
        <v>0</v>
      </c>
      <c r="J34" s="24">
        <f t="shared" si="5"/>
        <v>0</v>
      </c>
      <c r="K34" s="25">
        <f t="shared" ref="K34:K65" si="9">IF(G34&gt;0,G34*((1+IF($B$11&gt;0,$B$11,F34)/100/365)^(365*YEARFRAC(D34,D35))-1),0)</f>
        <v>0</v>
      </c>
      <c r="L34" s="25">
        <f t="shared" si="6"/>
        <v>0</v>
      </c>
      <c r="M34" s="26">
        <f t="shared" ref="M34:M65" si="10">IF(YEARFRAC($B$7,D34)&lt;$B$10,
       (I34+MIN(0,MAX(-$B$13,H34)))*((1+$B$32/100/365)^(365*YEARFRAC(D34,D35))-1),
       0)</f>
        <v>0</v>
      </c>
      <c r="N34" s="27">
        <f t="shared" ref="N34:N65" si="11">IF(IF(YEARFRAC($B$7,D34)&gt;=$B$10,J34,H34)*((1+IF($B$11&gt;0,$B$11,F34)/100/365)^(365*YEARFRAC(D34,D35))-1)&gt;0,
IF(YEARFRAC($B$7,D34)&gt;=$B$10,J34,H34)*((1+IF($B$11&gt;0,$B$11,F34)/100/365)^(365*YEARFRAC(D34,D35))-1),
0)</f>
        <v>0</v>
      </c>
      <c r="O34" s="2"/>
    </row>
    <row r="35" spans="1:15" x14ac:dyDescent="0.3">
      <c r="D35" s="22">
        <f t="shared" si="7"/>
        <v>46357</v>
      </c>
      <c r="E35" s="23">
        <v>1</v>
      </c>
      <c r="F35" s="23">
        <v>4.25</v>
      </c>
      <c r="G35" s="58">
        <f t="shared" si="8"/>
        <v>0</v>
      </c>
      <c r="H35" s="24">
        <f t="shared" ref="H35:H66" si="12">IF(J34&gt;0,
      IF(YEARFRAC($B$7,D34)&gt;=$B$10,J34,H34)+N34+($B$6-$B$2*((1+$B$4/100)^_xlfn.FLOOR.MATH(YEARFRAC($B$7,D34)))*E34+$B$3*((1+$B$5/100)^_xlfn.FLOOR.MATH(YEARFRAC($B$7,D34))))*YEARFRAC(D34,D35)+(YEARFRAC($B$7,D34)&lt;=$B$10)*$B$33*YEARFRAC(D34,D35),
      0)</f>
        <v>0</v>
      </c>
      <c r="I35" s="24">
        <f t="shared" ref="I35:I66" si="13">IF(YEARFRAC($B$7,D34)&lt;$B$10,I34+M34-$B$33*YEARFRAC(D34,D35)*12, 0)</f>
        <v>0</v>
      </c>
      <c r="J35" s="24">
        <f t="shared" si="5"/>
        <v>0</v>
      </c>
      <c r="K35" s="25">
        <f t="shared" si="9"/>
        <v>0</v>
      </c>
      <c r="L35" s="25">
        <f t="shared" si="6"/>
        <v>0</v>
      </c>
      <c r="M35" s="26">
        <f t="shared" si="10"/>
        <v>0</v>
      </c>
      <c r="N35" s="27">
        <f t="shared" si="11"/>
        <v>0</v>
      </c>
      <c r="O35" s="2"/>
    </row>
    <row r="36" spans="1:15" x14ac:dyDescent="0.3">
      <c r="D36" s="22">
        <f t="shared" si="7"/>
        <v>46419</v>
      </c>
      <c r="E36" s="23">
        <v>1</v>
      </c>
      <c r="F36" s="23">
        <v>4.25</v>
      </c>
      <c r="G36" s="58">
        <f t="shared" si="8"/>
        <v>0</v>
      </c>
      <c r="H36" s="24">
        <f t="shared" si="12"/>
        <v>0</v>
      </c>
      <c r="I36" s="24">
        <f t="shared" si="13"/>
        <v>0</v>
      </c>
      <c r="J36" s="24">
        <f t="shared" si="5"/>
        <v>0</v>
      </c>
      <c r="K36" s="25">
        <f t="shared" si="9"/>
        <v>0</v>
      </c>
      <c r="L36" s="25">
        <f t="shared" si="6"/>
        <v>0</v>
      </c>
      <c r="M36" s="26">
        <f t="shared" si="10"/>
        <v>0</v>
      </c>
      <c r="N36" s="27">
        <f t="shared" si="11"/>
        <v>0</v>
      </c>
      <c r="O36" s="2"/>
    </row>
    <row r="37" spans="1:15" x14ac:dyDescent="0.3">
      <c r="D37" s="22">
        <f t="shared" si="7"/>
        <v>46478</v>
      </c>
      <c r="E37" s="23">
        <v>1</v>
      </c>
      <c r="F37" s="23">
        <v>4.25</v>
      </c>
      <c r="G37" s="58">
        <f t="shared" si="8"/>
        <v>0</v>
      </c>
      <c r="H37" s="24">
        <f t="shared" si="12"/>
        <v>0</v>
      </c>
      <c r="I37" s="24">
        <f t="shared" si="13"/>
        <v>0</v>
      </c>
      <c r="J37" s="24">
        <f t="shared" si="5"/>
        <v>0</v>
      </c>
      <c r="K37" s="25">
        <f t="shared" si="9"/>
        <v>0</v>
      </c>
      <c r="L37" s="25">
        <f t="shared" si="6"/>
        <v>0</v>
      </c>
      <c r="M37" s="26">
        <f t="shared" si="10"/>
        <v>0</v>
      </c>
      <c r="N37" s="27">
        <f t="shared" si="11"/>
        <v>0</v>
      </c>
      <c r="O37" s="2"/>
    </row>
    <row r="38" spans="1:15" x14ac:dyDescent="0.3">
      <c r="D38" s="22">
        <f t="shared" si="7"/>
        <v>46539</v>
      </c>
      <c r="E38" s="23">
        <v>1</v>
      </c>
      <c r="F38" s="23">
        <v>4.25</v>
      </c>
      <c r="G38" s="58">
        <f t="shared" si="8"/>
        <v>0</v>
      </c>
      <c r="H38" s="24">
        <f t="shared" si="12"/>
        <v>0</v>
      </c>
      <c r="I38" s="24">
        <f t="shared" si="13"/>
        <v>0</v>
      </c>
      <c r="J38" s="24">
        <f t="shared" si="5"/>
        <v>0</v>
      </c>
      <c r="K38" s="25">
        <f t="shared" si="9"/>
        <v>0</v>
      </c>
      <c r="L38" s="25">
        <f t="shared" si="6"/>
        <v>0</v>
      </c>
      <c r="M38" s="26">
        <f t="shared" si="10"/>
        <v>0</v>
      </c>
      <c r="N38" s="27">
        <f t="shared" si="11"/>
        <v>0</v>
      </c>
      <c r="O38" s="2"/>
    </row>
    <row r="39" spans="1:15" x14ac:dyDescent="0.3">
      <c r="D39" s="22">
        <f t="shared" si="7"/>
        <v>46600</v>
      </c>
      <c r="E39" s="23">
        <v>1</v>
      </c>
      <c r="F39" s="23">
        <v>4.25</v>
      </c>
      <c r="G39" s="58">
        <f t="shared" si="8"/>
        <v>0</v>
      </c>
      <c r="H39" s="24">
        <f t="shared" si="12"/>
        <v>0</v>
      </c>
      <c r="I39" s="24">
        <f t="shared" si="13"/>
        <v>0</v>
      </c>
      <c r="J39" s="24">
        <f t="shared" si="5"/>
        <v>0</v>
      </c>
      <c r="K39" s="25">
        <f t="shared" si="9"/>
        <v>0</v>
      </c>
      <c r="L39" s="25">
        <f t="shared" si="6"/>
        <v>0</v>
      </c>
      <c r="M39" s="26">
        <f t="shared" si="10"/>
        <v>0</v>
      </c>
      <c r="N39" s="27">
        <f t="shared" si="11"/>
        <v>0</v>
      </c>
      <c r="O39" s="2"/>
    </row>
    <row r="40" spans="1:15" x14ac:dyDescent="0.3">
      <c r="D40" s="22">
        <f t="shared" si="7"/>
        <v>46661</v>
      </c>
      <c r="E40" s="23">
        <v>1</v>
      </c>
      <c r="F40" s="23">
        <v>4.25</v>
      </c>
      <c r="G40" s="58">
        <f t="shared" si="8"/>
        <v>0</v>
      </c>
      <c r="H40" s="24">
        <f t="shared" si="12"/>
        <v>0</v>
      </c>
      <c r="I40" s="24">
        <f t="shared" si="13"/>
        <v>0</v>
      </c>
      <c r="J40" s="24">
        <f t="shared" si="5"/>
        <v>0</v>
      </c>
      <c r="K40" s="25">
        <f t="shared" si="9"/>
        <v>0</v>
      </c>
      <c r="L40" s="25">
        <f t="shared" si="6"/>
        <v>0</v>
      </c>
      <c r="M40" s="26">
        <f t="shared" si="10"/>
        <v>0</v>
      </c>
      <c r="N40" s="27">
        <f t="shared" si="11"/>
        <v>0</v>
      </c>
      <c r="O40" s="2"/>
    </row>
    <row r="41" spans="1:15" x14ac:dyDescent="0.3">
      <c r="D41" s="22">
        <f t="shared" si="7"/>
        <v>46722</v>
      </c>
      <c r="E41" s="23">
        <v>1</v>
      </c>
      <c r="F41" s="23">
        <v>4.25</v>
      </c>
      <c r="G41" s="58">
        <f t="shared" si="8"/>
        <v>0</v>
      </c>
      <c r="H41" s="24">
        <f t="shared" si="12"/>
        <v>0</v>
      </c>
      <c r="I41" s="24">
        <f t="shared" si="13"/>
        <v>0</v>
      </c>
      <c r="J41" s="24">
        <f t="shared" ref="J41:J46" si="14">IF(H41+I41&gt;0, H41+I41,0)</f>
        <v>0</v>
      </c>
      <c r="K41" s="25">
        <f t="shared" si="9"/>
        <v>0</v>
      </c>
      <c r="L41" s="25">
        <f t="shared" ref="L41:L46" si="15">SUM(M41:N41)</f>
        <v>0</v>
      </c>
      <c r="M41" s="26">
        <f t="shared" si="10"/>
        <v>0</v>
      </c>
      <c r="N41" s="27">
        <f t="shared" si="11"/>
        <v>0</v>
      </c>
    </row>
    <row r="42" spans="1:15" x14ac:dyDescent="0.3">
      <c r="D42" s="22">
        <f t="shared" si="7"/>
        <v>46784</v>
      </c>
      <c r="E42" s="23">
        <v>1</v>
      </c>
      <c r="F42" s="23">
        <v>4.25</v>
      </c>
      <c r="G42" s="58">
        <f t="shared" si="8"/>
        <v>0</v>
      </c>
      <c r="H42" s="24">
        <f t="shared" si="12"/>
        <v>0</v>
      </c>
      <c r="I42" s="24">
        <f t="shared" si="13"/>
        <v>0</v>
      </c>
      <c r="J42" s="24">
        <f t="shared" si="14"/>
        <v>0</v>
      </c>
      <c r="K42" s="25">
        <f t="shared" si="9"/>
        <v>0</v>
      </c>
      <c r="L42" s="25">
        <f t="shared" si="15"/>
        <v>0</v>
      </c>
      <c r="M42" s="26">
        <f t="shared" si="10"/>
        <v>0</v>
      </c>
      <c r="N42" s="27">
        <f t="shared" si="11"/>
        <v>0</v>
      </c>
    </row>
    <row r="43" spans="1:15" x14ac:dyDescent="0.3">
      <c r="D43" s="22">
        <f t="shared" si="7"/>
        <v>46844</v>
      </c>
      <c r="E43" s="23">
        <v>1</v>
      </c>
      <c r="F43" s="23">
        <v>4.25</v>
      </c>
      <c r="G43" s="58">
        <f t="shared" si="8"/>
        <v>0</v>
      </c>
      <c r="H43" s="24">
        <f t="shared" si="12"/>
        <v>0</v>
      </c>
      <c r="I43" s="24">
        <f t="shared" si="13"/>
        <v>0</v>
      </c>
      <c r="J43" s="24">
        <f t="shared" si="14"/>
        <v>0</v>
      </c>
      <c r="K43" s="25">
        <f t="shared" si="9"/>
        <v>0</v>
      </c>
      <c r="L43" s="25">
        <f t="shared" si="15"/>
        <v>0</v>
      </c>
      <c r="M43" s="26">
        <f t="shared" si="10"/>
        <v>0</v>
      </c>
      <c r="N43" s="27">
        <f t="shared" si="11"/>
        <v>0</v>
      </c>
    </row>
    <row r="44" spans="1:15" x14ac:dyDescent="0.3">
      <c r="D44" s="22">
        <f t="shared" si="7"/>
        <v>46905</v>
      </c>
      <c r="E44" s="23">
        <v>1</v>
      </c>
      <c r="F44" s="23">
        <v>4.25</v>
      </c>
      <c r="G44" s="58">
        <f t="shared" si="8"/>
        <v>0</v>
      </c>
      <c r="H44" s="24">
        <f t="shared" si="12"/>
        <v>0</v>
      </c>
      <c r="I44" s="24">
        <f t="shared" si="13"/>
        <v>0</v>
      </c>
      <c r="J44" s="24">
        <f t="shared" si="14"/>
        <v>0</v>
      </c>
      <c r="K44" s="25">
        <f t="shared" si="9"/>
        <v>0</v>
      </c>
      <c r="L44" s="25">
        <f t="shared" si="15"/>
        <v>0</v>
      </c>
      <c r="M44" s="26">
        <f t="shared" si="10"/>
        <v>0</v>
      </c>
      <c r="N44" s="27">
        <f t="shared" si="11"/>
        <v>0</v>
      </c>
    </row>
    <row r="45" spans="1:15" x14ac:dyDescent="0.3">
      <c r="D45" s="22">
        <f t="shared" si="7"/>
        <v>46966</v>
      </c>
      <c r="E45" s="23">
        <v>1</v>
      </c>
      <c r="F45" s="23">
        <v>4.25</v>
      </c>
      <c r="G45" s="58">
        <f t="shared" si="8"/>
        <v>0</v>
      </c>
      <c r="H45" s="24">
        <f t="shared" si="12"/>
        <v>0</v>
      </c>
      <c r="I45" s="24">
        <f t="shared" si="13"/>
        <v>0</v>
      </c>
      <c r="J45" s="24">
        <f t="shared" si="14"/>
        <v>0</v>
      </c>
      <c r="K45" s="25">
        <f t="shared" si="9"/>
        <v>0</v>
      </c>
      <c r="L45" s="25">
        <f t="shared" si="15"/>
        <v>0</v>
      </c>
      <c r="M45" s="26">
        <f t="shared" si="10"/>
        <v>0</v>
      </c>
      <c r="N45" s="27">
        <f t="shared" si="11"/>
        <v>0</v>
      </c>
    </row>
    <row r="46" spans="1:15" x14ac:dyDescent="0.3">
      <c r="D46" s="22">
        <f t="shared" si="7"/>
        <v>47027</v>
      </c>
      <c r="E46" s="23">
        <v>1</v>
      </c>
      <c r="F46" s="23">
        <v>4.25</v>
      </c>
      <c r="G46" s="58">
        <f t="shared" si="8"/>
        <v>0</v>
      </c>
      <c r="H46" s="24">
        <f t="shared" si="12"/>
        <v>0</v>
      </c>
      <c r="I46" s="24">
        <f t="shared" si="13"/>
        <v>0</v>
      </c>
      <c r="J46" s="24">
        <f t="shared" si="14"/>
        <v>0</v>
      </c>
      <c r="K46" s="25">
        <f t="shared" si="9"/>
        <v>0</v>
      </c>
      <c r="L46" s="25">
        <f t="shared" si="15"/>
        <v>0</v>
      </c>
      <c r="M46" s="26">
        <f t="shared" si="10"/>
        <v>0</v>
      </c>
      <c r="N46" s="27">
        <f t="shared" si="11"/>
        <v>0</v>
      </c>
    </row>
    <row r="47" spans="1:15" x14ac:dyDescent="0.3">
      <c r="D47" s="22">
        <f t="shared" si="7"/>
        <v>47088</v>
      </c>
      <c r="E47" s="23">
        <v>1</v>
      </c>
      <c r="F47" s="23">
        <v>4.25</v>
      </c>
      <c r="G47" s="58">
        <f t="shared" si="8"/>
        <v>0</v>
      </c>
      <c r="H47" s="24">
        <f t="shared" si="12"/>
        <v>0</v>
      </c>
      <c r="I47" s="24">
        <f t="shared" si="13"/>
        <v>0</v>
      </c>
      <c r="J47" s="24">
        <f t="shared" ref="J47:J85" si="16">IF(H47+I47&gt;0, H47+I47,0)</f>
        <v>0</v>
      </c>
      <c r="K47" s="25">
        <f t="shared" si="9"/>
        <v>0</v>
      </c>
      <c r="L47" s="25">
        <f t="shared" ref="L47:L85" si="17">SUM(M47:N47)</f>
        <v>0</v>
      </c>
      <c r="M47" s="26">
        <f t="shared" si="10"/>
        <v>0</v>
      </c>
      <c r="N47" s="27">
        <f t="shared" si="11"/>
        <v>0</v>
      </c>
    </row>
    <row r="48" spans="1:15" x14ac:dyDescent="0.3">
      <c r="D48" s="22">
        <f t="shared" si="7"/>
        <v>47150</v>
      </c>
      <c r="E48" s="23">
        <v>1</v>
      </c>
      <c r="F48" s="23">
        <v>4.25</v>
      </c>
      <c r="G48" s="58">
        <f t="shared" si="8"/>
        <v>0</v>
      </c>
      <c r="H48" s="24">
        <f t="shared" si="12"/>
        <v>0</v>
      </c>
      <c r="I48" s="24">
        <f t="shared" si="13"/>
        <v>0</v>
      </c>
      <c r="J48" s="24">
        <f t="shared" si="16"/>
        <v>0</v>
      </c>
      <c r="K48" s="25">
        <f t="shared" si="9"/>
        <v>0</v>
      </c>
      <c r="L48" s="25">
        <f t="shared" si="17"/>
        <v>0</v>
      </c>
      <c r="M48" s="26">
        <f t="shared" si="10"/>
        <v>0</v>
      </c>
      <c r="N48" s="27">
        <f t="shared" si="11"/>
        <v>0</v>
      </c>
    </row>
    <row r="49" spans="4:14" x14ac:dyDescent="0.3">
      <c r="D49" s="22">
        <f t="shared" si="7"/>
        <v>47209</v>
      </c>
      <c r="E49" s="23">
        <v>1</v>
      </c>
      <c r="F49" s="23">
        <v>4.25</v>
      </c>
      <c r="G49" s="58">
        <f t="shared" si="8"/>
        <v>0</v>
      </c>
      <c r="H49" s="24">
        <f t="shared" si="12"/>
        <v>0</v>
      </c>
      <c r="I49" s="24">
        <f t="shared" si="13"/>
        <v>0</v>
      </c>
      <c r="J49" s="24">
        <f t="shared" si="16"/>
        <v>0</v>
      </c>
      <c r="K49" s="25">
        <f t="shared" si="9"/>
        <v>0</v>
      </c>
      <c r="L49" s="25">
        <f t="shared" si="17"/>
        <v>0</v>
      </c>
      <c r="M49" s="26">
        <f t="shared" si="10"/>
        <v>0</v>
      </c>
      <c r="N49" s="27">
        <f t="shared" si="11"/>
        <v>0</v>
      </c>
    </row>
    <row r="50" spans="4:14" x14ac:dyDescent="0.3">
      <c r="D50" s="22">
        <f t="shared" si="7"/>
        <v>47270</v>
      </c>
      <c r="E50" s="23">
        <v>1</v>
      </c>
      <c r="F50" s="23">
        <v>4.25</v>
      </c>
      <c r="G50" s="58">
        <f t="shared" si="8"/>
        <v>0</v>
      </c>
      <c r="H50" s="24">
        <f t="shared" si="12"/>
        <v>0</v>
      </c>
      <c r="I50" s="24">
        <f t="shared" si="13"/>
        <v>0</v>
      </c>
      <c r="J50" s="24">
        <f t="shared" si="16"/>
        <v>0</v>
      </c>
      <c r="K50" s="25">
        <f t="shared" si="9"/>
        <v>0</v>
      </c>
      <c r="L50" s="25">
        <f t="shared" si="17"/>
        <v>0</v>
      </c>
      <c r="M50" s="26">
        <f t="shared" si="10"/>
        <v>0</v>
      </c>
      <c r="N50" s="27">
        <f t="shared" si="11"/>
        <v>0</v>
      </c>
    </row>
    <row r="51" spans="4:14" x14ac:dyDescent="0.3">
      <c r="D51" s="22">
        <f t="shared" si="7"/>
        <v>47331</v>
      </c>
      <c r="E51" s="23">
        <v>1</v>
      </c>
      <c r="F51" s="23">
        <v>4.25</v>
      </c>
      <c r="G51" s="58">
        <f t="shared" si="8"/>
        <v>0</v>
      </c>
      <c r="H51" s="24">
        <f t="shared" si="12"/>
        <v>0</v>
      </c>
      <c r="I51" s="24">
        <f t="shared" si="13"/>
        <v>0</v>
      </c>
      <c r="J51" s="24">
        <f t="shared" si="16"/>
        <v>0</v>
      </c>
      <c r="K51" s="25">
        <f t="shared" si="9"/>
        <v>0</v>
      </c>
      <c r="L51" s="25">
        <f t="shared" si="17"/>
        <v>0</v>
      </c>
      <c r="M51" s="26">
        <f t="shared" si="10"/>
        <v>0</v>
      </c>
      <c r="N51" s="27">
        <f t="shared" si="11"/>
        <v>0</v>
      </c>
    </row>
    <row r="52" spans="4:14" x14ac:dyDescent="0.3">
      <c r="D52" s="22">
        <f t="shared" si="7"/>
        <v>47392</v>
      </c>
      <c r="E52" s="23">
        <v>1</v>
      </c>
      <c r="F52" s="23">
        <v>4.25</v>
      </c>
      <c r="G52" s="58">
        <f t="shared" si="8"/>
        <v>0</v>
      </c>
      <c r="H52" s="24">
        <f t="shared" si="12"/>
        <v>0</v>
      </c>
      <c r="I52" s="24">
        <f t="shared" si="13"/>
        <v>0</v>
      </c>
      <c r="J52" s="24">
        <f t="shared" si="16"/>
        <v>0</v>
      </c>
      <c r="K52" s="25">
        <f t="shared" si="9"/>
        <v>0</v>
      </c>
      <c r="L52" s="25">
        <f t="shared" si="17"/>
        <v>0</v>
      </c>
      <c r="M52" s="26">
        <f t="shared" si="10"/>
        <v>0</v>
      </c>
      <c r="N52" s="27">
        <f t="shared" si="11"/>
        <v>0</v>
      </c>
    </row>
    <row r="53" spans="4:14" x14ac:dyDescent="0.3">
      <c r="D53" s="22">
        <f t="shared" si="7"/>
        <v>47453</v>
      </c>
      <c r="E53" s="23">
        <v>1</v>
      </c>
      <c r="F53" s="23">
        <v>4.25</v>
      </c>
      <c r="G53" s="58">
        <f t="shared" si="8"/>
        <v>0</v>
      </c>
      <c r="H53" s="24">
        <f t="shared" si="12"/>
        <v>0</v>
      </c>
      <c r="I53" s="24">
        <f t="shared" si="13"/>
        <v>0</v>
      </c>
      <c r="J53" s="24">
        <f t="shared" si="16"/>
        <v>0</v>
      </c>
      <c r="K53" s="25">
        <f t="shared" si="9"/>
        <v>0</v>
      </c>
      <c r="L53" s="25">
        <f t="shared" si="17"/>
        <v>0</v>
      </c>
      <c r="M53" s="26">
        <f t="shared" si="10"/>
        <v>0</v>
      </c>
      <c r="N53" s="27">
        <f t="shared" si="11"/>
        <v>0</v>
      </c>
    </row>
    <row r="54" spans="4:14" x14ac:dyDescent="0.3">
      <c r="D54" s="22">
        <f t="shared" si="7"/>
        <v>47515</v>
      </c>
      <c r="E54" s="23">
        <v>1</v>
      </c>
      <c r="F54" s="23">
        <v>4.25</v>
      </c>
      <c r="G54" s="58">
        <f t="shared" si="8"/>
        <v>0</v>
      </c>
      <c r="H54" s="24">
        <f t="shared" si="12"/>
        <v>0</v>
      </c>
      <c r="I54" s="24">
        <f t="shared" si="13"/>
        <v>0</v>
      </c>
      <c r="J54" s="24">
        <f t="shared" si="16"/>
        <v>0</v>
      </c>
      <c r="K54" s="25">
        <f t="shared" si="9"/>
        <v>0</v>
      </c>
      <c r="L54" s="25">
        <f t="shared" si="17"/>
        <v>0</v>
      </c>
      <c r="M54" s="26">
        <f t="shared" si="10"/>
        <v>0</v>
      </c>
      <c r="N54" s="27">
        <f t="shared" si="11"/>
        <v>0</v>
      </c>
    </row>
    <row r="55" spans="4:14" x14ac:dyDescent="0.3">
      <c r="D55" s="22">
        <f t="shared" si="7"/>
        <v>47574</v>
      </c>
      <c r="E55" s="23">
        <v>1</v>
      </c>
      <c r="F55" s="23">
        <v>4.25</v>
      </c>
      <c r="G55" s="58">
        <f t="shared" si="8"/>
        <v>0</v>
      </c>
      <c r="H55" s="24">
        <f t="shared" si="12"/>
        <v>0</v>
      </c>
      <c r="I55" s="24">
        <f t="shared" si="13"/>
        <v>0</v>
      </c>
      <c r="J55" s="24">
        <f t="shared" si="16"/>
        <v>0</v>
      </c>
      <c r="K55" s="25">
        <f t="shared" si="9"/>
        <v>0</v>
      </c>
      <c r="L55" s="25">
        <f t="shared" si="17"/>
        <v>0</v>
      </c>
      <c r="M55" s="26">
        <f t="shared" si="10"/>
        <v>0</v>
      </c>
      <c r="N55" s="27">
        <f t="shared" si="11"/>
        <v>0</v>
      </c>
    </row>
    <row r="56" spans="4:14" x14ac:dyDescent="0.3">
      <c r="D56" s="22">
        <f t="shared" si="7"/>
        <v>47635</v>
      </c>
      <c r="E56" s="23">
        <v>1</v>
      </c>
      <c r="F56" s="23">
        <v>4.25</v>
      </c>
      <c r="G56" s="58">
        <f t="shared" si="8"/>
        <v>0</v>
      </c>
      <c r="H56" s="24">
        <f t="shared" si="12"/>
        <v>0</v>
      </c>
      <c r="I56" s="24">
        <f t="shared" si="13"/>
        <v>0</v>
      </c>
      <c r="J56" s="24">
        <f t="shared" si="16"/>
        <v>0</v>
      </c>
      <c r="K56" s="25">
        <f t="shared" si="9"/>
        <v>0</v>
      </c>
      <c r="L56" s="25">
        <f t="shared" si="17"/>
        <v>0</v>
      </c>
      <c r="M56" s="26">
        <f t="shared" si="10"/>
        <v>0</v>
      </c>
      <c r="N56" s="27">
        <f t="shared" si="11"/>
        <v>0</v>
      </c>
    </row>
    <row r="57" spans="4:14" x14ac:dyDescent="0.3">
      <c r="D57" s="22">
        <f t="shared" si="7"/>
        <v>47696</v>
      </c>
      <c r="E57" s="23">
        <v>1</v>
      </c>
      <c r="F57" s="23">
        <v>4.25</v>
      </c>
      <c r="G57" s="58">
        <f t="shared" si="8"/>
        <v>0</v>
      </c>
      <c r="H57" s="24">
        <f t="shared" si="12"/>
        <v>0</v>
      </c>
      <c r="I57" s="24">
        <f t="shared" si="13"/>
        <v>0</v>
      </c>
      <c r="J57" s="24">
        <f t="shared" si="16"/>
        <v>0</v>
      </c>
      <c r="K57" s="25">
        <f t="shared" si="9"/>
        <v>0</v>
      </c>
      <c r="L57" s="25">
        <f t="shared" si="17"/>
        <v>0</v>
      </c>
      <c r="M57" s="26">
        <f t="shared" si="10"/>
        <v>0</v>
      </c>
      <c r="N57" s="27">
        <f t="shared" si="11"/>
        <v>0</v>
      </c>
    </row>
    <row r="58" spans="4:14" x14ac:dyDescent="0.3">
      <c r="D58" s="22">
        <f t="shared" si="7"/>
        <v>47757</v>
      </c>
      <c r="E58" s="23">
        <v>1</v>
      </c>
      <c r="F58" s="23">
        <v>4.25</v>
      </c>
      <c r="G58" s="58">
        <f t="shared" si="8"/>
        <v>0</v>
      </c>
      <c r="H58" s="24">
        <f t="shared" si="12"/>
        <v>0</v>
      </c>
      <c r="I58" s="24">
        <f t="shared" si="13"/>
        <v>0</v>
      </c>
      <c r="J58" s="24">
        <f t="shared" si="16"/>
        <v>0</v>
      </c>
      <c r="K58" s="25">
        <f t="shared" si="9"/>
        <v>0</v>
      </c>
      <c r="L58" s="25">
        <f t="shared" si="17"/>
        <v>0</v>
      </c>
      <c r="M58" s="26">
        <f t="shared" si="10"/>
        <v>0</v>
      </c>
      <c r="N58" s="27">
        <f t="shared" si="11"/>
        <v>0</v>
      </c>
    </row>
    <row r="59" spans="4:14" x14ac:dyDescent="0.3">
      <c r="D59" s="22">
        <f t="shared" si="7"/>
        <v>47818</v>
      </c>
      <c r="E59" s="23">
        <v>1</v>
      </c>
      <c r="F59" s="23">
        <v>4.25</v>
      </c>
      <c r="G59" s="58">
        <f t="shared" si="8"/>
        <v>0</v>
      </c>
      <c r="H59" s="24">
        <f t="shared" si="12"/>
        <v>0</v>
      </c>
      <c r="I59" s="24">
        <f t="shared" si="13"/>
        <v>0</v>
      </c>
      <c r="J59" s="24">
        <f t="shared" si="16"/>
        <v>0</v>
      </c>
      <c r="K59" s="25">
        <f t="shared" si="9"/>
        <v>0</v>
      </c>
      <c r="L59" s="25">
        <f t="shared" si="17"/>
        <v>0</v>
      </c>
      <c r="M59" s="26">
        <f t="shared" si="10"/>
        <v>0</v>
      </c>
      <c r="N59" s="27">
        <f t="shared" si="11"/>
        <v>0</v>
      </c>
    </row>
    <row r="60" spans="4:14" x14ac:dyDescent="0.3">
      <c r="D60" s="22">
        <f t="shared" si="7"/>
        <v>47880</v>
      </c>
      <c r="E60" s="23">
        <v>1</v>
      </c>
      <c r="F60" s="23">
        <v>4.25</v>
      </c>
      <c r="G60" s="58">
        <f t="shared" si="8"/>
        <v>0</v>
      </c>
      <c r="H60" s="24">
        <f t="shared" si="12"/>
        <v>0</v>
      </c>
      <c r="I60" s="24">
        <f t="shared" si="13"/>
        <v>0</v>
      </c>
      <c r="J60" s="24">
        <f t="shared" si="16"/>
        <v>0</v>
      </c>
      <c r="K60" s="25">
        <f t="shared" si="9"/>
        <v>0</v>
      </c>
      <c r="L60" s="25">
        <f t="shared" si="17"/>
        <v>0</v>
      </c>
      <c r="M60" s="26">
        <f t="shared" si="10"/>
        <v>0</v>
      </c>
      <c r="N60" s="27">
        <f t="shared" si="11"/>
        <v>0</v>
      </c>
    </row>
    <row r="61" spans="4:14" x14ac:dyDescent="0.3">
      <c r="D61" s="22">
        <f t="shared" si="7"/>
        <v>47939</v>
      </c>
      <c r="E61" s="23">
        <v>1</v>
      </c>
      <c r="F61" s="23">
        <v>4.25</v>
      </c>
      <c r="G61" s="58">
        <f t="shared" si="8"/>
        <v>0</v>
      </c>
      <c r="H61" s="24">
        <f t="shared" si="12"/>
        <v>0</v>
      </c>
      <c r="I61" s="24">
        <f t="shared" si="13"/>
        <v>0</v>
      </c>
      <c r="J61" s="24">
        <f t="shared" si="16"/>
        <v>0</v>
      </c>
      <c r="K61" s="25">
        <f t="shared" si="9"/>
        <v>0</v>
      </c>
      <c r="L61" s="25">
        <f t="shared" si="17"/>
        <v>0</v>
      </c>
      <c r="M61" s="26">
        <f t="shared" si="10"/>
        <v>0</v>
      </c>
      <c r="N61" s="27">
        <f t="shared" si="11"/>
        <v>0</v>
      </c>
    </row>
    <row r="62" spans="4:14" x14ac:dyDescent="0.3">
      <c r="D62" s="22">
        <f t="shared" si="7"/>
        <v>48000</v>
      </c>
      <c r="E62" s="23">
        <v>1</v>
      </c>
      <c r="F62" s="23">
        <v>4.25</v>
      </c>
      <c r="G62" s="58">
        <f t="shared" si="8"/>
        <v>0</v>
      </c>
      <c r="H62" s="24">
        <f t="shared" si="12"/>
        <v>0</v>
      </c>
      <c r="I62" s="24">
        <f t="shared" si="13"/>
        <v>0</v>
      </c>
      <c r="J62" s="24">
        <f t="shared" si="16"/>
        <v>0</v>
      </c>
      <c r="K62" s="25">
        <f t="shared" si="9"/>
        <v>0</v>
      </c>
      <c r="L62" s="25">
        <f t="shared" si="17"/>
        <v>0</v>
      </c>
      <c r="M62" s="26">
        <f t="shared" si="10"/>
        <v>0</v>
      </c>
      <c r="N62" s="27">
        <f t="shared" si="11"/>
        <v>0</v>
      </c>
    </row>
    <row r="63" spans="4:14" x14ac:dyDescent="0.3">
      <c r="D63" s="22">
        <f t="shared" si="7"/>
        <v>48061</v>
      </c>
      <c r="E63" s="23">
        <v>1</v>
      </c>
      <c r="F63" s="23">
        <v>4.25</v>
      </c>
      <c r="G63" s="58">
        <f t="shared" si="8"/>
        <v>0</v>
      </c>
      <c r="H63" s="24">
        <f t="shared" si="12"/>
        <v>0</v>
      </c>
      <c r="I63" s="24">
        <f t="shared" si="13"/>
        <v>0</v>
      </c>
      <c r="J63" s="24">
        <f t="shared" si="16"/>
        <v>0</v>
      </c>
      <c r="K63" s="25">
        <f t="shared" si="9"/>
        <v>0</v>
      </c>
      <c r="L63" s="25">
        <f t="shared" si="17"/>
        <v>0</v>
      </c>
      <c r="M63" s="26">
        <f t="shared" si="10"/>
        <v>0</v>
      </c>
      <c r="N63" s="27">
        <f t="shared" si="11"/>
        <v>0</v>
      </c>
    </row>
    <row r="64" spans="4:14" x14ac:dyDescent="0.3">
      <c r="D64" s="22">
        <f t="shared" si="7"/>
        <v>48122</v>
      </c>
      <c r="E64" s="23">
        <v>1</v>
      </c>
      <c r="F64" s="23">
        <v>4.25</v>
      </c>
      <c r="G64" s="58">
        <f t="shared" si="8"/>
        <v>0</v>
      </c>
      <c r="H64" s="24">
        <f t="shared" si="12"/>
        <v>0</v>
      </c>
      <c r="I64" s="24">
        <f t="shared" si="13"/>
        <v>0</v>
      </c>
      <c r="J64" s="24">
        <f t="shared" si="16"/>
        <v>0</v>
      </c>
      <c r="K64" s="25">
        <f t="shared" si="9"/>
        <v>0</v>
      </c>
      <c r="L64" s="25">
        <f t="shared" si="17"/>
        <v>0</v>
      </c>
      <c r="M64" s="26">
        <f t="shared" si="10"/>
        <v>0</v>
      </c>
      <c r="N64" s="27">
        <f t="shared" si="11"/>
        <v>0</v>
      </c>
    </row>
    <row r="65" spans="4:14" x14ac:dyDescent="0.3">
      <c r="D65" s="22">
        <f t="shared" si="7"/>
        <v>48183</v>
      </c>
      <c r="E65" s="23">
        <v>1</v>
      </c>
      <c r="F65" s="23">
        <v>4.25</v>
      </c>
      <c r="G65" s="58">
        <f t="shared" si="8"/>
        <v>0</v>
      </c>
      <c r="H65" s="24">
        <f t="shared" si="12"/>
        <v>0</v>
      </c>
      <c r="I65" s="24">
        <f t="shared" si="13"/>
        <v>0</v>
      </c>
      <c r="J65" s="24">
        <f t="shared" si="16"/>
        <v>0</v>
      </c>
      <c r="K65" s="25">
        <f t="shared" si="9"/>
        <v>0</v>
      </c>
      <c r="L65" s="25">
        <f t="shared" si="17"/>
        <v>0</v>
      </c>
      <c r="M65" s="26">
        <f t="shared" si="10"/>
        <v>0</v>
      </c>
      <c r="N65" s="27">
        <f t="shared" si="11"/>
        <v>0</v>
      </c>
    </row>
    <row r="66" spans="4:14" x14ac:dyDescent="0.3">
      <c r="D66" s="22">
        <f t="shared" si="7"/>
        <v>48245</v>
      </c>
      <c r="E66" s="23">
        <v>1</v>
      </c>
      <c r="F66" s="23">
        <v>4.25</v>
      </c>
      <c r="G66" s="58">
        <f t="shared" si="8"/>
        <v>0</v>
      </c>
      <c r="H66" s="24">
        <f t="shared" si="12"/>
        <v>0</v>
      </c>
      <c r="I66" s="24">
        <f t="shared" si="13"/>
        <v>0</v>
      </c>
      <c r="J66" s="24">
        <f t="shared" si="16"/>
        <v>0</v>
      </c>
      <c r="K66" s="25">
        <f t="shared" ref="K66:K85" si="18">IF(G66&gt;0,G66*((1+IF($B$11&gt;0,$B$11,F66)/100/365)^(365*YEARFRAC(D66,D67))-1),0)</f>
        <v>0</v>
      </c>
      <c r="L66" s="25">
        <f t="shared" si="17"/>
        <v>0</v>
      </c>
      <c r="M66" s="26">
        <f t="shared" ref="M66:M85" si="19">IF(YEARFRAC($B$7,D66)&lt;$B$10,
       (I66+MIN(0,MAX(-$B$13,H66)))*((1+$B$32/100/365)^(365*YEARFRAC(D66,D67))-1),
       0)</f>
        <v>0</v>
      </c>
      <c r="N66" s="27">
        <f t="shared" ref="N66:N85" si="20">IF(IF(YEARFRAC($B$7,D66)&gt;=$B$10,J66,H66)*((1+IF($B$11&gt;0,$B$11,F66)/100/365)^(365*YEARFRAC(D66,D67))-1)&gt;0,
IF(YEARFRAC($B$7,D66)&gt;=$B$10,J66,H66)*((1+IF($B$11&gt;0,$B$11,F66)/100/365)^(365*YEARFRAC(D66,D67))-1),
0)</f>
        <v>0</v>
      </c>
    </row>
    <row r="67" spans="4:14" x14ac:dyDescent="0.3">
      <c r="D67" s="22">
        <f t="shared" si="7"/>
        <v>48305</v>
      </c>
      <c r="E67" s="23">
        <v>1</v>
      </c>
      <c r="F67" s="23">
        <v>4.25</v>
      </c>
      <c r="G67" s="58">
        <f t="shared" si="8"/>
        <v>0</v>
      </c>
      <c r="H67" s="24">
        <f t="shared" ref="H67:H85" si="21">IF(J66&gt;0,
      IF(YEARFRAC($B$7,D66)&gt;=$B$10,J66,H66)+N66+($B$6-$B$2*((1+$B$4/100)^_xlfn.FLOOR.MATH(YEARFRAC($B$7,D66)))*E66+$B$3*((1+$B$5/100)^_xlfn.FLOOR.MATH(YEARFRAC($B$7,D66))))*YEARFRAC(D66,D67)+(YEARFRAC($B$7,D66)&lt;=$B$10)*$B$33*YEARFRAC(D66,D67),
      0)</f>
        <v>0</v>
      </c>
      <c r="I67" s="24">
        <f t="shared" ref="I67:I85" si="22">IF(YEARFRAC($B$7,D66)&lt;$B$10,I66+M66-$B$33*YEARFRAC(D66,D67)*12, 0)</f>
        <v>0</v>
      </c>
      <c r="J67" s="24">
        <f t="shared" si="16"/>
        <v>0</v>
      </c>
      <c r="K67" s="25">
        <f t="shared" si="18"/>
        <v>0</v>
      </c>
      <c r="L67" s="25">
        <f t="shared" si="17"/>
        <v>0</v>
      </c>
      <c r="M67" s="26">
        <f t="shared" si="19"/>
        <v>0</v>
      </c>
      <c r="N67" s="27">
        <f t="shared" si="20"/>
        <v>0</v>
      </c>
    </row>
    <row r="68" spans="4:14" x14ac:dyDescent="0.3">
      <c r="D68" s="22">
        <f t="shared" ref="D68:D85" si="23">EDATE(D67,$B$14)</f>
        <v>48366</v>
      </c>
      <c r="E68" s="23">
        <v>1</v>
      </c>
      <c r="F68" s="23">
        <v>4.25</v>
      </c>
      <c r="G68" s="58">
        <f t="shared" ref="G68:G85" si="24">IF(G67*((1+IF($B$11&gt;0,$B$11,F67)/100/365)^(365*YEARFRAC(D67,D68)))+($B$6-$B$2*((1+$B$4/100)^_xlfn.FLOOR.MATH(YEARFRAC($B$7,D67)))*E67+$B$3*((1+$B$5/100)^_xlfn.FLOOR.MATH(YEARFRAC($B$7,D67))))*YEARFRAC(D67,D68)&gt;0,
       G67*((1+IF($B$11&gt;0,$B$11,F67)/100/365)^(365*YEARFRAC(D67,D68)))+($B$6-$B$2*((1+$B$4/100)^_xlfn.FLOOR.MATH(YEARFRAC($B$7,D67)))*E67+$B$3*((1+$B$5/100)^_xlfn.FLOOR.MATH(YEARFRAC($B$7,D67))))*YEARFRAC(D67,D68),
        0)</f>
        <v>0</v>
      </c>
      <c r="H68" s="24">
        <f t="shared" si="21"/>
        <v>0</v>
      </c>
      <c r="I68" s="24">
        <f t="shared" si="22"/>
        <v>0</v>
      </c>
      <c r="J68" s="24">
        <f t="shared" si="16"/>
        <v>0</v>
      </c>
      <c r="K68" s="25">
        <f t="shared" si="18"/>
        <v>0</v>
      </c>
      <c r="L68" s="25">
        <f t="shared" si="17"/>
        <v>0</v>
      </c>
      <c r="M68" s="26">
        <f t="shared" si="19"/>
        <v>0</v>
      </c>
      <c r="N68" s="27">
        <f t="shared" si="20"/>
        <v>0</v>
      </c>
    </row>
    <row r="69" spans="4:14" x14ac:dyDescent="0.3">
      <c r="D69" s="22">
        <f t="shared" si="23"/>
        <v>48427</v>
      </c>
      <c r="E69" s="23">
        <v>1</v>
      </c>
      <c r="F69" s="23">
        <v>4.25</v>
      </c>
      <c r="G69" s="58">
        <f t="shared" si="24"/>
        <v>0</v>
      </c>
      <c r="H69" s="24">
        <f t="shared" si="21"/>
        <v>0</v>
      </c>
      <c r="I69" s="24">
        <f t="shared" si="22"/>
        <v>0</v>
      </c>
      <c r="J69" s="24">
        <f t="shared" si="16"/>
        <v>0</v>
      </c>
      <c r="K69" s="25">
        <f t="shared" si="18"/>
        <v>0</v>
      </c>
      <c r="L69" s="25">
        <f t="shared" si="17"/>
        <v>0</v>
      </c>
      <c r="M69" s="26">
        <f t="shared" si="19"/>
        <v>0</v>
      </c>
      <c r="N69" s="27">
        <f t="shared" si="20"/>
        <v>0</v>
      </c>
    </row>
    <row r="70" spans="4:14" x14ac:dyDescent="0.3">
      <c r="D70" s="22">
        <f t="shared" si="23"/>
        <v>48488</v>
      </c>
      <c r="E70" s="23">
        <v>1</v>
      </c>
      <c r="F70" s="23">
        <v>4.25</v>
      </c>
      <c r="G70" s="58">
        <f t="shared" si="24"/>
        <v>0</v>
      </c>
      <c r="H70" s="24">
        <f t="shared" si="21"/>
        <v>0</v>
      </c>
      <c r="I70" s="24">
        <f t="shared" si="22"/>
        <v>0</v>
      </c>
      <c r="J70" s="24">
        <f t="shared" si="16"/>
        <v>0</v>
      </c>
      <c r="K70" s="25">
        <f t="shared" si="18"/>
        <v>0</v>
      </c>
      <c r="L70" s="25">
        <f t="shared" si="17"/>
        <v>0</v>
      </c>
      <c r="M70" s="26">
        <f t="shared" si="19"/>
        <v>0</v>
      </c>
      <c r="N70" s="27">
        <f t="shared" si="20"/>
        <v>0</v>
      </c>
    </row>
    <row r="71" spans="4:14" x14ac:dyDescent="0.3">
      <c r="D71" s="22">
        <f t="shared" si="23"/>
        <v>48549</v>
      </c>
      <c r="E71" s="23">
        <v>1</v>
      </c>
      <c r="F71" s="23">
        <v>4.25</v>
      </c>
      <c r="G71" s="58">
        <f t="shared" si="24"/>
        <v>0</v>
      </c>
      <c r="H71" s="24">
        <f t="shared" si="21"/>
        <v>0</v>
      </c>
      <c r="I71" s="24">
        <f t="shared" si="22"/>
        <v>0</v>
      </c>
      <c r="J71" s="24">
        <f t="shared" si="16"/>
        <v>0</v>
      </c>
      <c r="K71" s="25">
        <f t="shared" si="18"/>
        <v>0</v>
      </c>
      <c r="L71" s="25">
        <f t="shared" si="17"/>
        <v>0</v>
      </c>
      <c r="M71" s="26">
        <f t="shared" si="19"/>
        <v>0</v>
      </c>
      <c r="N71" s="27">
        <f t="shared" si="20"/>
        <v>0</v>
      </c>
    </row>
    <row r="72" spans="4:14" x14ac:dyDescent="0.3">
      <c r="D72" s="22">
        <f t="shared" si="23"/>
        <v>48611</v>
      </c>
      <c r="E72" s="23">
        <v>1</v>
      </c>
      <c r="F72" s="23">
        <v>4.25</v>
      </c>
      <c r="G72" s="58">
        <f t="shared" si="24"/>
        <v>0</v>
      </c>
      <c r="H72" s="24">
        <f t="shared" si="21"/>
        <v>0</v>
      </c>
      <c r="I72" s="24">
        <f t="shared" si="22"/>
        <v>0</v>
      </c>
      <c r="J72" s="24">
        <f t="shared" si="16"/>
        <v>0</v>
      </c>
      <c r="K72" s="25">
        <f t="shared" si="18"/>
        <v>0</v>
      </c>
      <c r="L72" s="25">
        <f t="shared" si="17"/>
        <v>0</v>
      </c>
      <c r="M72" s="26">
        <f t="shared" si="19"/>
        <v>0</v>
      </c>
      <c r="N72" s="27">
        <f t="shared" si="20"/>
        <v>0</v>
      </c>
    </row>
    <row r="73" spans="4:14" x14ac:dyDescent="0.3">
      <c r="D73" s="22">
        <f t="shared" si="23"/>
        <v>48670</v>
      </c>
      <c r="E73" s="23">
        <v>1</v>
      </c>
      <c r="F73" s="23">
        <v>4.25</v>
      </c>
      <c r="G73" s="58">
        <f t="shared" si="24"/>
        <v>0</v>
      </c>
      <c r="H73" s="24">
        <f t="shared" si="21"/>
        <v>0</v>
      </c>
      <c r="I73" s="24">
        <f t="shared" si="22"/>
        <v>0</v>
      </c>
      <c r="J73" s="24">
        <f t="shared" si="16"/>
        <v>0</v>
      </c>
      <c r="K73" s="25">
        <f t="shared" si="18"/>
        <v>0</v>
      </c>
      <c r="L73" s="25">
        <f t="shared" si="17"/>
        <v>0</v>
      </c>
      <c r="M73" s="26">
        <f t="shared" si="19"/>
        <v>0</v>
      </c>
      <c r="N73" s="27">
        <f t="shared" si="20"/>
        <v>0</v>
      </c>
    </row>
    <row r="74" spans="4:14" x14ac:dyDescent="0.3">
      <c r="D74" s="22">
        <f t="shared" si="23"/>
        <v>48731</v>
      </c>
      <c r="E74" s="23">
        <v>1</v>
      </c>
      <c r="F74" s="23">
        <v>4.25</v>
      </c>
      <c r="G74" s="58">
        <f t="shared" si="24"/>
        <v>0</v>
      </c>
      <c r="H74" s="24">
        <f t="shared" si="21"/>
        <v>0</v>
      </c>
      <c r="I74" s="24">
        <f t="shared" si="22"/>
        <v>0</v>
      </c>
      <c r="J74" s="24">
        <f t="shared" si="16"/>
        <v>0</v>
      </c>
      <c r="K74" s="25">
        <f t="shared" si="18"/>
        <v>0</v>
      </c>
      <c r="L74" s="25">
        <f t="shared" si="17"/>
        <v>0</v>
      </c>
      <c r="M74" s="26">
        <f t="shared" si="19"/>
        <v>0</v>
      </c>
      <c r="N74" s="27">
        <f t="shared" si="20"/>
        <v>0</v>
      </c>
    </row>
    <row r="75" spans="4:14" x14ac:dyDescent="0.3">
      <c r="D75" s="22">
        <f t="shared" si="23"/>
        <v>48792</v>
      </c>
      <c r="E75" s="23">
        <v>1</v>
      </c>
      <c r="F75" s="23">
        <v>4.25</v>
      </c>
      <c r="G75" s="58">
        <f t="shared" si="24"/>
        <v>0</v>
      </c>
      <c r="H75" s="24">
        <f t="shared" si="21"/>
        <v>0</v>
      </c>
      <c r="I75" s="24">
        <f t="shared" si="22"/>
        <v>0</v>
      </c>
      <c r="J75" s="24">
        <f t="shared" si="16"/>
        <v>0</v>
      </c>
      <c r="K75" s="25">
        <f t="shared" si="18"/>
        <v>0</v>
      </c>
      <c r="L75" s="25">
        <f t="shared" si="17"/>
        <v>0</v>
      </c>
      <c r="M75" s="26">
        <f t="shared" si="19"/>
        <v>0</v>
      </c>
      <c r="N75" s="27">
        <f t="shared" si="20"/>
        <v>0</v>
      </c>
    </row>
    <row r="76" spans="4:14" x14ac:dyDescent="0.3">
      <c r="D76" s="22">
        <f t="shared" si="23"/>
        <v>48853</v>
      </c>
      <c r="E76" s="23">
        <v>1</v>
      </c>
      <c r="F76" s="23">
        <v>4.25</v>
      </c>
      <c r="G76" s="58">
        <f t="shared" si="24"/>
        <v>0</v>
      </c>
      <c r="H76" s="24">
        <f t="shared" si="21"/>
        <v>0</v>
      </c>
      <c r="I76" s="24">
        <f t="shared" si="22"/>
        <v>0</v>
      </c>
      <c r="J76" s="24">
        <f t="shared" si="16"/>
        <v>0</v>
      </c>
      <c r="K76" s="25">
        <f t="shared" si="18"/>
        <v>0</v>
      </c>
      <c r="L76" s="25">
        <f t="shared" si="17"/>
        <v>0</v>
      </c>
      <c r="M76" s="26">
        <f t="shared" si="19"/>
        <v>0</v>
      </c>
      <c r="N76" s="27">
        <f t="shared" si="20"/>
        <v>0</v>
      </c>
    </row>
    <row r="77" spans="4:14" x14ac:dyDescent="0.3">
      <c r="D77" s="22">
        <f t="shared" si="23"/>
        <v>48914</v>
      </c>
      <c r="E77" s="23">
        <v>1</v>
      </c>
      <c r="F77" s="23">
        <v>4.25</v>
      </c>
      <c r="G77" s="58">
        <f t="shared" si="24"/>
        <v>0</v>
      </c>
      <c r="H77" s="24">
        <f t="shared" si="21"/>
        <v>0</v>
      </c>
      <c r="I77" s="24">
        <f t="shared" si="22"/>
        <v>0</v>
      </c>
      <c r="J77" s="24">
        <f t="shared" si="16"/>
        <v>0</v>
      </c>
      <c r="K77" s="25">
        <f t="shared" si="18"/>
        <v>0</v>
      </c>
      <c r="L77" s="25">
        <f t="shared" si="17"/>
        <v>0</v>
      </c>
      <c r="M77" s="26">
        <f t="shared" si="19"/>
        <v>0</v>
      </c>
      <c r="N77" s="27">
        <f t="shared" si="20"/>
        <v>0</v>
      </c>
    </row>
    <row r="78" spans="4:14" x14ac:dyDescent="0.3">
      <c r="D78" s="22">
        <f t="shared" si="23"/>
        <v>48976</v>
      </c>
      <c r="E78" s="23">
        <v>1</v>
      </c>
      <c r="F78" s="23">
        <v>4.25</v>
      </c>
      <c r="G78" s="58">
        <f t="shared" si="24"/>
        <v>0</v>
      </c>
      <c r="H78" s="24">
        <f t="shared" si="21"/>
        <v>0</v>
      </c>
      <c r="I78" s="24">
        <f t="shared" si="22"/>
        <v>0</v>
      </c>
      <c r="J78" s="24">
        <f t="shared" si="16"/>
        <v>0</v>
      </c>
      <c r="K78" s="25">
        <f t="shared" si="18"/>
        <v>0</v>
      </c>
      <c r="L78" s="25">
        <f t="shared" si="17"/>
        <v>0</v>
      </c>
      <c r="M78" s="26">
        <f t="shared" si="19"/>
        <v>0</v>
      </c>
      <c r="N78" s="27">
        <f t="shared" si="20"/>
        <v>0</v>
      </c>
    </row>
    <row r="79" spans="4:14" x14ac:dyDescent="0.3">
      <c r="D79" s="22">
        <f t="shared" si="23"/>
        <v>49035</v>
      </c>
      <c r="E79" s="23">
        <v>1</v>
      </c>
      <c r="F79" s="23">
        <v>4.25</v>
      </c>
      <c r="G79" s="58">
        <f t="shared" si="24"/>
        <v>0</v>
      </c>
      <c r="H79" s="24">
        <f t="shared" si="21"/>
        <v>0</v>
      </c>
      <c r="I79" s="24">
        <f t="shared" si="22"/>
        <v>0</v>
      </c>
      <c r="J79" s="24">
        <f t="shared" si="16"/>
        <v>0</v>
      </c>
      <c r="K79" s="25">
        <f t="shared" si="18"/>
        <v>0</v>
      </c>
      <c r="L79" s="25">
        <f t="shared" si="17"/>
        <v>0</v>
      </c>
      <c r="M79" s="26">
        <f t="shared" si="19"/>
        <v>0</v>
      </c>
      <c r="N79" s="27">
        <f t="shared" si="20"/>
        <v>0</v>
      </c>
    </row>
    <row r="80" spans="4:14" x14ac:dyDescent="0.3">
      <c r="D80" s="22">
        <f t="shared" si="23"/>
        <v>49096</v>
      </c>
      <c r="E80" s="23">
        <v>1</v>
      </c>
      <c r="F80" s="23">
        <v>4.25</v>
      </c>
      <c r="G80" s="58">
        <f t="shared" si="24"/>
        <v>0</v>
      </c>
      <c r="H80" s="24">
        <f t="shared" si="21"/>
        <v>0</v>
      </c>
      <c r="I80" s="24">
        <f t="shared" si="22"/>
        <v>0</v>
      </c>
      <c r="J80" s="24">
        <f t="shared" si="16"/>
        <v>0</v>
      </c>
      <c r="K80" s="25">
        <f t="shared" si="18"/>
        <v>0</v>
      </c>
      <c r="L80" s="25">
        <f t="shared" si="17"/>
        <v>0</v>
      </c>
      <c r="M80" s="26">
        <f t="shared" si="19"/>
        <v>0</v>
      </c>
      <c r="N80" s="27">
        <f t="shared" si="20"/>
        <v>0</v>
      </c>
    </row>
    <row r="81" spans="4:14" x14ac:dyDescent="0.3">
      <c r="D81" s="22">
        <f t="shared" si="23"/>
        <v>49157</v>
      </c>
      <c r="E81" s="23">
        <v>1</v>
      </c>
      <c r="F81" s="23">
        <v>4.25</v>
      </c>
      <c r="G81" s="58">
        <f t="shared" si="24"/>
        <v>0</v>
      </c>
      <c r="H81" s="24">
        <f t="shared" si="21"/>
        <v>0</v>
      </c>
      <c r="I81" s="24">
        <f t="shared" si="22"/>
        <v>0</v>
      </c>
      <c r="J81" s="24">
        <f t="shared" si="16"/>
        <v>0</v>
      </c>
      <c r="K81" s="25">
        <f t="shared" si="18"/>
        <v>0</v>
      </c>
      <c r="L81" s="25">
        <f t="shared" si="17"/>
        <v>0</v>
      </c>
      <c r="M81" s="26">
        <f t="shared" si="19"/>
        <v>0</v>
      </c>
      <c r="N81" s="27">
        <f t="shared" si="20"/>
        <v>0</v>
      </c>
    </row>
    <row r="82" spans="4:14" x14ac:dyDescent="0.3">
      <c r="D82" s="22">
        <f t="shared" si="23"/>
        <v>49218</v>
      </c>
      <c r="E82" s="23">
        <v>1</v>
      </c>
      <c r="F82" s="23">
        <v>4.25</v>
      </c>
      <c r="G82" s="58">
        <f t="shared" si="24"/>
        <v>0</v>
      </c>
      <c r="H82" s="24">
        <f t="shared" si="21"/>
        <v>0</v>
      </c>
      <c r="I82" s="24">
        <f t="shared" si="22"/>
        <v>0</v>
      </c>
      <c r="J82" s="24">
        <f t="shared" si="16"/>
        <v>0</v>
      </c>
      <c r="K82" s="25">
        <f t="shared" si="18"/>
        <v>0</v>
      </c>
      <c r="L82" s="25">
        <f t="shared" si="17"/>
        <v>0</v>
      </c>
      <c r="M82" s="26">
        <f t="shared" si="19"/>
        <v>0</v>
      </c>
      <c r="N82" s="27">
        <f t="shared" si="20"/>
        <v>0</v>
      </c>
    </row>
    <row r="83" spans="4:14" x14ac:dyDescent="0.3">
      <c r="D83" s="22">
        <f t="shared" si="23"/>
        <v>49279</v>
      </c>
      <c r="E83" s="23">
        <v>1</v>
      </c>
      <c r="F83" s="23">
        <v>4.25</v>
      </c>
      <c r="G83" s="58">
        <f t="shared" si="24"/>
        <v>0</v>
      </c>
      <c r="H83" s="24">
        <f t="shared" si="21"/>
        <v>0</v>
      </c>
      <c r="I83" s="24">
        <f t="shared" si="22"/>
        <v>0</v>
      </c>
      <c r="J83" s="24">
        <f t="shared" si="16"/>
        <v>0</v>
      </c>
      <c r="K83" s="25">
        <f t="shared" si="18"/>
        <v>0</v>
      </c>
      <c r="L83" s="25">
        <f t="shared" si="17"/>
        <v>0</v>
      </c>
      <c r="M83" s="26">
        <f t="shared" si="19"/>
        <v>0</v>
      </c>
      <c r="N83" s="27">
        <f t="shared" si="20"/>
        <v>0</v>
      </c>
    </row>
    <row r="84" spans="4:14" x14ac:dyDescent="0.3">
      <c r="D84" s="22">
        <f t="shared" si="23"/>
        <v>49341</v>
      </c>
      <c r="E84" s="23">
        <v>1</v>
      </c>
      <c r="F84" s="23">
        <v>4.25</v>
      </c>
      <c r="G84" s="58">
        <f t="shared" si="24"/>
        <v>0</v>
      </c>
      <c r="H84" s="24">
        <f t="shared" si="21"/>
        <v>0</v>
      </c>
      <c r="I84" s="24">
        <f t="shared" si="22"/>
        <v>0</v>
      </c>
      <c r="J84" s="24">
        <f t="shared" si="16"/>
        <v>0</v>
      </c>
      <c r="K84" s="25">
        <f t="shared" si="18"/>
        <v>0</v>
      </c>
      <c r="L84" s="25">
        <f t="shared" si="17"/>
        <v>0</v>
      </c>
      <c r="M84" s="26">
        <f t="shared" si="19"/>
        <v>0</v>
      </c>
      <c r="N84" s="27">
        <f t="shared" si="20"/>
        <v>0</v>
      </c>
    </row>
    <row r="85" spans="4:14" x14ac:dyDescent="0.3">
      <c r="D85" s="22">
        <f t="shared" si="23"/>
        <v>49400</v>
      </c>
      <c r="E85" s="23">
        <v>1</v>
      </c>
      <c r="F85" s="23">
        <v>4.25</v>
      </c>
      <c r="G85" s="58">
        <f t="shared" si="24"/>
        <v>0</v>
      </c>
      <c r="H85" s="24">
        <f t="shared" si="21"/>
        <v>0</v>
      </c>
      <c r="I85" s="24">
        <f t="shared" si="22"/>
        <v>0</v>
      </c>
      <c r="J85" s="24">
        <f t="shared" si="16"/>
        <v>0</v>
      </c>
      <c r="K85" s="25">
        <f t="shared" si="18"/>
        <v>0</v>
      </c>
      <c r="L85" s="25">
        <f t="shared" si="17"/>
        <v>0</v>
      </c>
      <c r="M85" s="26">
        <f t="shared" si="19"/>
        <v>0</v>
      </c>
      <c r="N85" s="27">
        <f t="shared" si="20"/>
        <v>0</v>
      </c>
    </row>
  </sheetData>
  <mergeCells count="3">
    <mergeCell ref="A1:B1"/>
    <mergeCell ref="A15:B15"/>
    <mergeCell ref="A23:B23"/>
  </mergeCells>
  <conditionalFormatting sqref="F1:F1048576">
    <cfRule type="expression" dxfId="0" priority="1">
      <formula>$B$11&gt;0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E1" sqref="E1"/>
    </sheetView>
  </sheetViews>
  <sheetFormatPr defaultRowHeight="14.4" x14ac:dyDescent="0.3"/>
  <cols>
    <col min="1" max="1" width="98" customWidth="1"/>
  </cols>
  <sheetData>
    <row r="1" spans="1:1" ht="216" customHeight="1" x14ac:dyDescent="0.3">
      <c r="A1" s="67" t="s">
        <v>26</v>
      </c>
    </row>
    <row r="2" spans="1:1" x14ac:dyDescent="0.3">
      <c r="A2" s="67"/>
    </row>
    <row r="3" spans="1:1" x14ac:dyDescent="0.3">
      <c r="A3" s="67"/>
    </row>
    <row r="4" spans="1:1" x14ac:dyDescent="0.3">
      <c r="A4" s="67"/>
    </row>
    <row r="5" spans="1:1" x14ac:dyDescent="0.3">
      <c r="A5" s="67"/>
    </row>
    <row r="6" spans="1:1" x14ac:dyDescent="0.3">
      <c r="A6" s="67"/>
    </row>
    <row r="7" spans="1:1" x14ac:dyDescent="0.3">
      <c r="A7" s="67"/>
    </row>
    <row r="8" spans="1:1" x14ac:dyDescent="0.3">
      <c r="A8" s="67"/>
    </row>
    <row r="9" spans="1:1" x14ac:dyDescent="0.3">
      <c r="A9" s="67"/>
    </row>
    <row r="10" spans="1:1" x14ac:dyDescent="0.3">
      <c r="A10" s="67"/>
    </row>
  </sheetData>
  <mergeCells count="1">
    <mergeCell ref="A1:A1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Split Predictions</vt:lpstr>
      <vt:lpstr>LICENCE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Clark</dc:creator>
  <cp:lastModifiedBy>Leon Clark</cp:lastModifiedBy>
  <dcterms:created xsi:type="dcterms:W3CDTF">2021-05-08T01:24:44Z</dcterms:created>
  <dcterms:modified xsi:type="dcterms:W3CDTF">2021-05-16T11:51:23Z</dcterms:modified>
</cp:coreProperties>
</file>